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xVal>
          <yVal>
            <numRef>
              <f>gráficos!$B$7:$B$2295</f>
              <numCache>
                <formatCode>General</formatCode>
                <ptCount val="2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  <c r="AA2" t="n">
        <v>126.5145749416706</v>
      </c>
      <c r="AB2" t="n">
        <v>173.102822864247</v>
      </c>
      <c r="AC2" t="n">
        <v>156.5821324014693</v>
      </c>
      <c r="AD2" t="n">
        <v>126514.5749416706</v>
      </c>
      <c r="AE2" t="n">
        <v>173102.822864247</v>
      </c>
      <c r="AF2" t="n">
        <v>1.633952271077212e-06</v>
      </c>
      <c r="AG2" t="n">
        <v>0.1984722222222222</v>
      </c>
      <c r="AH2" t="n">
        <v>156582.1324014693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  <c r="AA3" t="n">
        <v>109.8302531438778</v>
      </c>
      <c r="AB3" t="n">
        <v>150.2745977201892</v>
      </c>
      <c r="AC3" t="n">
        <v>135.9326010255378</v>
      </c>
      <c r="AD3" t="n">
        <v>109830.2531438778</v>
      </c>
      <c r="AE3" t="n">
        <v>150274.5977201892</v>
      </c>
      <c r="AF3" t="n">
        <v>1.789546766077364e-06</v>
      </c>
      <c r="AG3" t="n">
        <v>0.1811111111111111</v>
      </c>
      <c r="AH3" t="n">
        <v>135932.6010255378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  <c r="AA4" t="n">
        <v>100.7005389773415</v>
      </c>
      <c r="AB4" t="n">
        <v>137.7829200229779</v>
      </c>
      <c r="AC4" t="n">
        <v>124.6331115155647</v>
      </c>
      <c r="AD4" t="n">
        <v>100700.5389773415</v>
      </c>
      <c r="AE4" t="n">
        <v>137782.9200229779</v>
      </c>
      <c r="AF4" t="n">
        <v>1.892809599242782e-06</v>
      </c>
      <c r="AG4" t="n">
        <v>0.17125</v>
      </c>
      <c r="AH4" t="n">
        <v>124633.1115155647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  <c r="AA5" t="n">
        <v>93.66406186940044</v>
      </c>
      <c r="AB5" t="n">
        <v>128.1553016164366</v>
      </c>
      <c r="AC5" t="n">
        <v>115.9243394972933</v>
      </c>
      <c r="AD5" t="n">
        <v>93664.06186940044</v>
      </c>
      <c r="AE5" t="n">
        <v>128155.3016164366</v>
      </c>
      <c r="AF5" t="n">
        <v>1.981647380216467e-06</v>
      </c>
      <c r="AG5" t="n">
        <v>0.1636111111111111</v>
      </c>
      <c r="AH5" t="n">
        <v>115924.3394972933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  <c r="AA6" t="n">
        <v>89.65954368657911</v>
      </c>
      <c r="AB6" t="n">
        <v>122.6761431718295</v>
      </c>
      <c r="AC6" t="n">
        <v>110.9681042445906</v>
      </c>
      <c r="AD6" t="n">
        <v>89659.54368657911</v>
      </c>
      <c r="AE6" t="n">
        <v>122676.1431718295</v>
      </c>
      <c r="AF6" t="n">
        <v>2.040491322895043e-06</v>
      </c>
      <c r="AG6" t="n">
        <v>0.1588888888888889</v>
      </c>
      <c r="AH6" t="n">
        <v>110968.1042445906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  <c r="AA7" t="n">
        <v>86.63673801474152</v>
      </c>
      <c r="AB7" t="n">
        <v>118.540207094849</v>
      </c>
      <c r="AC7" t="n">
        <v>107.226896101973</v>
      </c>
      <c r="AD7" t="n">
        <v>86636.73801474152</v>
      </c>
      <c r="AE7" t="n">
        <v>118540.207094849</v>
      </c>
      <c r="AF7" t="n">
        <v>2.085260336007898e-06</v>
      </c>
      <c r="AG7" t="n">
        <v>0.1554166666666666</v>
      </c>
      <c r="AH7" t="n">
        <v>107226.896101973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  <c r="AA8" t="n">
        <v>84.08293559060299</v>
      </c>
      <c r="AB8" t="n">
        <v>115.045981952333</v>
      </c>
      <c r="AC8" t="n">
        <v>104.0661549028819</v>
      </c>
      <c r="AD8" t="n">
        <v>84082.93559060298</v>
      </c>
      <c r="AE8" t="n">
        <v>115045.981952333</v>
      </c>
      <c r="AF8" t="n">
        <v>2.128138686940283e-06</v>
      </c>
      <c r="AG8" t="n">
        <v>0.1523611111111111</v>
      </c>
      <c r="AH8" t="n">
        <v>104066.1549028819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  <c r="AA9" t="n">
        <v>81.68431851984425</v>
      </c>
      <c r="AB9" t="n">
        <v>111.7640882566057</v>
      </c>
      <c r="AC9" t="n">
        <v>101.097480535307</v>
      </c>
      <c r="AD9" t="n">
        <v>81684.31851984425</v>
      </c>
      <c r="AE9" t="n">
        <v>111764.0882566057</v>
      </c>
      <c r="AF9" t="n">
        <v>2.166208687142091e-06</v>
      </c>
      <c r="AG9" t="n">
        <v>0.1497222222222222</v>
      </c>
      <c r="AH9" t="n">
        <v>101097.480535307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  <c r="AA10" t="n">
        <v>80.43650604534483</v>
      </c>
      <c r="AB10" t="n">
        <v>110.0567761793954</v>
      </c>
      <c r="AC10" t="n">
        <v>99.55311192651749</v>
      </c>
      <c r="AD10" t="n">
        <v>80436.50604534482</v>
      </c>
      <c r="AE10" t="n">
        <v>110056.7761793954</v>
      </c>
      <c r="AF10" t="n">
        <v>2.188733242748924e-06</v>
      </c>
      <c r="AG10" t="n">
        <v>0.1480555555555556</v>
      </c>
      <c r="AH10" t="n">
        <v>99553.11192651749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  <c r="AA11" t="n">
        <v>79.14832699609489</v>
      </c>
      <c r="AB11" t="n">
        <v>108.2942327737637</v>
      </c>
      <c r="AC11" t="n">
        <v>97.95878318977357</v>
      </c>
      <c r="AD11" t="n">
        <v>79148.3269960949</v>
      </c>
      <c r="AE11" t="n">
        <v>108294.2327737637</v>
      </c>
      <c r="AF11" t="n">
        <v>2.21216811718339e-06</v>
      </c>
      <c r="AG11" t="n">
        <v>0.1465277777777778</v>
      </c>
      <c r="AH11" t="n">
        <v>97958.78318977357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77.35566321291003</v>
      </c>
      <c r="AB12" t="n">
        <v>105.8414310988669</v>
      </c>
      <c r="AC12" t="n">
        <v>95.7400734641994</v>
      </c>
      <c r="AD12" t="n">
        <v>77355.66321291003</v>
      </c>
      <c r="AE12" t="n">
        <v>105841.4310988669</v>
      </c>
      <c r="AF12" t="n">
        <v>2.24139168570127e-06</v>
      </c>
      <c r="AG12" t="n">
        <v>0.1445833333333333</v>
      </c>
      <c r="AH12" t="n">
        <v>95740.07346419939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  <c r="AA13" t="n">
        <v>77.03938135282274</v>
      </c>
      <c r="AB13" t="n">
        <v>105.4086803045249</v>
      </c>
      <c r="AC13" t="n">
        <v>95.34862379829967</v>
      </c>
      <c r="AD13" t="n">
        <v>77039.38135282275</v>
      </c>
      <c r="AE13" t="n">
        <v>105408.6803045249</v>
      </c>
      <c r="AF13" t="n">
        <v>2.249794628725581e-06</v>
      </c>
      <c r="AG13" t="n">
        <v>0.1441666666666667</v>
      </c>
      <c r="AH13" t="n">
        <v>95348.62379829967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76.28241209479181</v>
      </c>
      <c r="AB14" t="n">
        <v>104.3729615705607</v>
      </c>
      <c r="AC14" t="n">
        <v>94.41175260666432</v>
      </c>
      <c r="AD14" t="n">
        <v>76282.41209479181</v>
      </c>
      <c r="AE14" t="n">
        <v>104372.9615705607</v>
      </c>
      <c r="AF14" t="n">
        <v>2.263239337564478e-06</v>
      </c>
      <c r="AG14" t="n">
        <v>0.1431944444444445</v>
      </c>
      <c r="AH14" t="n">
        <v>94411.75260666432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75.24588250810194</v>
      </c>
      <c r="AB15" t="n">
        <v>102.9547360615943</v>
      </c>
      <c r="AC15" t="n">
        <v>93.12888054978123</v>
      </c>
      <c r="AD15" t="n">
        <v>75245.88250810195</v>
      </c>
      <c r="AE15" t="n">
        <v>102954.7360615943</v>
      </c>
      <c r="AF15" t="n">
        <v>2.279064880260263e-06</v>
      </c>
      <c r="AG15" t="n">
        <v>0.1422222222222222</v>
      </c>
      <c r="AH15" t="n">
        <v>93128.88054978123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  <c r="AA16" t="n">
        <v>74.79376876166336</v>
      </c>
      <c r="AB16" t="n">
        <v>102.3361340878666</v>
      </c>
      <c r="AC16" t="n">
        <v>92.56931708021257</v>
      </c>
      <c r="AD16" t="n">
        <v>74793.76876166336</v>
      </c>
      <c r="AE16" t="n">
        <v>102336.1340878666</v>
      </c>
      <c r="AF16" t="n">
        <v>2.290198779767475e-06</v>
      </c>
      <c r="AG16" t="n">
        <v>0.1415277777777778</v>
      </c>
      <c r="AH16" t="n">
        <v>92569.31708021257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  <c r="AA17" t="n">
        <v>74.16796639579329</v>
      </c>
      <c r="AB17" t="n">
        <v>101.4798836824317</v>
      </c>
      <c r="AC17" t="n">
        <v>91.79478601171709</v>
      </c>
      <c r="AD17" t="n">
        <v>74167.96639579328</v>
      </c>
      <c r="AE17" t="n">
        <v>101479.8836824317</v>
      </c>
      <c r="AF17" t="n">
        <v>2.301729484917501e-06</v>
      </c>
      <c r="AG17" t="n">
        <v>0.1408333333333333</v>
      </c>
      <c r="AH17" t="n">
        <v>91794.78601171709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  <c r="AA18" t="n">
        <v>73.24272326272975</v>
      </c>
      <c r="AB18" t="n">
        <v>100.2139252089286</v>
      </c>
      <c r="AC18" t="n">
        <v>90.64964883814088</v>
      </c>
      <c r="AD18" t="n">
        <v>73242.72326272975</v>
      </c>
      <c r="AE18" t="n">
        <v>100213.9252089286</v>
      </c>
      <c r="AF18" t="n">
        <v>2.318885493592135e-06</v>
      </c>
      <c r="AG18" t="n">
        <v>0.1398611111111111</v>
      </c>
      <c r="AH18" t="n">
        <v>90649.64883814087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  <c r="AA19" t="n">
        <v>72.56580612799853</v>
      </c>
      <c r="AB19" t="n">
        <v>99.28773732171349</v>
      </c>
      <c r="AC19" t="n">
        <v>89.81185502296842</v>
      </c>
      <c r="AD19" t="n">
        <v>72565.80612799853</v>
      </c>
      <c r="AE19" t="n">
        <v>99287.73732171349</v>
      </c>
      <c r="AF19" t="n">
        <v>2.330976394943782e-06</v>
      </c>
      <c r="AG19" t="n">
        <v>0.1390277777777778</v>
      </c>
      <c r="AH19" t="n">
        <v>89811.85502296842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  <c r="AA20" t="n">
        <v>72.54400864915947</v>
      </c>
      <c r="AB20" t="n">
        <v>99.25791304952901</v>
      </c>
      <c r="AC20" t="n">
        <v>89.78487713746256</v>
      </c>
      <c r="AD20" t="n">
        <v>72544.00864915947</v>
      </c>
      <c r="AE20" t="n">
        <v>99257.91304952902</v>
      </c>
      <c r="AF20" t="n">
        <v>2.330976394943782e-06</v>
      </c>
      <c r="AG20" t="n">
        <v>0.1390277777777778</v>
      </c>
      <c r="AH20" t="n">
        <v>89784.87713746256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  <c r="AA21" t="n">
        <v>71.75086867909825</v>
      </c>
      <c r="AB21" t="n">
        <v>98.17270395162582</v>
      </c>
      <c r="AC21" t="n">
        <v>88.80323887276238</v>
      </c>
      <c r="AD21" t="n">
        <v>71750.86867909825</v>
      </c>
      <c r="AE21" t="n">
        <v>98172.70395162582</v>
      </c>
      <c r="AF21" t="n">
        <v>2.345938301828736e-06</v>
      </c>
      <c r="AG21" t="n">
        <v>0.1381944444444444</v>
      </c>
      <c r="AH21" t="n">
        <v>88803.23887276238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71.73265433240975</v>
      </c>
      <c r="AB22" t="n">
        <v>98.14778227892641</v>
      </c>
      <c r="AC22" t="n">
        <v>88.78069568952762</v>
      </c>
      <c r="AD22" t="n">
        <v>71732.65433240976</v>
      </c>
      <c r="AE22" t="n">
        <v>98147.78227892642</v>
      </c>
      <c r="AF22" t="n">
        <v>2.344561152833085e-06</v>
      </c>
      <c r="AG22" t="n">
        <v>0.1383333333333333</v>
      </c>
      <c r="AH22" t="n">
        <v>88780.69568952762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  <c r="AA23" t="n">
        <v>71.12808776992385</v>
      </c>
      <c r="AB23" t="n">
        <v>97.32058763653924</v>
      </c>
      <c r="AC23" t="n">
        <v>88.03244734283464</v>
      </c>
      <c r="AD23" t="n">
        <v>71128.08776992385</v>
      </c>
      <c r="AE23" t="n">
        <v>97320.58763653925</v>
      </c>
      <c r="AF23" t="n">
        <v>2.358192593739189e-06</v>
      </c>
      <c r="AG23" t="n">
        <v>0.1375</v>
      </c>
      <c r="AH23" t="n">
        <v>88032.44734283464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70.90144955122557</v>
      </c>
      <c r="AB24" t="n">
        <v>97.01049122714385</v>
      </c>
      <c r="AC24" t="n">
        <v>87.75194609952882</v>
      </c>
      <c r="AD24" t="n">
        <v>70901.44955122557</v>
      </c>
      <c r="AE24" t="n">
        <v>97010.49122714385</v>
      </c>
      <c r="AF24" t="n">
        <v>2.360036572902857e-06</v>
      </c>
      <c r="AG24" t="n">
        <v>0.1373611111111111</v>
      </c>
      <c r="AH24" t="n">
        <v>87751.94609952882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70.02805091689414</v>
      </c>
      <c r="AB25" t="n">
        <v>95.81546868402391</v>
      </c>
      <c r="AC25" t="n">
        <v>86.67097483069918</v>
      </c>
      <c r="AD25" t="n">
        <v>70028.05091689415</v>
      </c>
      <c r="AE25" t="n">
        <v>95815.46868402392</v>
      </c>
      <c r="AF25" t="n">
        <v>2.375325260905422e-06</v>
      </c>
      <c r="AG25" t="n">
        <v>0.1365277777777778</v>
      </c>
      <c r="AH25" t="n">
        <v>86670.97483069918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  <c r="AA26" t="n">
        <v>70.15905979957253</v>
      </c>
      <c r="AB26" t="n">
        <v>95.99472081700834</v>
      </c>
      <c r="AC26" t="n">
        <v>86.83311939169357</v>
      </c>
      <c r="AD26" t="n">
        <v>70159.05979957253</v>
      </c>
      <c r="AE26" t="n">
        <v>95994.72081700835</v>
      </c>
      <c r="AF26" t="n">
        <v>2.374111502468578e-06</v>
      </c>
      <c r="AG26" t="n">
        <v>0.1365277777777778</v>
      </c>
      <c r="AH26" t="n">
        <v>86833.11939169357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69.89499118813197</v>
      </c>
      <c r="AB27" t="n">
        <v>95.63341049295063</v>
      </c>
      <c r="AC27" t="n">
        <v>86.50629201786163</v>
      </c>
      <c r="AD27" t="n">
        <v>69894.99118813197</v>
      </c>
      <c r="AE27" t="n">
        <v>95633.41049295063</v>
      </c>
      <c r="AF27" t="n">
        <v>2.374928455262608e-06</v>
      </c>
      <c r="AG27" t="n">
        <v>0.1365277777777778</v>
      </c>
      <c r="AH27" t="n">
        <v>86506.29201786162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69.1638543151975</v>
      </c>
      <c r="AB28" t="n">
        <v>94.63303676791982</v>
      </c>
      <c r="AC28" t="n">
        <v>85.60139255711408</v>
      </c>
      <c r="AD28" t="n">
        <v>69163.8543151975</v>
      </c>
      <c r="AE28" t="n">
        <v>94633.03676791982</v>
      </c>
      <c r="AF28" t="n">
        <v>2.389166775387134e-06</v>
      </c>
      <c r="AG28" t="n">
        <v>0.1356944444444445</v>
      </c>
      <c r="AH28" t="n">
        <v>85601.39255711409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69.28665169716484</v>
      </c>
      <c r="AB29" t="n">
        <v>94.80105356336561</v>
      </c>
      <c r="AC29" t="n">
        <v>85.75337406541561</v>
      </c>
      <c r="AD29" t="n">
        <v>69286.65169716484</v>
      </c>
      <c r="AE29" t="n">
        <v>94801.05356336561</v>
      </c>
      <c r="AF29" t="n">
        <v>2.387462845273871e-06</v>
      </c>
      <c r="AG29" t="n">
        <v>0.1358333333333333</v>
      </c>
      <c r="AH29" t="n">
        <v>85753.37406541561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69.11885781832972</v>
      </c>
      <c r="AB30" t="n">
        <v>94.57147057580002</v>
      </c>
      <c r="AC30" t="n">
        <v>85.54570215596146</v>
      </c>
      <c r="AD30" t="n">
        <v>69118.85781832972</v>
      </c>
      <c r="AE30" t="n">
        <v>94571.47057580002</v>
      </c>
      <c r="AF30" t="n">
        <v>2.389633605555152e-06</v>
      </c>
      <c r="AG30" t="n">
        <v>0.1356944444444445</v>
      </c>
      <c r="AH30" t="n">
        <v>85545.70215596147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68.46022507202188</v>
      </c>
      <c r="AB31" t="n">
        <v>93.67030019547609</v>
      </c>
      <c r="AC31" t="n">
        <v>84.73053821193481</v>
      </c>
      <c r="AD31" t="n">
        <v>68460.22507202189</v>
      </c>
      <c r="AE31" t="n">
        <v>93670.30019547608</v>
      </c>
      <c r="AF31" t="n">
        <v>2.402354727633622e-06</v>
      </c>
      <c r="AG31" t="n">
        <v>0.135</v>
      </c>
      <c r="AH31" t="n">
        <v>84730.53821193481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68.75474314837811</v>
      </c>
      <c r="AB32" t="n">
        <v>94.07327282076696</v>
      </c>
      <c r="AC32" t="n">
        <v>85.09505169544367</v>
      </c>
      <c r="AD32" t="n">
        <v>68754.74314837811</v>
      </c>
      <c r="AE32" t="n">
        <v>94073.27282076696</v>
      </c>
      <c r="AF32" t="n">
        <v>2.399950552268333e-06</v>
      </c>
      <c r="AG32" t="n">
        <v>0.1351388888888889</v>
      </c>
      <c r="AH32" t="n">
        <v>85095.05169544368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  <c r="AA33" t="n">
        <v>68.55350115868249</v>
      </c>
      <c r="AB33" t="n">
        <v>93.79792465229556</v>
      </c>
      <c r="AC33" t="n">
        <v>84.84598236971753</v>
      </c>
      <c r="AD33" t="n">
        <v>68553.5011586825</v>
      </c>
      <c r="AE33" t="n">
        <v>93797.92465229557</v>
      </c>
      <c r="AF33" t="n">
        <v>2.401467750314388e-06</v>
      </c>
      <c r="AG33" t="n">
        <v>0.135</v>
      </c>
      <c r="AH33" t="n">
        <v>84845.98236971753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68.55325391076707</v>
      </c>
      <c r="AB34" t="n">
        <v>93.79758635678989</v>
      </c>
      <c r="AC34" t="n">
        <v>84.84567636066011</v>
      </c>
      <c r="AD34" t="n">
        <v>68553.25391076707</v>
      </c>
      <c r="AE34" t="n">
        <v>93797.58635678989</v>
      </c>
      <c r="AF34" t="n">
        <v>2.399390356066712e-06</v>
      </c>
      <c r="AG34" t="n">
        <v>0.1351388888888889</v>
      </c>
      <c r="AH34" t="n">
        <v>84845.6763606601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67.5727552143978</v>
      </c>
      <c r="AB35" t="n">
        <v>92.45602478386851</v>
      </c>
      <c r="AC35" t="n">
        <v>83.63215154136444</v>
      </c>
      <c r="AD35" t="n">
        <v>67572.7552143978</v>
      </c>
      <c r="AE35" t="n">
        <v>92456.02478386852</v>
      </c>
      <c r="AF35" t="n">
        <v>2.41638297418254e-06</v>
      </c>
      <c r="AG35" t="n">
        <v>0.1341666666666667</v>
      </c>
      <c r="AH35" t="n">
        <v>83632.15154136444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67.40890810174776</v>
      </c>
      <c r="AB36" t="n">
        <v>92.23184193591638</v>
      </c>
      <c r="AC36" t="n">
        <v>83.42936438977817</v>
      </c>
      <c r="AD36" t="n">
        <v>67408.90810174776</v>
      </c>
      <c r="AE36" t="n">
        <v>92231.84193591638</v>
      </c>
      <c r="AF36" t="n">
        <v>2.419510736308256e-06</v>
      </c>
      <c r="AG36" t="n">
        <v>0.1340277777777778</v>
      </c>
      <c r="AH36" t="n">
        <v>83429.36438977817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67.39838650867829</v>
      </c>
      <c r="AB37" t="n">
        <v>92.21744582809883</v>
      </c>
      <c r="AC37" t="n">
        <v>83.41634222628566</v>
      </c>
      <c r="AD37" t="n">
        <v>67398.38650867829</v>
      </c>
      <c r="AE37" t="n">
        <v>92217.44582809883</v>
      </c>
      <c r="AF37" t="n">
        <v>2.417760123178191e-06</v>
      </c>
      <c r="AG37" t="n">
        <v>0.1340277777777778</v>
      </c>
      <c r="AH37" t="n">
        <v>83416.34222628566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67.29354035622167</v>
      </c>
      <c r="AB38" t="n">
        <v>92.07399069682195</v>
      </c>
      <c r="AC38" t="n">
        <v>83.28657825139724</v>
      </c>
      <c r="AD38" t="n">
        <v>67293.54035622167</v>
      </c>
      <c r="AE38" t="n">
        <v>92073.99069682196</v>
      </c>
      <c r="AF38" t="n">
        <v>2.416989853400963e-06</v>
      </c>
      <c r="AG38" t="n">
        <v>0.1341666666666667</v>
      </c>
      <c r="AH38" t="n">
        <v>83286.57825139725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67.26178852568809</v>
      </c>
      <c r="AB39" t="n">
        <v>92.03054644149404</v>
      </c>
      <c r="AC39" t="n">
        <v>83.24728025482342</v>
      </c>
      <c r="AD39" t="n">
        <v>67261.78852568808</v>
      </c>
      <c r="AE39" t="n">
        <v>92030.54644149404</v>
      </c>
      <c r="AF39" t="n">
        <v>2.417760123178191e-06</v>
      </c>
      <c r="AG39" t="n">
        <v>0.1340277777777778</v>
      </c>
      <c r="AH39" t="n">
        <v>83247.28025482342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67.12553288044306</v>
      </c>
      <c r="AB40" t="n">
        <v>91.84411545649506</v>
      </c>
      <c r="AC40" t="n">
        <v>83.07864198137516</v>
      </c>
      <c r="AD40" t="n">
        <v>67125.53288044306</v>
      </c>
      <c r="AE40" t="n">
        <v>91844.11545649506</v>
      </c>
      <c r="AF40" t="n">
        <v>2.416593047758148e-06</v>
      </c>
      <c r="AG40" t="n">
        <v>0.1341666666666667</v>
      </c>
      <c r="AH40" t="n">
        <v>83078.64198137516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66.33076403017036</v>
      </c>
      <c r="AB41" t="n">
        <v>90.75667765282543</v>
      </c>
      <c r="AC41" t="n">
        <v>82.09498771545887</v>
      </c>
      <c r="AD41" t="n">
        <v>66330.76403017035</v>
      </c>
      <c r="AE41" t="n">
        <v>90756.67765282543</v>
      </c>
      <c r="AF41" t="n">
        <v>2.433515641348774e-06</v>
      </c>
      <c r="AG41" t="n">
        <v>0.1331944444444444</v>
      </c>
      <c r="AH41" t="n">
        <v>82094.98771545888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66.53265134533423</v>
      </c>
      <c r="AB42" t="n">
        <v>91.03290878407225</v>
      </c>
      <c r="AC42" t="n">
        <v>82.3448557352324</v>
      </c>
      <c r="AD42" t="n">
        <v>66532.65134533423</v>
      </c>
      <c r="AE42" t="n">
        <v>91032.90878407225</v>
      </c>
      <c r="AF42" t="n">
        <v>2.431624979168304e-06</v>
      </c>
      <c r="AG42" t="n">
        <v>0.1333333333333333</v>
      </c>
      <c r="AH42" t="n">
        <v>82344.8557352324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  <c r="AA43" t="n">
        <v>66.49106328214273</v>
      </c>
      <c r="AB43" t="n">
        <v>90.97600616127778</v>
      </c>
      <c r="AC43" t="n">
        <v>82.2933838188941</v>
      </c>
      <c r="AD43" t="n">
        <v>66491.06328214273</v>
      </c>
      <c r="AE43" t="n">
        <v>90976.00616127778</v>
      </c>
      <c r="AF43" t="n">
        <v>2.433375592298369e-06</v>
      </c>
      <c r="AG43" t="n">
        <v>0.1331944444444444</v>
      </c>
      <c r="AH43" t="n">
        <v>82293.3838188941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66.56840240053383</v>
      </c>
      <c r="AB44" t="n">
        <v>91.08182495502156</v>
      </c>
      <c r="AC44" t="n">
        <v>82.38910341548061</v>
      </c>
      <c r="AD44" t="n">
        <v>66568.40240053383</v>
      </c>
      <c r="AE44" t="n">
        <v>91081.82495502156</v>
      </c>
      <c r="AF44" t="n">
        <v>2.431064782966683e-06</v>
      </c>
      <c r="AG44" t="n">
        <v>0.1333333333333333</v>
      </c>
      <c r="AH44" t="n">
        <v>82389.10341548061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66.43844893426902</v>
      </c>
      <c r="AB45" t="n">
        <v>90.90401688933582</v>
      </c>
      <c r="AC45" t="n">
        <v>82.22826510202867</v>
      </c>
      <c r="AD45" t="n">
        <v>66438.44893426902</v>
      </c>
      <c r="AE45" t="n">
        <v>90904.01688933582</v>
      </c>
      <c r="AF45" t="n">
        <v>2.430644635815467e-06</v>
      </c>
      <c r="AG45" t="n">
        <v>0.1333333333333333</v>
      </c>
      <c r="AH45" t="n">
        <v>82228.26510202867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66.2917998509223</v>
      </c>
      <c r="AB46" t="n">
        <v>90.70336514379999</v>
      </c>
      <c r="AC46" t="n">
        <v>82.04676327747022</v>
      </c>
      <c r="AD46" t="n">
        <v>66291.7998509223</v>
      </c>
      <c r="AE46" t="n">
        <v>90703.36514379998</v>
      </c>
      <c r="AF46" t="n">
        <v>2.430854709391076e-06</v>
      </c>
      <c r="AG46" t="n">
        <v>0.1333333333333333</v>
      </c>
      <c r="AH46" t="n">
        <v>82046.76327747022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66.23924197232741</v>
      </c>
      <c r="AB47" t="n">
        <v>90.63145313561654</v>
      </c>
      <c r="AC47" t="n">
        <v>81.98171445041861</v>
      </c>
      <c r="AD47" t="n">
        <v>66239.24197232741</v>
      </c>
      <c r="AE47" t="n">
        <v>90631.45313561654</v>
      </c>
      <c r="AF47" t="n">
        <v>2.430271171681054e-06</v>
      </c>
      <c r="AG47" t="n">
        <v>0.1333333333333333</v>
      </c>
      <c r="AH47" t="n">
        <v>81981.71445041861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65.92639748251416</v>
      </c>
      <c r="AB48" t="n">
        <v>90.20340550292944</v>
      </c>
      <c r="AC48" t="n">
        <v>81.59451908302644</v>
      </c>
      <c r="AD48" t="n">
        <v>65926.39748251416</v>
      </c>
      <c r="AE48" t="n">
        <v>90203.40550292944</v>
      </c>
      <c r="AF48" t="n">
        <v>2.431835052743912e-06</v>
      </c>
      <c r="AG48" t="n">
        <v>0.1333333333333333</v>
      </c>
      <c r="AH48" t="n">
        <v>81594.51908302645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65.14820623152157</v>
      </c>
      <c r="AB49" t="n">
        <v>89.13864990194691</v>
      </c>
      <c r="AC49" t="n">
        <v>80.63138226220745</v>
      </c>
      <c r="AD49" t="n">
        <v>65148.20623152157</v>
      </c>
      <c r="AE49" t="n">
        <v>89138.6499019469</v>
      </c>
      <c r="AF49" t="n">
        <v>2.44882767085974e-06</v>
      </c>
      <c r="AG49" t="n">
        <v>0.1323611111111111</v>
      </c>
      <c r="AH49" t="n">
        <v>80631.38226220745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65.29115842038478</v>
      </c>
      <c r="AB50" t="n">
        <v>89.33424339335494</v>
      </c>
      <c r="AC50" t="n">
        <v>80.80830858531277</v>
      </c>
      <c r="AD50" t="n">
        <v>65291.15842038477</v>
      </c>
      <c r="AE50" t="n">
        <v>89334.24339335493</v>
      </c>
      <c r="AF50" t="n">
        <v>2.44612005588524e-06</v>
      </c>
      <c r="AG50" t="n">
        <v>0.1325</v>
      </c>
      <c r="AH50" t="n">
        <v>80808.30858531277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65.29252420592385</v>
      </c>
      <c r="AB51" t="n">
        <v>89.33611212138371</v>
      </c>
      <c r="AC51" t="n">
        <v>80.80999896456126</v>
      </c>
      <c r="AD51" t="n">
        <v>65292.52420592386</v>
      </c>
      <c r="AE51" t="n">
        <v>89336.1121213837</v>
      </c>
      <c r="AF51" t="n">
        <v>2.44747386337249e-06</v>
      </c>
      <c r="AG51" t="n">
        <v>0.1325</v>
      </c>
      <c r="AH51" t="n">
        <v>80809.99896456127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  <c r="AA52" t="n">
        <v>65.28937798595359</v>
      </c>
      <c r="AB52" t="n">
        <v>89.33180732441895</v>
      </c>
      <c r="AC52" t="n">
        <v>80.80610501137699</v>
      </c>
      <c r="AD52" t="n">
        <v>65289.37798595359</v>
      </c>
      <c r="AE52" t="n">
        <v>89331.80732441894</v>
      </c>
      <c r="AF52" t="n">
        <v>2.447193765271679e-06</v>
      </c>
      <c r="AG52" t="n">
        <v>0.1325</v>
      </c>
      <c r="AH52" t="n">
        <v>80806.10501137699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65.10152219131432</v>
      </c>
      <c r="AB53" t="n">
        <v>89.07477473858087</v>
      </c>
      <c r="AC53" t="n">
        <v>80.57360325478371</v>
      </c>
      <c r="AD53" t="n">
        <v>65101.52219131432</v>
      </c>
      <c r="AE53" t="n">
        <v>89074.77473858088</v>
      </c>
      <c r="AF53" t="n">
        <v>2.44882767085974e-06</v>
      </c>
      <c r="AG53" t="n">
        <v>0.1323611111111111</v>
      </c>
      <c r="AH53" t="n">
        <v>80573.60325478371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65.03461265382516</v>
      </c>
      <c r="AB54" t="n">
        <v>88.98322615754782</v>
      </c>
      <c r="AC54" t="n">
        <v>80.4907919418352</v>
      </c>
      <c r="AD54" t="n">
        <v>65034.61265382517</v>
      </c>
      <c r="AE54" t="n">
        <v>88983.22615754782</v>
      </c>
      <c r="AF54" t="n">
        <v>2.447613912422895e-06</v>
      </c>
      <c r="AG54" t="n">
        <v>0.1325</v>
      </c>
      <c r="AH54" t="n">
        <v>80490.7919418352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65.0662788066507</v>
      </c>
      <c r="AB55" t="n">
        <v>89.02655318485574</v>
      </c>
      <c r="AC55" t="n">
        <v>80.52998389846672</v>
      </c>
      <c r="AD55" t="n">
        <v>65066.27880665071</v>
      </c>
      <c r="AE55" t="n">
        <v>89026.55318485574</v>
      </c>
      <c r="AF55" t="n">
        <v>2.445980006834835e-06</v>
      </c>
      <c r="AG55" t="n">
        <v>0.1325</v>
      </c>
      <c r="AH55" t="n">
        <v>80529.98389846673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64.80906328670812</v>
      </c>
      <c r="AB56" t="n">
        <v>88.67461956292262</v>
      </c>
      <c r="AC56" t="n">
        <v>80.21163832746886</v>
      </c>
      <c r="AD56" t="n">
        <v>64809.06328670813</v>
      </c>
      <c r="AE56" t="n">
        <v>88674.61956292261</v>
      </c>
      <c r="AF56" t="n">
        <v>2.447707278456498e-06</v>
      </c>
      <c r="AG56" t="n">
        <v>0.1325</v>
      </c>
      <c r="AH56" t="n">
        <v>80211.63832746886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64.75333373794682</v>
      </c>
      <c r="AB57" t="n">
        <v>88.59836793569326</v>
      </c>
      <c r="AC57" t="n">
        <v>80.14266404852241</v>
      </c>
      <c r="AD57" t="n">
        <v>64753.33373794682</v>
      </c>
      <c r="AE57" t="n">
        <v>88598.36793569326</v>
      </c>
      <c r="AF57" t="n">
        <v>2.446843642645666e-06</v>
      </c>
      <c r="AG57" t="n">
        <v>0.1325</v>
      </c>
      <c r="AH57" t="n">
        <v>80142.66404852241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64.65433689500594</v>
      </c>
      <c r="AB58" t="n">
        <v>88.46291608774916</v>
      </c>
      <c r="AC58" t="n">
        <v>80.02013953483819</v>
      </c>
      <c r="AD58" t="n">
        <v>64654.33689500594</v>
      </c>
      <c r="AE58" t="n">
        <v>88462.91608774917</v>
      </c>
      <c r="AF58" t="n">
        <v>2.447263789796882e-06</v>
      </c>
      <c r="AG58" t="n">
        <v>0.1325</v>
      </c>
      <c r="AH58" t="n">
        <v>80020.13953483819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  <c r="AA59" t="n">
        <v>64.3969159126174</v>
      </c>
      <c r="AB59" t="n">
        <v>88.1107013430331</v>
      </c>
      <c r="AC59" t="n">
        <v>79.70153967102122</v>
      </c>
      <c r="AD59" t="n">
        <v>64396.9159126174</v>
      </c>
      <c r="AE59" t="n">
        <v>88110.7013430331</v>
      </c>
      <c r="AF59" t="n">
        <v>2.446773618120464e-06</v>
      </c>
      <c r="AG59" t="n">
        <v>0.1325</v>
      </c>
      <c r="AH59" t="n">
        <v>79701.53967102122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63.80066185495432</v>
      </c>
      <c r="AB60" t="n">
        <v>87.29488023646637</v>
      </c>
      <c r="AC60" t="n">
        <v>78.96357938585282</v>
      </c>
      <c r="AD60" t="n">
        <v>63800.66185495432</v>
      </c>
      <c r="AE60" t="n">
        <v>87294.88023646637</v>
      </c>
      <c r="AF60" t="n">
        <v>2.461245353328999e-06</v>
      </c>
      <c r="AG60" t="n">
        <v>0.1316666666666667</v>
      </c>
      <c r="AH60" t="n">
        <v>78963.57938585282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  <c r="AA61" t="n">
        <v>64.03403062232987</v>
      </c>
      <c r="AB61" t="n">
        <v>87.61418567949281</v>
      </c>
      <c r="AC61" t="n">
        <v>79.25241076554494</v>
      </c>
      <c r="AD61" t="n">
        <v>64034.03062232986</v>
      </c>
      <c r="AE61" t="n">
        <v>87614.1856794928</v>
      </c>
      <c r="AF61" t="n">
        <v>2.459167959081322e-06</v>
      </c>
      <c r="AG61" t="n">
        <v>0.1318055555555556</v>
      </c>
      <c r="AH61" t="n">
        <v>79252.41076554493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63.91244342336447</v>
      </c>
      <c r="AB62" t="n">
        <v>87.44782470981983</v>
      </c>
      <c r="AC62" t="n">
        <v>79.10192705332838</v>
      </c>
      <c r="AD62" t="n">
        <v>63912.44342336447</v>
      </c>
      <c r="AE62" t="n">
        <v>87447.82470981983</v>
      </c>
      <c r="AF62" t="n">
        <v>2.461315377854202e-06</v>
      </c>
      <c r="AG62" t="n">
        <v>0.1316666666666667</v>
      </c>
      <c r="AH62" t="n">
        <v>79101.92705332839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64.05707484276037</v>
      </c>
      <c r="AB63" t="n">
        <v>87.64571579852507</v>
      </c>
      <c r="AC63" t="n">
        <v>79.28093169426957</v>
      </c>
      <c r="AD63" t="n">
        <v>64057.07484276037</v>
      </c>
      <c r="AE63" t="n">
        <v>87645.71579852508</v>
      </c>
      <c r="AF63" t="n">
        <v>2.461105304278594e-06</v>
      </c>
      <c r="AG63" t="n">
        <v>0.1316666666666667</v>
      </c>
      <c r="AH63" t="n">
        <v>79280.93169426957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63.89778711588144</v>
      </c>
      <c r="AB64" t="n">
        <v>87.42777130333089</v>
      </c>
      <c r="AC64" t="n">
        <v>79.08378751580963</v>
      </c>
      <c r="AD64" t="n">
        <v>63897.78711588144</v>
      </c>
      <c r="AE64" t="n">
        <v>87427.77130333088</v>
      </c>
      <c r="AF64" t="n">
        <v>2.461898915564223e-06</v>
      </c>
      <c r="AG64" t="n">
        <v>0.1316666666666667</v>
      </c>
      <c r="AH64" t="n">
        <v>79083.78751580963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  <c r="AA65" t="n">
        <v>63.96404733134244</v>
      </c>
      <c r="AB65" t="n">
        <v>87.518431453319</v>
      </c>
      <c r="AC65" t="n">
        <v>79.16579518832521</v>
      </c>
      <c r="AD65" t="n">
        <v>63964.04733134244</v>
      </c>
      <c r="AE65" t="n">
        <v>87518.43145331899</v>
      </c>
      <c r="AF65" t="n">
        <v>2.460101619417357e-06</v>
      </c>
      <c r="AG65" t="n">
        <v>0.1318055555555556</v>
      </c>
      <c r="AH65" t="n">
        <v>79165.79518832521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  <c r="AA66" t="n">
        <v>63.91077050347071</v>
      </c>
      <c r="AB66" t="n">
        <v>87.44553574701715</v>
      </c>
      <c r="AC66" t="n">
        <v>79.09985654592303</v>
      </c>
      <c r="AD66" t="n">
        <v>63910.77050347071</v>
      </c>
      <c r="AE66" t="n">
        <v>87445.53574701714</v>
      </c>
      <c r="AF66" t="n">
        <v>2.459961570366951e-06</v>
      </c>
      <c r="AG66" t="n">
        <v>0.1318055555555556</v>
      </c>
      <c r="AH66" t="n">
        <v>79099.85654592303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63.69403501774504</v>
      </c>
      <c r="AB67" t="n">
        <v>87.14898869375266</v>
      </c>
      <c r="AC67" t="n">
        <v>78.83161152721559</v>
      </c>
      <c r="AD67" t="n">
        <v>63694.03501774505</v>
      </c>
      <c r="AE67" t="n">
        <v>87148.98869375266</v>
      </c>
      <c r="AF67" t="n">
        <v>2.461175328803797e-06</v>
      </c>
      <c r="AG67" t="n">
        <v>0.1316666666666667</v>
      </c>
      <c r="AH67" t="n">
        <v>78831.61152721559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  <c r="AA68" t="n">
        <v>63.49371704515972</v>
      </c>
      <c r="AB68" t="n">
        <v>86.8749048062563</v>
      </c>
      <c r="AC68" t="n">
        <v>78.58368582126265</v>
      </c>
      <c r="AD68" t="n">
        <v>63493.71704515972</v>
      </c>
      <c r="AE68" t="n">
        <v>86874.90480625629</v>
      </c>
      <c r="AF68" t="n">
        <v>2.463206040034671e-06</v>
      </c>
      <c r="AG68" t="n">
        <v>0.1316666666666667</v>
      </c>
      <c r="AH68" t="n">
        <v>78583.68582126265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  <c r="AA69" t="n">
        <v>63.23626893717778</v>
      </c>
      <c r="AB69" t="n">
        <v>86.52265294710664</v>
      </c>
      <c r="AC69" t="n">
        <v>78.26505238516154</v>
      </c>
      <c r="AD69" t="n">
        <v>63236.26893717777</v>
      </c>
      <c r="AE69" t="n">
        <v>86522.65294710663</v>
      </c>
      <c r="AF69" t="n">
        <v>2.464209724895909e-06</v>
      </c>
      <c r="AG69" t="n">
        <v>0.1315277777777778</v>
      </c>
      <c r="AH69" t="n">
        <v>78265.05238516154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  <c r="AA70" t="n">
        <v>63.07770189464096</v>
      </c>
      <c r="AB70" t="n">
        <v>86.30569452402368</v>
      </c>
      <c r="AC70" t="n">
        <v>78.0688001694745</v>
      </c>
      <c r="AD70" t="n">
        <v>63077.70189464096</v>
      </c>
      <c r="AE70" t="n">
        <v>86305.69452402368</v>
      </c>
      <c r="AF70" t="n">
        <v>2.463346089085077e-06</v>
      </c>
      <c r="AG70" t="n">
        <v>0.1316666666666667</v>
      </c>
      <c r="AH70" t="n">
        <v>78068.8001694745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  <c r="AA71" t="n">
        <v>62.9019891359027</v>
      </c>
      <c r="AB71" t="n">
        <v>86.06527657561831</v>
      </c>
      <c r="AC71" t="n">
        <v>77.85132737263615</v>
      </c>
      <c r="AD71" t="n">
        <v>62901.9891359027</v>
      </c>
      <c r="AE71" t="n">
        <v>86065.27657561831</v>
      </c>
      <c r="AF71" t="n">
        <v>2.461898915564223e-06</v>
      </c>
      <c r="AG71" t="n">
        <v>0.1316666666666667</v>
      </c>
      <c r="AH71" t="n">
        <v>77851.32737263615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62.67779519409311</v>
      </c>
      <c r="AB72" t="n">
        <v>85.75852453369592</v>
      </c>
      <c r="AC72" t="n">
        <v>77.57385131506554</v>
      </c>
      <c r="AD72" t="n">
        <v>62677.79519409312</v>
      </c>
      <c r="AE72" t="n">
        <v>85758.52453369592</v>
      </c>
      <c r="AF72" t="n">
        <v>2.46262250232465e-06</v>
      </c>
      <c r="AG72" t="n">
        <v>0.1316666666666667</v>
      </c>
      <c r="AH72" t="n">
        <v>77573.85131506553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62.67780653499208</v>
      </c>
      <c r="AB73" t="n">
        <v>85.75854005081422</v>
      </c>
      <c r="AC73" t="n">
        <v>77.57386535125184</v>
      </c>
      <c r="AD73" t="n">
        <v>62677.80653499208</v>
      </c>
      <c r="AE73" t="n">
        <v>85758.54005081422</v>
      </c>
      <c r="AF73" t="n">
        <v>2.462412428749042e-06</v>
      </c>
      <c r="AG73" t="n">
        <v>0.1316666666666667</v>
      </c>
      <c r="AH73" t="n">
        <v>77573.86535125184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62.60504461768791</v>
      </c>
      <c r="AB74" t="n">
        <v>85.65898398552949</v>
      </c>
      <c r="AC74" t="n">
        <v>77.48381077711004</v>
      </c>
      <c r="AD74" t="n">
        <v>62605.04461768791</v>
      </c>
      <c r="AE74" t="n">
        <v>85658.98398552948</v>
      </c>
      <c r="AF74" t="n">
        <v>2.461175328803797e-06</v>
      </c>
      <c r="AG74" t="n">
        <v>0.1316666666666667</v>
      </c>
      <c r="AH74" t="n">
        <v>77483.81077711003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62.3585032985992</v>
      </c>
      <c r="AB75" t="n">
        <v>85.32165527611711</v>
      </c>
      <c r="AC75" t="n">
        <v>77.17867624628003</v>
      </c>
      <c r="AD75" t="n">
        <v>62358.5032985992</v>
      </c>
      <c r="AE75" t="n">
        <v>85321.65527611712</v>
      </c>
      <c r="AF75" t="n">
        <v>2.461758866513818e-06</v>
      </c>
      <c r="AG75" t="n">
        <v>0.1316666666666667</v>
      </c>
      <c r="AH75" t="n">
        <v>77178.67624628004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62.08636383681371</v>
      </c>
      <c r="AB76" t="n">
        <v>84.94930205855667</v>
      </c>
      <c r="AC76" t="n">
        <v>76.84185989720244</v>
      </c>
      <c r="AD76" t="n">
        <v>62086.36383681371</v>
      </c>
      <c r="AE76" t="n">
        <v>84949.30205855667</v>
      </c>
      <c r="AF76" t="n">
        <v>2.462762551375055e-06</v>
      </c>
      <c r="AG76" t="n">
        <v>0.1316666666666667</v>
      </c>
      <c r="AH76" t="n">
        <v>76841.85989720243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  <c r="AA77" t="n">
        <v>61.34808358131127</v>
      </c>
      <c r="AB77" t="n">
        <v>83.93915444235257</v>
      </c>
      <c r="AC77" t="n">
        <v>75.92811935173744</v>
      </c>
      <c r="AD77" t="n">
        <v>61348.08358131127</v>
      </c>
      <c r="AE77" t="n">
        <v>83939.15444235258</v>
      </c>
      <c r="AF77" t="n">
        <v>2.478751484629646e-06</v>
      </c>
      <c r="AG77" t="n">
        <v>0.1308333333333333</v>
      </c>
      <c r="AH77" t="n">
        <v>75928.11935173743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61.41513834592905</v>
      </c>
      <c r="AB78" t="n">
        <v>84.03090172955001</v>
      </c>
      <c r="AC78" t="n">
        <v>76.01111040661291</v>
      </c>
      <c r="AD78" t="n">
        <v>61415.13834592905</v>
      </c>
      <c r="AE78" t="n">
        <v>84030.90172955001</v>
      </c>
      <c r="AF78" t="n">
        <v>2.478518069545637e-06</v>
      </c>
      <c r="AG78" t="n">
        <v>0.1308333333333333</v>
      </c>
      <c r="AH78" t="n">
        <v>76011.11040661292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61.5930698580582</v>
      </c>
      <c r="AB79" t="n">
        <v>84.27435547422928</v>
      </c>
      <c r="AC79" t="n">
        <v>76.23132926758954</v>
      </c>
      <c r="AD79" t="n">
        <v>61593.0698580582</v>
      </c>
      <c r="AE79" t="n">
        <v>84274.35547422928</v>
      </c>
      <c r="AF79" t="n">
        <v>2.477724458260008e-06</v>
      </c>
      <c r="AG79" t="n">
        <v>0.1308333333333333</v>
      </c>
      <c r="AH79" t="n">
        <v>76231.32926758955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61.62046392268135</v>
      </c>
      <c r="AB80" t="n">
        <v>84.3118372419875</v>
      </c>
      <c r="AC80" t="n">
        <v>76.26523382803894</v>
      </c>
      <c r="AD80" t="n">
        <v>61620.46392268135</v>
      </c>
      <c r="AE80" t="n">
        <v>84311.83724198751</v>
      </c>
      <c r="AF80" t="n">
        <v>2.477864507310414e-06</v>
      </c>
      <c r="AG80" t="n">
        <v>0.1308333333333333</v>
      </c>
      <c r="AH80" t="n">
        <v>76265.23382803894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61.69946263206445</v>
      </c>
      <c r="AB81" t="n">
        <v>84.4199267613425</v>
      </c>
      <c r="AC81" t="n">
        <v>76.36300743537132</v>
      </c>
      <c r="AD81" t="n">
        <v>61699.46263206445</v>
      </c>
      <c r="AE81" t="n">
        <v>84419.92676134249</v>
      </c>
      <c r="AF81" t="n">
        <v>2.477350994125595e-06</v>
      </c>
      <c r="AG81" t="n">
        <v>0.1308333333333333</v>
      </c>
      <c r="AH81" t="n">
        <v>76363.00743537131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61.68844642377024</v>
      </c>
      <c r="AB82" t="n">
        <v>84.40485389915354</v>
      </c>
      <c r="AC82" t="n">
        <v>76.34937310599477</v>
      </c>
      <c r="AD82" t="n">
        <v>61688.44642377024</v>
      </c>
      <c r="AE82" t="n">
        <v>84404.85389915353</v>
      </c>
      <c r="AF82" t="n">
        <v>2.478448045020435e-06</v>
      </c>
      <c r="AG82" t="n">
        <v>0.1308333333333333</v>
      </c>
      <c r="AH82" t="n">
        <v>76349.37310599477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61.62576805311745</v>
      </c>
      <c r="AB83" t="n">
        <v>84.3190945872519</v>
      </c>
      <c r="AC83" t="n">
        <v>76.27179854245703</v>
      </c>
      <c r="AD83" t="n">
        <v>61625.76805311745</v>
      </c>
      <c r="AE83" t="n">
        <v>84319.09458725189</v>
      </c>
      <c r="AF83" t="n">
        <v>2.479545095915276e-06</v>
      </c>
      <c r="AG83" t="n">
        <v>0.1306944444444444</v>
      </c>
      <c r="AH83" t="n">
        <v>76271.79854245704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61.62480636733299</v>
      </c>
      <c r="AB84" t="n">
        <v>84.317778766335</v>
      </c>
      <c r="AC84" t="n">
        <v>76.2706083016417</v>
      </c>
      <c r="AD84" t="n">
        <v>61624.806367333</v>
      </c>
      <c r="AE84" t="n">
        <v>84317.778766335</v>
      </c>
      <c r="AF84" t="n">
        <v>2.478751484629646e-06</v>
      </c>
      <c r="AG84" t="n">
        <v>0.1308333333333333</v>
      </c>
      <c r="AH84" t="n">
        <v>76270.6083016417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61.67887986614895</v>
      </c>
      <c r="AB85" t="n">
        <v>84.39176451296937</v>
      </c>
      <c r="AC85" t="n">
        <v>76.33753295245694</v>
      </c>
      <c r="AD85" t="n">
        <v>61678.87986614895</v>
      </c>
      <c r="AE85" t="n">
        <v>84391.76451296937</v>
      </c>
      <c r="AF85" t="n">
        <v>2.477140920549987e-06</v>
      </c>
      <c r="AG85" t="n">
        <v>0.1308333333333333</v>
      </c>
      <c r="AH85" t="n">
        <v>76337.53295245694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61.60332309837993</v>
      </c>
      <c r="AB86" t="n">
        <v>84.28838440997852</v>
      </c>
      <c r="AC86" t="n">
        <v>76.24401930140063</v>
      </c>
      <c r="AD86" t="n">
        <v>61603.32309837993</v>
      </c>
      <c r="AE86" t="n">
        <v>84288.38440997852</v>
      </c>
      <c r="AF86" t="n">
        <v>2.477724458260008e-06</v>
      </c>
      <c r="AG86" t="n">
        <v>0.1308333333333333</v>
      </c>
      <c r="AH86" t="n">
        <v>76244.01930140062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61.56054578650612</v>
      </c>
      <c r="AB87" t="n">
        <v>84.22985460467098</v>
      </c>
      <c r="AC87" t="n">
        <v>76.19107549856452</v>
      </c>
      <c r="AD87" t="n">
        <v>61560.54578650612</v>
      </c>
      <c r="AE87" t="n">
        <v>84229.85460467098</v>
      </c>
      <c r="AF87" t="n">
        <v>2.477584409209603e-06</v>
      </c>
      <c r="AG87" t="n">
        <v>0.1308333333333333</v>
      </c>
      <c r="AH87" t="n">
        <v>76191.07549856452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61.47180034096578</v>
      </c>
      <c r="AB88" t="n">
        <v>84.10842917090999</v>
      </c>
      <c r="AC88" t="n">
        <v>76.08123873778</v>
      </c>
      <c r="AD88" t="n">
        <v>61471.80034096578</v>
      </c>
      <c r="AE88" t="n">
        <v>84108.42917090999</v>
      </c>
      <c r="AF88" t="n">
        <v>2.477864507310414e-06</v>
      </c>
      <c r="AG88" t="n">
        <v>0.1308333333333333</v>
      </c>
      <c r="AH88" t="n">
        <v>76081.23873778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61.3944438962275</v>
      </c>
      <c r="AB89" t="n">
        <v>84.00258667049367</v>
      </c>
      <c r="AC89" t="n">
        <v>75.98549769705247</v>
      </c>
      <c r="AD89" t="n">
        <v>61394.4438962275</v>
      </c>
      <c r="AE89" t="n">
        <v>84002.58667049366</v>
      </c>
      <c r="AF89" t="n">
        <v>2.478097922394422e-06</v>
      </c>
      <c r="AG89" t="n">
        <v>0.1308333333333333</v>
      </c>
      <c r="AH89" t="n">
        <v>75985.49769705247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61.15112860991172</v>
      </c>
      <c r="AB90" t="n">
        <v>83.66967196144377</v>
      </c>
      <c r="AC90" t="n">
        <v>75.68435590058546</v>
      </c>
      <c r="AD90" t="n">
        <v>61151.12860991172</v>
      </c>
      <c r="AE90" t="n">
        <v>83669.67196144378</v>
      </c>
      <c r="AF90" t="n">
        <v>2.479685144965681e-06</v>
      </c>
      <c r="AG90" t="n">
        <v>0.1306944444444444</v>
      </c>
      <c r="AH90" t="n">
        <v>75684.35590058546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61.05777933295878</v>
      </c>
      <c r="AB91" t="n">
        <v>83.54194736243736</v>
      </c>
      <c r="AC91" t="n">
        <v>75.56882115804555</v>
      </c>
      <c r="AD91" t="n">
        <v>61057.77933295878</v>
      </c>
      <c r="AE91" t="n">
        <v>83541.94736243735</v>
      </c>
      <c r="AF91" t="n">
        <v>2.478891533680052e-06</v>
      </c>
      <c r="AG91" t="n">
        <v>0.1308333333333333</v>
      </c>
      <c r="AH91" t="n">
        <v>75568.82115804555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60.87090625898581</v>
      </c>
      <c r="AB92" t="n">
        <v>83.28625937836949</v>
      </c>
      <c r="AC92" t="n">
        <v>75.33753567631673</v>
      </c>
      <c r="AD92" t="n">
        <v>60870.90625898581</v>
      </c>
      <c r="AE92" t="n">
        <v>83286.25937836949</v>
      </c>
      <c r="AF92" t="n">
        <v>2.47940504686487e-06</v>
      </c>
      <c r="AG92" t="n">
        <v>0.1306944444444444</v>
      </c>
      <c r="AH92" t="n">
        <v>75337.53567631674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60.65747569873935</v>
      </c>
      <c r="AB93" t="n">
        <v>82.99423426994868</v>
      </c>
      <c r="AC93" t="n">
        <v>75.0733810343837</v>
      </c>
      <c r="AD93" t="n">
        <v>60657.47569873936</v>
      </c>
      <c r="AE93" t="n">
        <v>82994.23426994868</v>
      </c>
      <c r="AF93" t="n">
        <v>2.4801986581505e-06</v>
      </c>
      <c r="AG93" t="n">
        <v>0.1306944444444444</v>
      </c>
      <c r="AH93" t="n">
        <v>75073.3810343837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60.50056265895043</v>
      </c>
      <c r="AB94" t="n">
        <v>82.77953892639482</v>
      </c>
      <c r="AC94" t="n">
        <v>74.87917591309174</v>
      </c>
      <c r="AD94" t="n">
        <v>60500.56265895043</v>
      </c>
      <c r="AE94" t="n">
        <v>82779.53892639482</v>
      </c>
      <c r="AF94" t="n">
        <v>2.479685144965681e-06</v>
      </c>
      <c r="AG94" t="n">
        <v>0.1306944444444444</v>
      </c>
      <c r="AH94" t="n">
        <v>74879.17591309175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  <c r="AA95" t="n">
        <v>60.29351462156942</v>
      </c>
      <c r="AB95" t="n">
        <v>82.49624666733553</v>
      </c>
      <c r="AC95" t="n">
        <v>74.62292066963379</v>
      </c>
      <c r="AD95" t="n">
        <v>60293.51462156942</v>
      </c>
      <c r="AE95" t="n">
        <v>82496.24666733552</v>
      </c>
      <c r="AF95" t="n">
        <v>2.481085635469733e-06</v>
      </c>
      <c r="AG95" t="n">
        <v>0.1306944444444444</v>
      </c>
      <c r="AH95" t="n">
        <v>74622.92066963378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60.14190630049143</v>
      </c>
      <c r="AB96" t="n">
        <v>82.28880947394964</v>
      </c>
      <c r="AC96" t="n">
        <v>74.43528099084466</v>
      </c>
      <c r="AD96" t="n">
        <v>60141.90630049143</v>
      </c>
      <c r="AE96" t="n">
        <v>82288.80947394964</v>
      </c>
      <c r="AF96" t="n">
        <v>2.480782195860521e-06</v>
      </c>
      <c r="AG96" t="n">
        <v>0.1306944444444444</v>
      </c>
      <c r="AH96" t="n">
        <v>74435.28099084467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  <c r="AA97" t="n">
        <v>59.92675217589387</v>
      </c>
      <c r="AB97" t="n">
        <v>81.99442610874533</v>
      </c>
      <c r="AC97" t="n">
        <v>74.16899316084572</v>
      </c>
      <c r="AD97" t="n">
        <v>59926.75217589387</v>
      </c>
      <c r="AE97" t="n">
        <v>81994.42610874533</v>
      </c>
      <c r="AF97" t="n">
        <v>2.481225684520138e-06</v>
      </c>
      <c r="AG97" t="n">
        <v>0.1306944444444444</v>
      </c>
      <c r="AH97" t="n">
        <v>74168.99316084571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59.83631863246163</v>
      </c>
      <c r="AB98" t="n">
        <v>81.87069094497507</v>
      </c>
      <c r="AC98" t="n">
        <v>74.05706710744224</v>
      </c>
      <c r="AD98" t="n">
        <v>59836.31863246163</v>
      </c>
      <c r="AE98" t="n">
        <v>81870.69094497507</v>
      </c>
      <c r="AF98" t="n">
        <v>2.480712171335319e-06</v>
      </c>
      <c r="AG98" t="n">
        <v>0.1306944444444444</v>
      </c>
      <c r="AH98" t="n">
        <v>74057.06710744224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59.67040796998634</v>
      </c>
      <c r="AB99" t="n">
        <v>81.64368465711462</v>
      </c>
      <c r="AC99" t="n">
        <v>73.8517259810898</v>
      </c>
      <c r="AD99" t="n">
        <v>59670.40796998634</v>
      </c>
      <c r="AE99" t="n">
        <v>81643.68465711462</v>
      </c>
      <c r="AF99" t="n">
        <v>2.479918560049689e-06</v>
      </c>
      <c r="AG99" t="n">
        <v>0.1306944444444444</v>
      </c>
      <c r="AH99" t="n">
        <v>73851.7259810898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59.41430375016619</v>
      </c>
      <c r="AB100" t="n">
        <v>81.29327156503609</v>
      </c>
      <c r="AC100" t="n">
        <v>73.53475582271126</v>
      </c>
      <c r="AD100" t="n">
        <v>59414.30375016619</v>
      </c>
      <c r="AE100" t="n">
        <v>81293.27156503609</v>
      </c>
      <c r="AF100" t="n">
        <v>2.479918560049689e-06</v>
      </c>
      <c r="AG100" t="n">
        <v>0.1306944444444444</v>
      </c>
      <c r="AH100" t="n">
        <v>73534.75582271126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59.32723402069058</v>
      </c>
      <c r="AB101" t="n">
        <v>81.17413891992227</v>
      </c>
      <c r="AC101" t="n">
        <v>73.42699303004335</v>
      </c>
      <c r="AD101" t="n">
        <v>59327.23402069058</v>
      </c>
      <c r="AE101" t="n">
        <v>81174.13891992228</v>
      </c>
      <c r="AF101" t="n">
        <v>2.480362048709306e-06</v>
      </c>
      <c r="AG101" t="n">
        <v>0.1306944444444444</v>
      </c>
      <c r="AH101" t="n">
        <v>73426.99303004335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59.25579747114082</v>
      </c>
      <c r="AB102" t="n">
        <v>81.07639628127019</v>
      </c>
      <c r="AC102" t="n">
        <v>73.33857881164155</v>
      </c>
      <c r="AD102" t="n">
        <v>59255.79747114082</v>
      </c>
      <c r="AE102" t="n">
        <v>81076.39628127019</v>
      </c>
      <c r="AF102" t="n">
        <v>2.480128633625297e-06</v>
      </c>
      <c r="AG102" t="n">
        <v>0.1306944444444444</v>
      </c>
      <c r="AH102" t="n">
        <v>73338.57881164155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59.21290293621204</v>
      </c>
      <c r="AB103" t="n">
        <v>81.01770608620735</v>
      </c>
      <c r="AC103" t="n">
        <v>73.28548992642325</v>
      </c>
      <c r="AD103" t="n">
        <v>59212.90293621204</v>
      </c>
      <c r="AE103" t="n">
        <v>81017.70608620736</v>
      </c>
      <c r="AF103" t="n">
        <v>2.479545095915276e-06</v>
      </c>
      <c r="AG103" t="n">
        <v>0.1306944444444444</v>
      </c>
      <c r="AH103" t="n">
        <v>73285.48992642325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59.14250660261234</v>
      </c>
      <c r="AB104" t="n">
        <v>80.92138671690923</v>
      </c>
      <c r="AC104" t="n">
        <v>73.19836314254584</v>
      </c>
      <c r="AD104" t="n">
        <v>59142.50660261235</v>
      </c>
      <c r="AE104" t="n">
        <v>80921.38671690923</v>
      </c>
      <c r="AF104" t="n">
        <v>2.479264997814465e-06</v>
      </c>
      <c r="AG104" t="n">
        <v>0.1306944444444444</v>
      </c>
      <c r="AH104" t="n">
        <v>73198.36314254584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59.03550862765179</v>
      </c>
      <c r="AB105" t="n">
        <v>80.77498736715076</v>
      </c>
      <c r="AC105" t="n">
        <v>73.0659359412555</v>
      </c>
      <c r="AD105" t="n">
        <v>59035.50862765178</v>
      </c>
      <c r="AE105" t="n">
        <v>80774.98736715075</v>
      </c>
      <c r="AF105" t="n">
        <v>2.479685144965681e-06</v>
      </c>
      <c r="AG105" t="n">
        <v>0.1306944444444444</v>
      </c>
      <c r="AH105" t="n">
        <v>73065.93594125551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58.9261004596603</v>
      </c>
      <c r="AB106" t="n">
        <v>80.62529028495719</v>
      </c>
      <c r="AC106" t="n">
        <v>72.93052573848527</v>
      </c>
      <c r="AD106" t="n">
        <v>58926.1004596603</v>
      </c>
      <c r="AE106" t="n">
        <v>80625.29028495718</v>
      </c>
      <c r="AF106" t="n">
        <v>2.479988584574892e-06</v>
      </c>
      <c r="AG106" t="n">
        <v>0.1306944444444444</v>
      </c>
      <c r="AH106" t="n">
        <v>72930.52573848527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58.809995995336</v>
      </c>
      <c r="AB107" t="n">
        <v>80.46643103470129</v>
      </c>
      <c r="AC107" t="n">
        <v>72.78682779211339</v>
      </c>
      <c r="AD107" t="n">
        <v>58809.995995336</v>
      </c>
      <c r="AE107" t="n">
        <v>80466.43103470129</v>
      </c>
      <c r="AF107" t="n">
        <v>2.480362048709306e-06</v>
      </c>
      <c r="AG107" t="n">
        <v>0.1306944444444444</v>
      </c>
      <c r="AH107" t="n">
        <v>72786.82779211338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58.82366166425788</v>
      </c>
      <c r="AB108" t="n">
        <v>80.48512900580697</v>
      </c>
      <c r="AC108" t="n">
        <v>72.8037412550995</v>
      </c>
      <c r="AD108" t="n">
        <v>58823.66166425788</v>
      </c>
      <c r="AE108" t="n">
        <v>80485.12900580697</v>
      </c>
      <c r="AF108" t="n">
        <v>2.479988584574892e-06</v>
      </c>
      <c r="AG108" t="n">
        <v>0.1306944444444444</v>
      </c>
      <c r="AH108" t="n">
        <v>72803.74125509949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5.261</v>
      </c>
      <c r="E2" t="n">
        <v>19.01</v>
      </c>
      <c r="F2" t="n">
        <v>9.23</v>
      </c>
      <c r="G2" t="n">
        <v>4.54</v>
      </c>
      <c r="H2" t="n">
        <v>0.06</v>
      </c>
      <c r="I2" t="n">
        <v>122</v>
      </c>
      <c r="J2" t="n">
        <v>296.65</v>
      </c>
      <c r="K2" t="n">
        <v>61.82</v>
      </c>
      <c r="L2" t="n">
        <v>1</v>
      </c>
      <c r="M2" t="n">
        <v>120</v>
      </c>
      <c r="N2" t="n">
        <v>83.83</v>
      </c>
      <c r="O2" t="n">
        <v>36821.52</v>
      </c>
      <c r="P2" t="n">
        <v>168.4</v>
      </c>
      <c r="Q2" t="n">
        <v>204.29</v>
      </c>
      <c r="R2" t="n">
        <v>100.7</v>
      </c>
      <c r="S2" t="n">
        <v>17.37</v>
      </c>
      <c r="T2" t="n">
        <v>38984.12</v>
      </c>
      <c r="U2" t="n">
        <v>0.17</v>
      </c>
      <c r="V2" t="n">
        <v>0.55</v>
      </c>
      <c r="W2" t="n">
        <v>1.35</v>
      </c>
      <c r="X2" t="n">
        <v>2.54</v>
      </c>
      <c r="Y2" t="n">
        <v>1</v>
      </c>
      <c r="Z2" t="n">
        <v>10</v>
      </c>
      <c r="AA2" t="n">
        <v>232.9385365339856</v>
      </c>
      <c r="AB2" t="n">
        <v>318.7167822086018</v>
      </c>
      <c r="AC2" t="n">
        <v>288.2988998365207</v>
      </c>
      <c r="AD2" t="n">
        <v>232938.5365339856</v>
      </c>
      <c r="AE2" t="n">
        <v>318716.7822086018</v>
      </c>
      <c r="AF2" t="n">
        <v>1.148932650613221e-06</v>
      </c>
      <c r="AG2" t="n">
        <v>0.2640277777777778</v>
      </c>
      <c r="AH2" t="n">
        <v>288298.8998365207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6.0567</v>
      </c>
      <c r="E3" t="n">
        <v>16.51</v>
      </c>
      <c r="F3" t="n">
        <v>8.51</v>
      </c>
      <c r="G3" t="n">
        <v>5.68</v>
      </c>
      <c r="H3" t="n">
        <v>0.07000000000000001</v>
      </c>
      <c r="I3" t="n">
        <v>90</v>
      </c>
      <c r="J3" t="n">
        <v>297.17</v>
      </c>
      <c r="K3" t="n">
        <v>61.82</v>
      </c>
      <c r="L3" t="n">
        <v>1.25</v>
      </c>
      <c r="M3" t="n">
        <v>88</v>
      </c>
      <c r="N3" t="n">
        <v>84.09999999999999</v>
      </c>
      <c r="O3" t="n">
        <v>36885.7</v>
      </c>
      <c r="P3" t="n">
        <v>155.19</v>
      </c>
      <c r="Q3" t="n">
        <v>204.25</v>
      </c>
      <c r="R3" t="n">
        <v>78.45999999999999</v>
      </c>
      <c r="S3" t="n">
        <v>17.37</v>
      </c>
      <c r="T3" t="n">
        <v>28023.6</v>
      </c>
      <c r="U3" t="n">
        <v>0.22</v>
      </c>
      <c r="V3" t="n">
        <v>0.6</v>
      </c>
      <c r="W3" t="n">
        <v>1.28</v>
      </c>
      <c r="X3" t="n">
        <v>1.82</v>
      </c>
      <c r="Y3" t="n">
        <v>1</v>
      </c>
      <c r="Z3" t="n">
        <v>10</v>
      </c>
      <c r="AA3" t="n">
        <v>186.8760186700918</v>
      </c>
      <c r="AB3" t="n">
        <v>255.6920131323866</v>
      </c>
      <c r="AC3" t="n">
        <v>231.2891262651004</v>
      </c>
      <c r="AD3" t="n">
        <v>186876.0186700918</v>
      </c>
      <c r="AE3" t="n">
        <v>255692.0131323865</v>
      </c>
      <c r="AF3" t="n">
        <v>1.322702981366489e-06</v>
      </c>
      <c r="AG3" t="n">
        <v>0.2293055555555556</v>
      </c>
      <c r="AH3" t="n">
        <v>231289.1262651004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6.6108</v>
      </c>
      <c r="E4" t="n">
        <v>15.13</v>
      </c>
      <c r="F4" t="n">
        <v>8.130000000000001</v>
      </c>
      <c r="G4" t="n">
        <v>6.77</v>
      </c>
      <c r="H4" t="n">
        <v>0.09</v>
      </c>
      <c r="I4" t="n">
        <v>72</v>
      </c>
      <c r="J4" t="n">
        <v>297.7</v>
      </c>
      <c r="K4" t="n">
        <v>61.82</v>
      </c>
      <c r="L4" t="n">
        <v>1.5</v>
      </c>
      <c r="M4" t="n">
        <v>70</v>
      </c>
      <c r="N4" t="n">
        <v>84.37</v>
      </c>
      <c r="O4" t="n">
        <v>36949.99</v>
      </c>
      <c r="P4" t="n">
        <v>148.14</v>
      </c>
      <c r="Q4" t="n">
        <v>204.27</v>
      </c>
      <c r="R4" t="n">
        <v>66.51000000000001</v>
      </c>
      <c r="S4" t="n">
        <v>17.37</v>
      </c>
      <c r="T4" t="n">
        <v>22137.02</v>
      </c>
      <c r="U4" t="n">
        <v>0.26</v>
      </c>
      <c r="V4" t="n">
        <v>0.63</v>
      </c>
      <c r="W4" t="n">
        <v>1.25</v>
      </c>
      <c r="X4" t="n">
        <v>1.43</v>
      </c>
      <c r="Y4" t="n">
        <v>1</v>
      </c>
      <c r="Z4" t="n">
        <v>10</v>
      </c>
      <c r="AA4" t="n">
        <v>163.7060637685858</v>
      </c>
      <c r="AB4" t="n">
        <v>223.989858649894</v>
      </c>
      <c r="AC4" t="n">
        <v>202.6125809121536</v>
      </c>
      <c r="AD4" t="n">
        <v>163706.0637685858</v>
      </c>
      <c r="AE4" t="n">
        <v>223989.858649894</v>
      </c>
      <c r="AF4" t="n">
        <v>1.443711075208874e-06</v>
      </c>
      <c r="AG4" t="n">
        <v>0.2101388888888889</v>
      </c>
      <c r="AH4" t="n">
        <v>202612.5809121536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7.0304</v>
      </c>
      <c r="E5" t="n">
        <v>14.22</v>
      </c>
      <c r="F5" t="n">
        <v>7.89</v>
      </c>
      <c r="G5" t="n">
        <v>7.89</v>
      </c>
      <c r="H5" t="n">
        <v>0.1</v>
      </c>
      <c r="I5" t="n">
        <v>60</v>
      </c>
      <c r="J5" t="n">
        <v>298.22</v>
      </c>
      <c r="K5" t="n">
        <v>61.82</v>
      </c>
      <c r="L5" t="n">
        <v>1.75</v>
      </c>
      <c r="M5" t="n">
        <v>58</v>
      </c>
      <c r="N5" t="n">
        <v>84.65000000000001</v>
      </c>
      <c r="O5" t="n">
        <v>37014.39</v>
      </c>
      <c r="P5" t="n">
        <v>143.75</v>
      </c>
      <c r="Q5" t="n">
        <v>204.19</v>
      </c>
      <c r="R5" t="n">
        <v>59.66</v>
      </c>
      <c r="S5" t="n">
        <v>17.37</v>
      </c>
      <c r="T5" t="n">
        <v>18770.33</v>
      </c>
      <c r="U5" t="n">
        <v>0.29</v>
      </c>
      <c r="V5" t="n">
        <v>0.65</v>
      </c>
      <c r="W5" t="n">
        <v>1.22</v>
      </c>
      <c r="X5" t="n">
        <v>1.2</v>
      </c>
      <c r="Y5" t="n">
        <v>1</v>
      </c>
      <c r="Z5" t="n">
        <v>10</v>
      </c>
      <c r="AA5" t="n">
        <v>149.5416905867522</v>
      </c>
      <c r="AB5" t="n">
        <v>204.6095383744766</v>
      </c>
      <c r="AC5" t="n">
        <v>185.0818912033655</v>
      </c>
      <c r="AD5" t="n">
        <v>149541.6905867522</v>
      </c>
      <c r="AE5" t="n">
        <v>204609.5383744766</v>
      </c>
      <c r="AF5" t="n">
        <v>1.53534615222794e-06</v>
      </c>
      <c r="AG5" t="n">
        <v>0.1975</v>
      </c>
      <c r="AH5" t="n">
        <v>185081.8912033655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7.343</v>
      </c>
      <c r="E6" t="n">
        <v>13.62</v>
      </c>
      <c r="F6" t="n">
        <v>7.73</v>
      </c>
      <c r="G6" t="n">
        <v>8.92</v>
      </c>
      <c r="H6" t="n">
        <v>0.12</v>
      </c>
      <c r="I6" t="n">
        <v>52</v>
      </c>
      <c r="J6" t="n">
        <v>298.74</v>
      </c>
      <c r="K6" t="n">
        <v>61.82</v>
      </c>
      <c r="L6" t="n">
        <v>2</v>
      </c>
      <c r="M6" t="n">
        <v>50</v>
      </c>
      <c r="N6" t="n">
        <v>84.92</v>
      </c>
      <c r="O6" t="n">
        <v>37078.91</v>
      </c>
      <c r="P6" t="n">
        <v>140.78</v>
      </c>
      <c r="Q6" t="n">
        <v>204.21</v>
      </c>
      <c r="R6" t="n">
        <v>54.13</v>
      </c>
      <c r="S6" t="n">
        <v>17.37</v>
      </c>
      <c r="T6" t="n">
        <v>16045.88</v>
      </c>
      <c r="U6" t="n">
        <v>0.32</v>
      </c>
      <c r="V6" t="n">
        <v>0.66</v>
      </c>
      <c r="W6" t="n">
        <v>1.22</v>
      </c>
      <c r="X6" t="n">
        <v>1.04</v>
      </c>
      <c r="Y6" t="n">
        <v>1</v>
      </c>
      <c r="Z6" t="n">
        <v>10</v>
      </c>
      <c r="AA6" t="n">
        <v>140.3467156882282</v>
      </c>
      <c r="AB6" t="n">
        <v>192.0285680646594</v>
      </c>
      <c r="AC6" t="n">
        <v>173.7016310424105</v>
      </c>
      <c r="AD6" t="n">
        <v>140346.7156882282</v>
      </c>
      <c r="AE6" t="n">
        <v>192028.5680646594</v>
      </c>
      <c r="AF6" t="n">
        <v>1.60361384783366e-06</v>
      </c>
      <c r="AG6" t="n">
        <v>0.1891666666666666</v>
      </c>
      <c r="AH6" t="n">
        <v>173701.6310424105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7.6415</v>
      </c>
      <c r="E7" t="n">
        <v>13.09</v>
      </c>
      <c r="F7" t="n">
        <v>7.59</v>
      </c>
      <c r="G7" t="n">
        <v>10.12</v>
      </c>
      <c r="H7" t="n">
        <v>0.13</v>
      </c>
      <c r="I7" t="n">
        <v>45</v>
      </c>
      <c r="J7" t="n">
        <v>299.26</v>
      </c>
      <c r="K7" t="n">
        <v>61.82</v>
      </c>
      <c r="L7" t="n">
        <v>2.25</v>
      </c>
      <c r="M7" t="n">
        <v>43</v>
      </c>
      <c r="N7" t="n">
        <v>85.19</v>
      </c>
      <c r="O7" t="n">
        <v>37143.54</v>
      </c>
      <c r="P7" t="n">
        <v>138.11</v>
      </c>
      <c r="Q7" t="n">
        <v>204.2</v>
      </c>
      <c r="R7" t="n">
        <v>49.86</v>
      </c>
      <c r="S7" t="n">
        <v>17.37</v>
      </c>
      <c r="T7" t="n">
        <v>13948.11</v>
      </c>
      <c r="U7" t="n">
        <v>0.35</v>
      </c>
      <c r="V7" t="n">
        <v>0.67</v>
      </c>
      <c r="W7" t="n">
        <v>1.21</v>
      </c>
      <c r="X7" t="n">
        <v>0.9</v>
      </c>
      <c r="Y7" t="n">
        <v>1</v>
      </c>
      <c r="Z7" t="n">
        <v>10</v>
      </c>
      <c r="AA7" t="n">
        <v>132.4403003187408</v>
      </c>
      <c r="AB7" t="n">
        <v>181.2106617497035</v>
      </c>
      <c r="AC7" t="n">
        <v>163.9161705231237</v>
      </c>
      <c r="AD7" t="n">
        <v>132440.3003187407</v>
      </c>
      <c r="AE7" t="n">
        <v>181210.6617497035</v>
      </c>
      <c r="AF7" t="n">
        <v>1.66880229037463e-06</v>
      </c>
      <c r="AG7" t="n">
        <v>0.1818055555555556</v>
      </c>
      <c r="AH7" t="n">
        <v>163916.1705231237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7.8778</v>
      </c>
      <c r="E8" t="n">
        <v>12.69</v>
      </c>
      <c r="F8" t="n">
        <v>7.47</v>
      </c>
      <c r="G8" t="n">
        <v>11.21</v>
      </c>
      <c r="H8" t="n">
        <v>0.15</v>
      </c>
      <c r="I8" t="n">
        <v>40</v>
      </c>
      <c r="J8" t="n">
        <v>299.79</v>
      </c>
      <c r="K8" t="n">
        <v>61.82</v>
      </c>
      <c r="L8" t="n">
        <v>2.5</v>
      </c>
      <c r="M8" t="n">
        <v>38</v>
      </c>
      <c r="N8" t="n">
        <v>85.47</v>
      </c>
      <c r="O8" t="n">
        <v>37208.42</v>
      </c>
      <c r="P8" t="n">
        <v>135.94</v>
      </c>
      <c r="Q8" t="n">
        <v>204.19</v>
      </c>
      <c r="R8" t="n">
        <v>46.52</v>
      </c>
      <c r="S8" t="n">
        <v>17.37</v>
      </c>
      <c r="T8" t="n">
        <v>12301.13</v>
      </c>
      <c r="U8" t="n">
        <v>0.37</v>
      </c>
      <c r="V8" t="n">
        <v>0.68</v>
      </c>
      <c r="W8" t="n">
        <v>1.19</v>
      </c>
      <c r="X8" t="n">
        <v>0.78</v>
      </c>
      <c r="Y8" t="n">
        <v>1</v>
      </c>
      <c r="Z8" t="n">
        <v>10</v>
      </c>
      <c r="AA8" t="n">
        <v>126.5296309846792</v>
      </c>
      <c r="AB8" t="n">
        <v>173.1234232065171</v>
      </c>
      <c r="AC8" t="n">
        <v>156.6007666759859</v>
      </c>
      <c r="AD8" t="n">
        <v>126529.6309846792</v>
      </c>
      <c r="AE8" t="n">
        <v>173123.4232065172</v>
      </c>
      <c r="AF8" t="n">
        <v>1.720407077551955e-06</v>
      </c>
      <c r="AG8" t="n">
        <v>0.17625</v>
      </c>
      <c r="AH8" t="n">
        <v>156600.7666759859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8.012499999999999</v>
      </c>
      <c r="E9" t="n">
        <v>12.48</v>
      </c>
      <c r="F9" t="n">
        <v>7.43</v>
      </c>
      <c r="G9" t="n">
        <v>12.05</v>
      </c>
      <c r="H9" t="n">
        <v>0.16</v>
      </c>
      <c r="I9" t="n">
        <v>37</v>
      </c>
      <c r="J9" t="n">
        <v>300.32</v>
      </c>
      <c r="K9" t="n">
        <v>61.82</v>
      </c>
      <c r="L9" t="n">
        <v>2.75</v>
      </c>
      <c r="M9" t="n">
        <v>35</v>
      </c>
      <c r="N9" t="n">
        <v>85.73999999999999</v>
      </c>
      <c r="O9" t="n">
        <v>37273.29</v>
      </c>
      <c r="P9" t="n">
        <v>135.08</v>
      </c>
      <c r="Q9" t="n">
        <v>204.23</v>
      </c>
      <c r="R9" t="n">
        <v>44.71</v>
      </c>
      <c r="S9" t="n">
        <v>17.37</v>
      </c>
      <c r="T9" t="n">
        <v>11409.98</v>
      </c>
      <c r="U9" t="n">
        <v>0.39</v>
      </c>
      <c r="V9" t="n">
        <v>0.6899999999999999</v>
      </c>
      <c r="W9" t="n">
        <v>1.2</v>
      </c>
      <c r="X9" t="n">
        <v>0.74</v>
      </c>
      <c r="Y9" t="n">
        <v>1</v>
      </c>
      <c r="Z9" t="n">
        <v>10</v>
      </c>
      <c r="AA9" t="n">
        <v>123.6862260371468</v>
      </c>
      <c r="AB9" t="n">
        <v>169.2329511151322</v>
      </c>
      <c r="AC9" t="n">
        <v>153.0815957806896</v>
      </c>
      <c r="AD9" t="n">
        <v>123686.2260371468</v>
      </c>
      <c r="AE9" t="n">
        <v>169232.9511151322</v>
      </c>
      <c r="AF9" t="n">
        <v>1.749823771723709e-06</v>
      </c>
      <c r="AG9" t="n">
        <v>0.1733333333333333</v>
      </c>
      <c r="AH9" t="n">
        <v>153081.5957806896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8.2239</v>
      </c>
      <c r="E10" t="n">
        <v>12.16</v>
      </c>
      <c r="F10" t="n">
        <v>7.33</v>
      </c>
      <c r="G10" t="n">
        <v>13.33</v>
      </c>
      <c r="H10" t="n">
        <v>0.18</v>
      </c>
      <c r="I10" t="n">
        <v>33</v>
      </c>
      <c r="J10" t="n">
        <v>300.84</v>
      </c>
      <c r="K10" t="n">
        <v>61.82</v>
      </c>
      <c r="L10" t="n">
        <v>3</v>
      </c>
      <c r="M10" t="n">
        <v>31</v>
      </c>
      <c r="N10" t="n">
        <v>86.02</v>
      </c>
      <c r="O10" t="n">
        <v>37338.27</v>
      </c>
      <c r="P10" t="n">
        <v>133.23</v>
      </c>
      <c r="Q10" t="n">
        <v>204.15</v>
      </c>
      <c r="R10" t="n">
        <v>41.46</v>
      </c>
      <c r="S10" t="n">
        <v>17.37</v>
      </c>
      <c r="T10" t="n">
        <v>9808.98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118.9353813400136</v>
      </c>
      <c r="AB10" t="n">
        <v>162.7326358080421</v>
      </c>
      <c r="AC10" t="n">
        <v>147.2016614432563</v>
      </c>
      <c r="AD10" t="n">
        <v>118935.3813400136</v>
      </c>
      <c r="AE10" t="n">
        <v>162732.6358080421</v>
      </c>
      <c r="AF10" t="n">
        <v>1.795990729020732e-06</v>
      </c>
      <c r="AG10" t="n">
        <v>0.1688888888888889</v>
      </c>
      <c r="AH10" t="n">
        <v>147201.6614432563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8.323700000000001</v>
      </c>
      <c r="E11" t="n">
        <v>12.01</v>
      </c>
      <c r="F11" t="n">
        <v>7.29</v>
      </c>
      <c r="G11" t="n">
        <v>14.12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132.53</v>
      </c>
      <c r="Q11" t="n">
        <v>204.19</v>
      </c>
      <c r="R11" t="n">
        <v>40.58</v>
      </c>
      <c r="S11" t="n">
        <v>17.37</v>
      </c>
      <c r="T11" t="n">
        <v>9377.26</v>
      </c>
      <c r="U11" t="n">
        <v>0.43</v>
      </c>
      <c r="V11" t="n">
        <v>0.7</v>
      </c>
      <c r="W11" t="n">
        <v>1.19</v>
      </c>
      <c r="X11" t="n">
        <v>0.6</v>
      </c>
      <c r="Y11" t="n">
        <v>1</v>
      </c>
      <c r="Z11" t="n">
        <v>10</v>
      </c>
      <c r="AA11" t="n">
        <v>116.9172455786547</v>
      </c>
      <c r="AB11" t="n">
        <v>159.9713334254862</v>
      </c>
      <c r="AC11" t="n">
        <v>144.7038938845784</v>
      </c>
      <c r="AD11" t="n">
        <v>116917.2455786547</v>
      </c>
      <c r="AE11" t="n">
        <v>159971.3334254862</v>
      </c>
      <c r="AF11" t="n">
        <v>1.817785725890377e-06</v>
      </c>
      <c r="AG11" t="n">
        <v>0.1668055555555555</v>
      </c>
      <c r="AH11" t="n">
        <v>144703.8938845784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8.490600000000001</v>
      </c>
      <c r="E12" t="n">
        <v>11.78</v>
      </c>
      <c r="F12" t="n">
        <v>7.22</v>
      </c>
      <c r="G12" t="n">
        <v>15.48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26</v>
      </c>
      <c r="N12" t="n">
        <v>86.58</v>
      </c>
      <c r="O12" t="n">
        <v>37468.6</v>
      </c>
      <c r="P12" t="n">
        <v>131.2</v>
      </c>
      <c r="Q12" t="n">
        <v>204.14</v>
      </c>
      <c r="R12" t="n">
        <v>38.71</v>
      </c>
      <c r="S12" t="n">
        <v>17.37</v>
      </c>
      <c r="T12" t="n">
        <v>8458.610000000001</v>
      </c>
      <c r="U12" t="n">
        <v>0.45</v>
      </c>
      <c r="V12" t="n">
        <v>0.71</v>
      </c>
      <c r="W12" t="n">
        <v>1.17</v>
      </c>
      <c r="X12" t="n">
        <v>0.53</v>
      </c>
      <c r="Y12" t="n">
        <v>1</v>
      </c>
      <c r="Z12" t="n">
        <v>10</v>
      </c>
      <c r="AA12" t="n">
        <v>113.5350404450686</v>
      </c>
      <c r="AB12" t="n">
        <v>155.3436511493563</v>
      </c>
      <c r="AC12" t="n">
        <v>140.517871109888</v>
      </c>
      <c r="AD12" t="n">
        <v>113535.0404450686</v>
      </c>
      <c r="AE12" t="n">
        <v>155343.6511493563</v>
      </c>
      <c r="AF12" t="n">
        <v>1.854234473160353e-06</v>
      </c>
      <c r="AG12" t="n">
        <v>0.1636111111111111</v>
      </c>
      <c r="AH12" t="n">
        <v>140517.871109888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8.595599999999999</v>
      </c>
      <c r="E13" t="n">
        <v>11.63</v>
      </c>
      <c r="F13" t="n">
        <v>7.19</v>
      </c>
      <c r="G13" t="n">
        <v>16.6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24</v>
      </c>
      <c r="N13" t="n">
        <v>86.86</v>
      </c>
      <c r="O13" t="n">
        <v>37533.94</v>
      </c>
      <c r="P13" t="n">
        <v>130.63</v>
      </c>
      <c r="Q13" t="n">
        <v>204.15</v>
      </c>
      <c r="R13" t="n">
        <v>37.34</v>
      </c>
      <c r="S13" t="n">
        <v>17.37</v>
      </c>
      <c r="T13" t="n">
        <v>7782.54</v>
      </c>
      <c r="U13" t="n">
        <v>0.47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111.6951915003614</v>
      </c>
      <c r="AB13" t="n">
        <v>152.8262886548024</v>
      </c>
      <c r="AC13" t="n">
        <v>138.2407621586731</v>
      </c>
      <c r="AD13" t="n">
        <v>111695.1915003614</v>
      </c>
      <c r="AE13" t="n">
        <v>152826.2886548024</v>
      </c>
      <c r="AF13" t="n">
        <v>1.877165081089337e-06</v>
      </c>
      <c r="AG13" t="n">
        <v>0.1615277777777778</v>
      </c>
      <c r="AH13" t="n">
        <v>138240.7621586731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8.6555</v>
      </c>
      <c r="E14" t="n">
        <v>11.55</v>
      </c>
      <c r="F14" t="n">
        <v>7.17</v>
      </c>
      <c r="G14" t="n">
        <v>17.2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130.09</v>
      </c>
      <c r="Q14" t="n">
        <v>204.2</v>
      </c>
      <c r="R14" t="n">
        <v>36.69</v>
      </c>
      <c r="S14" t="n">
        <v>17.37</v>
      </c>
      <c r="T14" t="n">
        <v>7463.32</v>
      </c>
      <c r="U14" t="n">
        <v>0.47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110.5200541276033</v>
      </c>
      <c r="AB14" t="n">
        <v>151.2184138579936</v>
      </c>
      <c r="AC14" t="n">
        <v>136.7863406758047</v>
      </c>
      <c r="AD14" t="n">
        <v>110520.0541276033</v>
      </c>
      <c r="AE14" t="n">
        <v>151218.4138579936</v>
      </c>
      <c r="AF14" t="n">
        <v>1.890246446945968e-06</v>
      </c>
      <c r="AG14" t="n">
        <v>0.1604166666666667</v>
      </c>
      <c r="AH14" t="n">
        <v>136786.3406758047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8.7666</v>
      </c>
      <c r="E15" t="n">
        <v>11.41</v>
      </c>
      <c r="F15" t="n">
        <v>7.13</v>
      </c>
      <c r="G15" t="n">
        <v>18.61</v>
      </c>
      <c r="H15" t="n">
        <v>0.25</v>
      </c>
      <c r="I15" t="n">
        <v>23</v>
      </c>
      <c r="J15" t="n">
        <v>303.49</v>
      </c>
      <c r="K15" t="n">
        <v>61.82</v>
      </c>
      <c r="L15" t="n">
        <v>4.25</v>
      </c>
      <c r="M15" t="n">
        <v>21</v>
      </c>
      <c r="N15" t="n">
        <v>87.42</v>
      </c>
      <c r="O15" t="n">
        <v>37664.98</v>
      </c>
      <c r="P15" t="n">
        <v>129.39</v>
      </c>
      <c r="Q15" t="n">
        <v>204.14</v>
      </c>
      <c r="R15" t="n">
        <v>35.76</v>
      </c>
      <c r="S15" t="n">
        <v>17.37</v>
      </c>
      <c r="T15" t="n">
        <v>7005.93</v>
      </c>
      <c r="U15" t="n">
        <v>0.49</v>
      </c>
      <c r="V15" t="n">
        <v>0.72</v>
      </c>
      <c r="W15" t="n">
        <v>1.17</v>
      </c>
      <c r="X15" t="n">
        <v>0.44</v>
      </c>
      <c r="Y15" t="n">
        <v>1</v>
      </c>
      <c r="Z15" t="n">
        <v>10</v>
      </c>
      <c r="AA15" t="n">
        <v>108.5598440094436</v>
      </c>
      <c r="AB15" t="n">
        <v>148.5363678959617</v>
      </c>
      <c r="AC15" t="n">
        <v>134.3602654161132</v>
      </c>
      <c r="AD15" t="n">
        <v>108559.8440094436</v>
      </c>
      <c r="AE15" t="n">
        <v>148536.3678959617</v>
      </c>
      <c r="AF15" t="n">
        <v>1.914509214002256e-06</v>
      </c>
      <c r="AG15" t="n">
        <v>0.1584722222222222</v>
      </c>
      <c r="AH15" t="n">
        <v>134360.2654161132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8.8255</v>
      </c>
      <c r="E16" t="n">
        <v>11.33</v>
      </c>
      <c r="F16" t="n">
        <v>7.11</v>
      </c>
      <c r="G16" t="n">
        <v>19.39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129.01</v>
      </c>
      <c r="Q16" t="n">
        <v>204.17</v>
      </c>
      <c r="R16" t="n">
        <v>34.87</v>
      </c>
      <c r="S16" t="n">
        <v>17.37</v>
      </c>
      <c r="T16" t="n">
        <v>6567.73</v>
      </c>
      <c r="U16" t="n">
        <v>0.5</v>
      </c>
      <c r="V16" t="n">
        <v>0.72</v>
      </c>
      <c r="W16" t="n">
        <v>1.17</v>
      </c>
      <c r="X16" t="n">
        <v>0.42</v>
      </c>
      <c r="Y16" t="n">
        <v>1</v>
      </c>
      <c r="Z16" t="n">
        <v>10</v>
      </c>
      <c r="AA16" t="n">
        <v>107.5391802504589</v>
      </c>
      <c r="AB16" t="n">
        <v>147.1398507124125</v>
      </c>
      <c r="AC16" t="n">
        <v>133.0970298725373</v>
      </c>
      <c r="AD16" t="n">
        <v>107539.1802504589</v>
      </c>
      <c r="AE16" t="n">
        <v>147139.8507124125</v>
      </c>
      <c r="AF16" t="n">
        <v>1.927372193116705e-06</v>
      </c>
      <c r="AG16" t="n">
        <v>0.1573611111111111</v>
      </c>
      <c r="AH16" t="n">
        <v>133097.0298725373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8.894399999999999</v>
      </c>
      <c r="E17" t="n">
        <v>11.24</v>
      </c>
      <c r="F17" t="n">
        <v>7.08</v>
      </c>
      <c r="G17" t="n">
        <v>20.23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128.28</v>
      </c>
      <c r="Q17" t="n">
        <v>204.16</v>
      </c>
      <c r="R17" t="n">
        <v>34</v>
      </c>
      <c r="S17" t="n">
        <v>17.37</v>
      </c>
      <c r="T17" t="n">
        <v>6135.26</v>
      </c>
      <c r="U17" t="n">
        <v>0.51</v>
      </c>
      <c r="V17" t="n">
        <v>0.72</v>
      </c>
      <c r="W17" t="n">
        <v>1.17</v>
      </c>
      <c r="X17" t="n">
        <v>0.39</v>
      </c>
      <c r="Y17" t="n">
        <v>1</v>
      </c>
      <c r="Z17" t="n">
        <v>10</v>
      </c>
      <c r="AA17" t="n">
        <v>106.1640565128098</v>
      </c>
      <c r="AB17" t="n">
        <v>145.2583457483842</v>
      </c>
      <c r="AC17" t="n">
        <v>131.3950931015665</v>
      </c>
      <c r="AD17" t="n">
        <v>106164.0565128098</v>
      </c>
      <c r="AE17" t="n">
        <v>145258.3457483843</v>
      </c>
      <c r="AF17" t="n">
        <v>1.942419039652962e-06</v>
      </c>
      <c r="AG17" t="n">
        <v>0.1561111111111111</v>
      </c>
      <c r="AH17" t="n">
        <v>131395.0931015665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8.940099999999999</v>
      </c>
      <c r="E18" t="n">
        <v>11.19</v>
      </c>
      <c r="F18" t="n">
        <v>7.08</v>
      </c>
      <c r="G18" t="n">
        <v>21.23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128.23</v>
      </c>
      <c r="Q18" t="n">
        <v>204.15</v>
      </c>
      <c r="R18" t="n">
        <v>33.71</v>
      </c>
      <c r="S18" t="n">
        <v>17.37</v>
      </c>
      <c r="T18" t="n">
        <v>5996.54</v>
      </c>
      <c r="U18" t="n">
        <v>0.52</v>
      </c>
      <c r="V18" t="n">
        <v>0.72</v>
      </c>
      <c r="W18" t="n">
        <v>1.17</v>
      </c>
      <c r="X18" t="n">
        <v>0.39</v>
      </c>
      <c r="Y18" t="n">
        <v>1</v>
      </c>
      <c r="Z18" t="n">
        <v>10</v>
      </c>
      <c r="AA18" t="n">
        <v>105.5996518274216</v>
      </c>
      <c r="AB18" t="n">
        <v>144.4861023580591</v>
      </c>
      <c r="AC18" t="n">
        <v>130.6965515365633</v>
      </c>
      <c r="AD18" t="n">
        <v>105599.6518274216</v>
      </c>
      <c r="AE18" t="n">
        <v>144486.1023580591</v>
      </c>
      <c r="AF18" t="n">
        <v>1.952399313770625e-06</v>
      </c>
      <c r="AG18" t="n">
        <v>0.1554166666666666</v>
      </c>
      <c r="AH18" t="n">
        <v>130696.5515365633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9.002000000000001</v>
      </c>
      <c r="E19" t="n">
        <v>11.11</v>
      </c>
      <c r="F19" t="n">
        <v>7.06</v>
      </c>
      <c r="G19" t="n">
        <v>22.28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127.83</v>
      </c>
      <c r="Q19" t="n">
        <v>204.14</v>
      </c>
      <c r="R19" t="n">
        <v>33.26</v>
      </c>
      <c r="S19" t="n">
        <v>17.37</v>
      </c>
      <c r="T19" t="n">
        <v>5778.63</v>
      </c>
      <c r="U19" t="n">
        <v>0.52</v>
      </c>
      <c r="V19" t="n">
        <v>0.72</v>
      </c>
      <c r="W19" t="n">
        <v>1.17</v>
      </c>
      <c r="X19" t="n">
        <v>0.36</v>
      </c>
      <c r="Y19" t="n">
        <v>1</v>
      </c>
      <c r="Z19" t="n">
        <v>10</v>
      </c>
      <c r="AA19" t="n">
        <v>104.5716661615527</v>
      </c>
      <c r="AB19" t="n">
        <v>143.0795670184911</v>
      </c>
      <c r="AC19" t="n">
        <v>129.4242539557185</v>
      </c>
      <c r="AD19" t="n">
        <v>104571.6661615527</v>
      </c>
      <c r="AE19" t="n">
        <v>143079.5670184911</v>
      </c>
      <c r="AF19" t="n">
        <v>1.965917453111618e-06</v>
      </c>
      <c r="AG19" t="n">
        <v>0.1543055555555556</v>
      </c>
      <c r="AH19" t="n">
        <v>129424.2539557185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9.077199999999999</v>
      </c>
      <c r="E20" t="n">
        <v>11.02</v>
      </c>
      <c r="F20" t="n">
        <v>7.02</v>
      </c>
      <c r="G20" t="n">
        <v>23.4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127.14</v>
      </c>
      <c r="Q20" t="n">
        <v>204.16</v>
      </c>
      <c r="R20" t="n">
        <v>31.89</v>
      </c>
      <c r="S20" t="n">
        <v>17.37</v>
      </c>
      <c r="T20" t="n">
        <v>5098.6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103.1642431484886</v>
      </c>
      <c r="AB20" t="n">
        <v>141.1538687608966</v>
      </c>
      <c r="AC20" t="n">
        <v>127.6823416370937</v>
      </c>
      <c r="AD20" t="n">
        <v>103164.2431484885</v>
      </c>
      <c r="AE20" t="n">
        <v>141153.8687608966</v>
      </c>
      <c r="AF20" t="n">
        <v>1.982340136123614e-06</v>
      </c>
      <c r="AG20" t="n">
        <v>0.1530555555555556</v>
      </c>
      <c r="AH20" t="n">
        <v>127682.3416370937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9.1271</v>
      </c>
      <c r="E21" t="n">
        <v>10.96</v>
      </c>
      <c r="F21" t="n">
        <v>7.01</v>
      </c>
      <c r="G21" t="n">
        <v>24.76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126.92</v>
      </c>
      <c r="Q21" t="n">
        <v>204.16</v>
      </c>
      <c r="R21" t="n">
        <v>31.8</v>
      </c>
      <c r="S21" t="n">
        <v>17.37</v>
      </c>
      <c r="T21" t="n">
        <v>5059.32</v>
      </c>
      <c r="U21" t="n">
        <v>0.55</v>
      </c>
      <c r="V21" t="n">
        <v>0.73</v>
      </c>
      <c r="W21" t="n">
        <v>1.17</v>
      </c>
      <c r="X21" t="n">
        <v>0.32</v>
      </c>
      <c r="Y21" t="n">
        <v>1</v>
      </c>
      <c r="Z21" t="n">
        <v>10</v>
      </c>
      <c r="AA21" t="n">
        <v>102.4429138865325</v>
      </c>
      <c r="AB21" t="n">
        <v>140.1669142418877</v>
      </c>
      <c r="AC21" t="n">
        <v>126.7895806721794</v>
      </c>
      <c r="AD21" t="n">
        <v>102442.9138865325</v>
      </c>
      <c r="AE21" t="n">
        <v>140166.9142418877</v>
      </c>
      <c r="AF21" t="n">
        <v>1.993237634558436e-06</v>
      </c>
      <c r="AG21" t="n">
        <v>0.1522222222222222</v>
      </c>
      <c r="AH21" t="n">
        <v>126789.5806721794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9.1273</v>
      </c>
      <c r="E22" t="n">
        <v>10.96</v>
      </c>
      <c r="F22" t="n">
        <v>7.01</v>
      </c>
      <c r="G22" t="n">
        <v>24.76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126.96</v>
      </c>
      <c r="Q22" t="n">
        <v>204.16</v>
      </c>
      <c r="R22" t="n">
        <v>31.9</v>
      </c>
      <c r="S22" t="n">
        <v>17.37</v>
      </c>
      <c r="T22" t="n">
        <v>5108</v>
      </c>
      <c r="U22" t="n">
        <v>0.54</v>
      </c>
      <c r="V22" t="n">
        <v>0.73</v>
      </c>
      <c r="W22" t="n">
        <v>1.16</v>
      </c>
      <c r="X22" t="n">
        <v>0.32</v>
      </c>
      <c r="Y22" t="n">
        <v>1</v>
      </c>
      <c r="Z22" t="n">
        <v>10</v>
      </c>
      <c r="AA22" t="n">
        <v>102.4645660944423</v>
      </c>
      <c r="AB22" t="n">
        <v>140.1965397479778</v>
      </c>
      <c r="AC22" t="n">
        <v>126.8163787615479</v>
      </c>
      <c r="AD22" t="n">
        <v>102464.5660944423</v>
      </c>
      <c r="AE22" t="n">
        <v>140196.5397479778</v>
      </c>
      <c r="AF22" t="n">
        <v>1.993281311906873e-06</v>
      </c>
      <c r="AG22" t="n">
        <v>0.1522222222222222</v>
      </c>
      <c r="AH22" t="n">
        <v>126816.3787615479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9.1797</v>
      </c>
      <c r="E23" t="n">
        <v>10.89</v>
      </c>
      <c r="F23" t="n">
        <v>7.01</v>
      </c>
      <c r="G23" t="n">
        <v>26.28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126.74</v>
      </c>
      <c r="Q23" t="n">
        <v>204.14</v>
      </c>
      <c r="R23" t="n">
        <v>31.51</v>
      </c>
      <c r="S23" t="n">
        <v>17.37</v>
      </c>
      <c r="T23" t="n">
        <v>4916.03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101.7581990924377</v>
      </c>
      <c r="AB23" t="n">
        <v>139.2300572531229</v>
      </c>
      <c r="AC23" t="n">
        <v>125.9421359995349</v>
      </c>
      <c r="AD23" t="n">
        <v>101758.1990924377</v>
      </c>
      <c r="AE23" t="n">
        <v>139230.0572531229</v>
      </c>
      <c r="AF23" t="n">
        <v>2.004724777197147e-06</v>
      </c>
      <c r="AG23" t="n">
        <v>0.15125</v>
      </c>
      <c r="AH23" t="n">
        <v>125942.1359995349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9.245900000000001</v>
      </c>
      <c r="E24" t="n">
        <v>10.82</v>
      </c>
      <c r="F24" t="n">
        <v>6.99</v>
      </c>
      <c r="G24" t="n">
        <v>27.94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126.28</v>
      </c>
      <c r="Q24" t="n">
        <v>204.15</v>
      </c>
      <c r="R24" t="n">
        <v>31.18</v>
      </c>
      <c r="S24" t="n">
        <v>17.37</v>
      </c>
      <c r="T24" t="n">
        <v>4758.21</v>
      </c>
      <c r="U24" t="n">
        <v>0.5600000000000001</v>
      </c>
      <c r="V24" t="n">
        <v>0.73</v>
      </c>
      <c r="W24" t="n">
        <v>1.16</v>
      </c>
      <c r="X24" t="n">
        <v>0.29</v>
      </c>
      <c r="Y24" t="n">
        <v>1</v>
      </c>
      <c r="Z24" t="n">
        <v>10</v>
      </c>
      <c r="AA24" t="n">
        <v>100.7017173200603</v>
      </c>
      <c r="AB24" t="n">
        <v>137.7845322834706</v>
      </c>
      <c r="AC24" t="n">
        <v>124.6345699041787</v>
      </c>
      <c r="AD24" t="n">
        <v>100701.7173200603</v>
      </c>
      <c r="AE24" t="n">
        <v>137784.5322834706</v>
      </c>
      <c r="AF24" t="n">
        <v>2.019181979529516e-06</v>
      </c>
      <c r="AG24" t="n">
        <v>0.1502777777777778</v>
      </c>
      <c r="AH24" t="n">
        <v>124634.5699041787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9.267099999999999</v>
      </c>
      <c r="E25" t="n">
        <v>10.79</v>
      </c>
      <c r="F25" t="n">
        <v>6.96</v>
      </c>
      <c r="G25" t="n">
        <v>27.84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125.82</v>
      </c>
      <c r="Q25" t="n">
        <v>204.18</v>
      </c>
      <c r="R25" t="n">
        <v>30.25</v>
      </c>
      <c r="S25" t="n">
        <v>17.37</v>
      </c>
      <c r="T25" t="n">
        <v>4292.38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100.1010627629802</v>
      </c>
      <c r="AB25" t="n">
        <v>136.9626902194652</v>
      </c>
      <c r="AC25" t="n">
        <v>123.8911632932992</v>
      </c>
      <c r="AD25" t="n">
        <v>100101.0627629802</v>
      </c>
      <c r="AE25" t="n">
        <v>136962.6902194652</v>
      </c>
      <c r="AF25" t="n">
        <v>2.023811778463749e-06</v>
      </c>
      <c r="AG25" t="n">
        <v>0.1498611111111111</v>
      </c>
      <c r="AH25" t="n">
        <v>123891.1632932992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9.3209</v>
      </c>
      <c r="E26" t="n">
        <v>10.73</v>
      </c>
      <c r="F26" t="n">
        <v>6.95</v>
      </c>
      <c r="G26" t="n">
        <v>29.8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125.61</v>
      </c>
      <c r="Q26" t="n">
        <v>204.15</v>
      </c>
      <c r="R26" t="n">
        <v>30.12</v>
      </c>
      <c r="S26" t="n">
        <v>17.37</v>
      </c>
      <c r="T26" t="n">
        <v>4232.15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99.37587023654548</v>
      </c>
      <c r="AB26" t="n">
        <v>135.9704498115613</v>
      </c>
      <c r="AC26" t="n">
        <v>122.9936209173072</v>
      </c>
      <c r="AD26" t="n">
        <v>99375.87023654548</v>
      </c>
      <c r="AE26" t="n">
        <v>135970.4498115613</v>
      </c>
      <c r="AF26" t="n">
        <v>2.035560985193076e-06</v>
      </c>
      <c r="AG26" t="n">
        <v>0.1490277777777778</v>
      </c>
      <c r="AH26" t="n">
        <v>122993.6209173072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9.329599999999999</v>
      </c>
      <c r="E27" t="n">
        <v>10.72</v>
      </c>
      <c r="F27" t="n">
        <v>6.94</v>
      </c>
      <c r="G27" t="n">
        <v>29.76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125.48</v>
      </c>
      <c r="Q27" t="n">
        <v>204.16</v>
      </c>
      <c r="R27" t="n">
        <v>29.73</v>
      </c>
      <c r="S27" t="n">
        <v>17.37</v>
      </c>
      <c r="T27" t="n">
        <v>4035.07</v>
      </c>
      <c r="U27" t="n">
        <v>0.58</v>
      </c>
      <c r="V27" t="n">
        <v>0.74</v>
      </c>
      <c r="W27" t="n">
        <v>1.16</v>
      </c>
      <c r="X27" t="n">
        <v>0.25</v>
      </c>
      <c r="Y27" t="n">
        <v>1</v>
      </c>
      <c r="Z27" t="n">
        <v>10</v>
      </c>
      <c r="AA27" t="n">
        <v>99.17458343777726</v>
      </c>
      <c r="AB27" t="n">
        <v>135.6950403333399</v>
      </c>
      <c r="AC27" t="n">
        <v>122.7444961331475</v>
      </c>
      <c r="AD27" t="n">
        <v>99174.58343777726</v>
      </c>
      <c r="AE27" t="n">
        <v>135695.0403333399</v>
      </c>
      <c r="AF27" t="n">
        <v>2.037460949850049e-06</v>
      </c>
      <c r="AG27" t="n">
        <v>0.1488888888888889</v>
      </c>
      <c r="AH27" t="n">
        <v>122744.4961331475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9.392099999999999</v>
      </c>
      <c r="E28" t="n">
        <v>10.65</v>
      </c>
      <c r="F28" t="n">
        <v>6.93</v>
      </c>
      <c r="G28" t="n">
        <v>31.97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125.03</v>
      </c>
      <c r="Q28" t="n">
        <v>204.22</v>
      </c>
      <c r="R28" t="n">
        <v>29.2</v>
      </c>
      <c r="S28" t="n">
        <v>17.37</v>
      </c>
      <c r="T28" t="n">
        <v>3777.07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98.23073469797649</v>
      </c>
      <c r="AB28" t="n">
        <v>134.4036248478776</v>
      </c>
      <c r="AC28" t="n">
        <v>121.5763315291042</v>
      </c>
      <c r="AD28" t="n">
        <v>98230.73469797648</v>
      </c>
      <c r="AE28" t="n">
        <v>134403.6248478775</v>
      </c>
      <c r="AF28" t="n">
        <v>2.05111012123635e-06</v>
      </c>
      <c r="AG28" t="n">
        <v>0.1479166666666667</v>
      </c>
      <c r="AH28" t="n">
        <v>121576.3315291042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9.388400000000001</v>
      </c>
      <c r="E29" t="n">
        <v>10.65</v>
      </c>
      <c r="F29" t="n">
        <v>6.93</v>
      </c>
      <c r="G29" t="n">
        <v>31.99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125.18</v>
      </c>
      <c r="Q29" t="n">
        <v>204.17</v>
      </c>
      <c r="R29" t="n">
        <v>29.34</v>
      </c>
      <c r="S29" t="n">
        <v>17.37</v>
      </c>
      <c r="T29" t="n">
        <v>3849.11</v>
      </c>
      <c r="U29" t="n">
        <v>0.59</v>
      </c>
      <c r="V29" t="n">
        <v>0.74</v>
      </c>
      <c r="W29" t="n">
        <v>1.16</v>
      </c>
      <c r="X29" t="n">
        <v>0.24</v>
      </c>
      <c r="Y29" t="n">
        <v>1</v>
      </c>
      <c r="Z29" t="n">
        <v>10</v>
      </c>
      <c r="AA29" t="n">
        <v>98.35554093826856</v>
      </c>
      <c r="AB29" t="n">
        <v>134.5743902519078</v>
      </c>
      <c r="AC29" t="n">
        <v>121.7307993226447</v>
      </c>
      <c r="AD29" t="n">
        <v>98355.54093826856</v>
      </c>
      <c r="AE29" t="n">
        <v>134574.3902519078</v>
      </c>
      <c r="AF29" t="n">
        <v>2.050302090290281e-06</v>
      </c>
      <c r="AG29" t="n">
        <v>0.1479166666666667</v>
      </c>
      <c r="AH29" t="n">
        <v>121730.7993226447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9.387</v>
      </c>
      <c r="E30" t="n">
        <v>10.65</v>
      </c>
      <c r="F30" t="n">
        <v>6.93</v>
      </c>
      <c r="G30" t="n">
        <v>32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125.08</v>
      </c>
      <c r="Q30" t="n">
        <v>204.14</v>
      </c>
      <c r="R30" t="n">
        <v>29.47</v>
      </c>
      <c r="S30" t="n">
        <v>17.37</v>
      </c>
      <c r="T30" t="n">
        <v>3910.59</v>
      </c>
      <c r="U30" t="n">
        <v>0.59</v>
      </c>
      <c r="V30" t="n">
        <v>0.74</v>
      </c>
      <c r="W30" t="n">
        <v>1.16</v>
      </c>
      <c r="X30" t="n">
        <v>0.24</v>
      </c>
      <c r="Y30" t="n">
        <v>1</v>
      </c>
      <c r="Z30" t="n">
        <v>10</v>
      </c>
      <c r="AA30" t="n">
        <v>98.31191343146328</v>
      </c>
      <c r="AB30" t="n">
        <v>134.5146971723871</v>
      </c>
      <c r="AC30" t="n">
        <v>121.6768032668536</v>
      </c>
      <c r="AD30" t="n">
        <v>98311.91343146328</v>
      </c>
      <c r="AE30" t="n">
        <v>134514.6971723871</v>
      </c>
      <c r="AF30" t="n">
        <v>2.049996348851228e-06</v>
      </c>
      <c r="AG30" t="n">
        <v>0.1479166666666667</v>
      </c>
      <c r="AH30" t="n">
        <v>121676.8032668536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9.452</v>
      </c>
      <c r="E31" t="n">
        <v>10.58</v>
      </c>
      <c r="F31" t="n">
        <v>6.92</v>
      </c>
      <c r="G31" t="n">
        <v>34.58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124.78</v>
      </c>
      <c r="Q31" t="n">
        <v>204.15</v>
      </c>
      <c r="R31" t="n">
        <v>28.95</v>
      </c>
      <c r="S31" t="n">
        <v>17.37</v>
      </c>
      <c r="T31" t="n">
        <v>3656.73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97.44063711660479</v>
      </c>
      <c r="AB31" t="n">
        <v>133.3225784804001</v>
      </c>
      <c r="AC31" t="n">
        <v>120.5984587096804</v>
      </c>
      <c r="AD31" t="n">
        <v>97440.63711660479</v>
      </c>
      <c r="AE31" t="n">
        <v>133322.5784804001</v>
      </c>
      <c r="AF31" t="n">
        <v>2.06419148709298e-06</v>
      </c>
      <c r="AG31" t="n">
        <v>0.1469444444444444</v>
      </c>
      <c r="AH31" t="n">
        <v>120598.4587096804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9.4533</v>
      </c>
      <c r="E32" t="n">
        <v>10.58</v>
      </c>
      <c r="F32" t="n">
        <v>6.91</v>
      </c>
      <c r="G32" t="n">
        <v>34.57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124.77</v>
      </c>
      <c r="Q32" t="n">
        <v>204.14</v>
      </c>
      <c r="R32" t="n">
        <v>28.75</v>
      </c>
      <c r="S32" t="n">
        <v>17.37</v>
      </c>
      <c r="T32" t="n">
        <v>3558.33</v>
      </c>
      <c r="U32" t="n">
        <v>0.6</v>
      </c>
      <c r="V32" t="n">
        <v>0.74</v>
      </c>
      <c r="W32" t="n">
        <v>1.16</v>
      </c>
      <c r="X32" t="n">
        <v>0.22</v>
      </c>
      <c r="Y32" t="n">
        <v>1</v>
      </c>
      <c r="Z32" t="n">
        <v>10</v>
      </c>
      <c r="AA32" t="n">
        <v>97.38791593148366</v>
      </c>
      <c r="AB32" t="n">
        <v>133.2504430290229</v>
      </c>
      <c r="AC32" t="n">
        <v>120.5332077645398</v>
      </c>
      <c r="AD32" t="n">
        <v>97387.91593148366</v>
      </c>
      <c r="AE32" t="n">
        <v>133250.4430290229</v>
      </c>
      <c r="AF32" t="n">
        <v>2.064475389857815e-06</v>
      </c>
      <c r="AG32" t="n">
        <v>0.1469444444444444</v>
      </c>
      <c r="AH32" t="n">
        <v>120533.2077645398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9.450799999999999</v>
      </c>
      <c r="E33" t="n">
        <v>10.58</v>
      </c>
      <c r="F33" t="n">
        <v>6.92</v>
      </c>
      <c r="G33" t="n">
        <v>34.59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124.7</v>
      </c>
      <c r="Q33" t="n">
        <v>204.16</v>
      </c>
      <c r="R33" t="n">
        <v>28.77</v>
      </c>
      <c r="S33" t="n">
        <v>17.37</v>
      </c>
      <c r="T33" t="n">
        <v>3567.41</v>
      </c>
      <c r="U33" t="n">
        <v>0.6</v>
      </c>
      <c r="V33" t="n">
        <v>0.74</v>
      </c>
      <c r="W33" t="n">
        <v>1.16</v>
      </c>
      <c r="X33" t="n">
        <v>0.23</v>
      </c>
      <c r="Y33" t="n">
        <v>1</v>
      </c>
      <c r="Z33" t="n">
        <v>10</v>
      </c>
      <c r="AA33" t="n">
        <v>97.40666923158975</v>
      </c>
      <c r="AB33" t="n">
        <v>133.2761021215652</v>
      </c>
      <c r="AC33" t="n">
        <v>120.5564179893027</v>
      </c>
      <c r="AD33" t="n">
        <v>97406.66923158975</v>
      </c>
      <c r="AE33" t="n">
        <v>133276.1021215652</v>
      </c>
      <c r="AF33" t="n">
        <v>2.063929423002363e-06</v>
      </c>
      <c r="AG33" t="n">
        <v>0.1469444444444444</v>
      </c>
      <c r="AH33" t="n">
        <v>120556.4179893027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9.5329</v>
      </c>
      <c r="E34" t="n">
        <v>10.49</v>
      </c>
      <c r="F34" t="n">
        <v>6.88</v>
      </c>
      <c r="G34" t="n">
        <v>37.54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123.92</v>
      </c>
      <c r="Q34" t="n">
        <v>204.14</v>
      </c>
      <c r="R34" t="n">
        <v>27.6</v>
      </c>
      <c r="S34" t="n">
        <v>17.37</v>
      </c>
      <c r="T34" t="n">
        <v>2989.15</v>
      </c>
      <c r="U34" t="n">
        <v>0.63</v>
      </c>
      <c r="V34" t="n">
        <v>0.74</v>
      </c>
      <c r="W34" t="n">
        <v>1.16</v>
      </c>
      <c r="X34" t="n">
        <v>0.19</v>
      </c>
      <c r="Y34" t="n">
        <v>1</v>
      </c>
      <c r="Z34" t="n">
        <v>10</v>
      </c>
      <c r="AA34" t="n">
        <v>96.00230512046788</v>
      </c>
      <c r="AB34" t="n">
        <v>131.3545891885573</v>
      </c>
      <c r="AC34" t="n">
        <v>118.8182915537601</v>
      </c>
      <c r="AD34" t="n">
        <v>96002.30512046788</v>
      </c>
      <c r="AE34" t="n">
        <v>131354.5891885573</v>
      </c>
      <c r="AF34" t="n">
        <v>2.081858974535407e-06</v>
      </c>
      <c r="AG34" t="n">
        <v>0.1456944444444445</v>
      </c>
      <c r="AH34" t="n">
        <v>118818.2915537601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9.5334</v>
      </c>
      <c r="E35" t="n">
        <v>10.49</v>
      </c>
      <c r="F35" t="n">
        <v>6.88</v>
      </c>
      <c r="G35" t="n">
        <v>37.53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123.92</v>
      </c>
      <c r="Q35" t="n">
        <v>204.15</v>
      </c>
      <c r="R35" t="n">
        <v>27.71</v>
      </c>
      <c r="S35" t="n">
        <v>17.37</v>
      </c>
      <c r="T35" t="n">
        <v>3043.56</v>
      </c>
      <c r="U35" t="n">
        <v>0.63</v>
      </c>
      <c r="V35" t="n">
        <v>0.74</v>
      </c>
      <c r="W35" t="n">
        <v>1.15</v>
      </c>
      <c r="X35" t="n">
        <v>0.19</v>
      </c>
      <c r="Y35" t="n">
        <v>1</v>
      </c>
      <c r="Z35" t="n">
        <v>10</v>
      </c>
      <c r="AA35" t="n">
        <v>95.99738328369678</v>
      </c>
      <c r="AB35" t="n">
        <v>131.347854914351</v>
      </c>
      <c r="AC35" t="n">
        <v>118.8121999892324</v>
      </c>
      <c r="AD35" t="n">
        <v>95997.38328369678</v>
      </c>
      <c r="AE35" t="n">
        <v>131347.854914351</v>
      </c>
      <c r="AF35" t="n">
        <v>2.081968167906498e-06</v>
      </c>
      <c r="AG35" t="n">
        <v>0.1456944444444445</v>
      </c>
      <c r="AH35" t="n">
        <v>118812.1999892324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9.527799999999999</v>
      </c>
      <c r="E36" t="n">
        <v>10.5</v>
      </c>
      <c r="F36" t="n">
        <v>6.89</v>
      </c>
      <c r="G36" t="n">
        <v>37.57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124.03</v>
      </c>
      <c r="Q36" t="n">
        <v>204.16</v>
      </c>
      <c r="R36" t="n">
        <v>28.14</v>
      </c>
      <c r="S36" t="n">
        <v>17.37</v>
      </c>
      <c r="T36" t="n">
        <v>3255.8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96.1494642655335</v>
      </c>
      <c r="AB36" t="n">
        <v>131.5559388230393</v>
      </c>
      <c r="AC36" t="n">
        <v>119.0004246617232</v>
      </c>
      <c r="AD36" t="n">
        <v>96149.46426553349</v>
      </c>
      <c r="AE36" t="n">
        <v>131555.9388230393</v>
      </c>
      <c r="AF36" t="n">
        <v>2.080745202150285e-06</v>
      </c>
      <c r="AG36" t="n">
        <v>0.1458333333333333</v>
      </c>
      <c r="AH36" t="n">
        <v>119000.4246617232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9.526300000000001</v>
      </c>
      <c r="E37" t="n">
        <v>10.5</v>
      </c>
      <c r="F37" t="n">
        <v>6.89</v>
      </c>
      <c r="G37" t="n">
        <v>37.58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123.9</v>
      </c>
      <c r="Q37" t="n">
        <v>204.15</v>
      </c>
      <c r="R37" t="n">
        <v>27.93</v>
      </c>
      <c r="S37" t="n">
        <v>17.37</v>
      </c>
      <c r="T37" t="n">
        <v>3152.39</v>
      </c>
      <c r="U37" t="n">
        <v>0.62</v>
      </c>
      <c r="V37" t="n">
        <v>0.74</v>
      </c>
      <c r="W37" t="n">
        <v>1.16</v>
      </c>
      <c r="X37" t="n">
        <v>0.2</v>
      </c>
      <c r="Y37" t="n">
        <v>1</v>
      </c>
      <c r="Z37" t="n">
        <v>10</v>
      </c>
      <c r="AA37" t="n">
        <v>96.09000055865368</v>
      </c>
      <c r="AB37" t="n">
        <v>131.4745779559328</v>
      </c>
      <c r="AC37" t="n">
        <v>118.9268287615826</v>
      </c>
      <c r="AD37" t="n">
        <v>96090.00055865369</v>
      </c>
      <c r="AE37" t="n">
        <v>131474.5779559328</v>
      </c>
      <c r="AF37" t="n">
        <v>2.080417622037014e-06</v>
      </c>
      <c r="AG37" t="n">
        <v>0.1458333333333333</v>
      </c>
      <c r="AH37" t="n">
        <v>118926.8287615826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9.5959</v>
      </c>
      <c r="E38" t="n">
        <v>10.42</v>
      </c>
      <c r="F38" t="n">
        <v>6.87</v>
      </c>
      <c r="G38" t="n">
        <v>41.21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123.45</v>
      </c>
      <c r="Q38" t="n">
        <v>204.15</v>
      </c>
      <c r="R38" t="n">
        <v>27.28</v>
      </c>
      <c r="S38" t="n">
        <v>17.37</v>
      </c>
      <c r="T38" t="n">
        <v>2830.18</v>
      </c>
      <c r="U38" t="n">
        <v>0.64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95.08278209404023</v>
      </c>
      <c r="AB38" t="n">
        <v>130.0964572173067</v>
      </c>
      <c r="AC38" t="n">
        <v>117.680233932046</v>
      </c>
      <c r="AD38" t="n">
        <v>95082.78209404023</v>
      </c>
      <c r="AE38" t="n">
        <v>130096.4572173067</v>
      </c>
      <c r="AF38" t="n">
        <v>2.095617339292798e-06</v>
      </c>
      <c r="AG38" t="n">
        <v>0.1447222222222222</v>
      </c>
      <c r="AH38" t="n">
        <v>117680.233932046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9.5931</v>
      </c>
      <c r="E39" t="n">
        <v>10.42</v>
      </c>
      <c r="F39" t="n">
        <v>6.87</v>
      </c>
      <c r="G39" t="n">
        <v>41.23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123.52</v>
      </c>
      <c r="Q39" t="n">
        <v>204.15</v>
      </c>
      <c r="R39" t="n">
        <v>27.45</v>
      </c>
      <c r="S39" t="n">
        <v>17.37</v>
      </c>
      <c r="T39" t="n">
        <v>2915.9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95.14961497980063</v>
      </c>
      <c r="AB39" t="n">
        <v>130.1879009200629</v>
      </c>
      <c r="AC39" t="n">
        <v>117.7629503761532</v>
      </c>
      <c r="AD39" t="n">
        <v>95149.61497980064</v>
      </c>
      <c r="AE39" t="n">
        <v>130187.9009200629</v>
      </c>
      <c r="AF39" t="n">
        <v>2.095005856414692e-06</v>
      </c>
      <c r="AG39" t="n">
        <v>0.1447222222222222</v>
      </c>
      <c r="AH39" t="n">
        <v>117762.9503761532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9.5982</v>
      </c>
      <c r="E40" t="n">
        <v>10.42</v>
      </c>
      <c r="F40" t="n">
        <v>6.87</v>
      </c>
      <c r="G40" t="n">
        <v>41.2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123.42</v>
      </c>
      <c r="Q40" t="n">
        <v>204.14</v>
      </c>
      <c r="R40" t="n">
        <v>27.36</v>
      </c>
      <c r="S40" t="n">
        <v>17.37</v>
      </c>
      <c r="T40" t="n">
        <v>2872.89</v>
      </c>
      <c r="U40" t="n">
        <v>0.63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95.043504689719</v>
      </c>
      <c r="AB40" t="n">
        <v>130.0427161399177</v>
      </c>
      <c r="AC40" t="n">
        <v>117.6316218276568</v>
      </c>
      <c r="AD40" t="n">
        <v>95043.504689719</v>
      </c>
      <c r="AE40" t="n">
        <v>130042.7161399177</v>
      </c>
      <c r="AF40" t="n">
        <v>2.096119628799814e-06</v>
      </c>
      <c r="AG40" t="n">
        <v>0.1447222222222222</v>
      </c>
      <c r="AH40" t="n">
        <v>117631.6218276568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9.604100000000001</v>
      </c>
      <c r="E41" t="n">
        <v>10.41</v>
      </c>
      <c r="F41" t="n">
        <v>6.86</v>
      </c>
      <c r="G41" t="n">
        <v>41.16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123.4</v>
      </c>
      <c r="Q41" t="n">
        <v>204.18</v>
      </c>
      <c r="R41" t="n">
        <v>27.06</v>
      </c>
      <c r="S41" t="n">
        <v>17.37</v>
      </c>
      <c r="T41" t="n">
        <v>2720.86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94.94127714124713</v>
      </c>
      <c r="AB41" t="n">
        <v>129.9028438981374</v>
      </c>
      <c r="AC41" t="n">
        <v>117.5050987963201</v>
      </c>
      <c r="AD41" t="n">
        <v>94941.27714124713</v>
      </c>
      <c r="AE41" t="n">
        <v>129902.8438981374</v>
      </c>
      <c r="AF41" t="n">
        <v>2.097408110578681e-06</v>
      </c>
      <c r="AG41" t="n">
        <v>0.1445833333333333</v>
      </c>
      <c r="AH41" t="n">
        <v>117505.0987963201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9.6738</v>
      </c>
      <c r="E42" t="n">
        <v>10.34</v>
      </c>
      <c r="F42" t="n">
        <v>6.84</v>
      </c>
      <c r="G42" t="n">
        <v>45.6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122.7</v>
      </c>
      <c r="Q42" t="n">
        <v>204.14</v>
      </c>
      <c r="R42" t="n">
        <v>26.54</v>
      </c>
      <c r="S42" t="n">
        <v>17.37</v>
      </c>
      <c r="T42" t="n">
        <v>2464.96</v>
      </c>
      <c r="U42" t="n">
        <v>0.65</v>
      </c>
      <c r="V42" t="n">
        <v>0.75</v>
      </c>
      <c r="W42" t="n">
        <v>1.15</v>
      </c>
      <c r="X42" t="n">
        <v>0.15</v>
      </c>
      <c r="Y42" t="n">
        <v>1</v>
      </c>
      <c r="Z42" t="n">
        <v>10</v>
      </c>
      <c r="AA42" t="n">
        <v>93.80927501712679</v>
      </c>
      <c r="AB42" t="n">
        <v>128.3539886515076</v>
      </c>
      <c r="AC42" t="n">
        <v>116.1040641205962</v>
      </c>
      <c r="AD42" t="n">
        <v>93809.2750171268</v>
      </c>
      <c r="AE42" t="n">
        <v>128353.9886515076</v>
      </c>
      <c r="AF42" t="n">
        <v>2.112629666508683e-06</v>
      </c>
      <c r="AG42" t="n">
        <v>0.1436111111111111</v>
      </c>
      <c r="AH42" t="n">
        <v>116104.0641205962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9.6592</v>
      </c>
      <c r="E43" t="n">
        <v>10.35</v>
      </c>
      <c r="F43" t="n">
        <v>6.86</v>
      </c>
      <c r="G43" t="n">
        <v>45.7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123.22</v>
      </c>
      <c r="Q43" t="n">
        <v>204.15</v>
      </c>
      <c r="R43" t="n">
        <v>26.92</v>
      </c>
      <c r="S43" t="n">
        <v>17.37</v>
      </c>
      <c r="T43" t="n">
        <v>2658.33</v>
      </c>
      <c r="U43" t="n">
        <v>0.65</v>
      </c>
      <c r="V43" t="n">
        <v>0.74</v>
      </c>
      <c r="W43" t="n">
        <v>1.15</v>
      </c>
      <c r="X43" t="n">
        <v>0.16</v>
      </c>
      <c r="Y43" t="n">
        <v>1</v>
      </c>
      <c r="Z43" t="n">
        <v>10</v>
      </c>
      <c r="AA43" t="n">
        <v>94.30756546520749</v>
      </c>
      <c r="AB43" t="n">
        <v>129.0357716255944</v>
      </c>
      <c r="AC43" t="n">
        <v>116.7207786845247</v>
      </c>
      <c r="AD43" t="n">
        <v>94307.56546520749</v>
      </c>
      <c r="AE43" t="n">
        <v>129035.7716255944</v>
      </c>
      <c r="AF43" t="n">
        <v>2.109441220072843e-06</v>
      </c>
      <c r="AG43" t="n">
        <v>0.14375</v>
      </c>
      <c r="AH43" t="n">
        <v>116720.7786845247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9.653499999999999</v>
      </c>
      <c r="E44" t="n">
        <v>10.36</v>
      </c>
      <c r="F44" t="n">
        <v>6.86</v>
      </c>
      <c r="G44" t="n">
        <v>45.74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123.48</v>
      </c>
      <c r="Q44" t="n">
        <v>204.16</v>
      </c>
      <c r="R44" t="n">
        <v>27.14</v>
      </c>
      <c r="S44" t="n">
        <v>17.37</v>
      </c>
      <c r="T44" t="n">
        <v>2766.07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94.50905063012621</v>
      </c>
      <c r="AB44" t="n">
        <v>129.3114525171342</v>
      </c>
      <c r="AC44" t="n">
        <v>116.9701489786966</v>
      </c>
      <c r="AD44" t="n">
        <v>94509.05063012621</v>
      </c>
      <c r="AE44" t="n">
        <v>129311.4525171342</v>
      </c>
      <c r="AF44" t="n">
        <v>2.108196415642412e-06</v>
      </c>
      <c r="AG44" t="n">
        <v>0.1438888888888889</v>
      </c>
      <c r="AH44" t="n">
        <v>116970.1489786966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9.660299999999999</v>
      </c>
      <c r="E45" t="n">
        <v>10.35</v>
      </c>
      <c r="F45" t="n">
        <v>6.85</v>
      </c>
      <c r="G45" t="n">
        <v>45.7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123.35</v>
      </c>
      <c r="Q45" t="n">
        <v>204.14</v>
      </c>
      <c r="R45" t="n">
        <v>26.96</v>
      </c>
      <c r="S45" t="n">
        <v>17.37</v>
      </c>
      <c r="T45" t="n">
        <v>2675.9</v>
      </c>
      <c r="U45" t="n">
        <v>0.64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94.33716850204253</v>
      </c>
      <c r="AB45" t="n">
        <v>129.0762758065859</v>
      </c>
      <c r="AC45" t="n">
        <v>116.7574172033304</v>
      </c>
      <c r="AD45" t="n">
        <v>94337.16850204254</v>
      </c>
      <c r="AE45" t="n">
        <v>129076.2758065859</v>
      </c>
      <c r="AF45" t="n">
        <v>2.109681445489242e-06</v>
      </c>
      <c r="AG45" t="n">
        <v>0.14375</v>
      </c>
      <c r="AH45" t="n">
        <v>116757.4172033304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9.6608</v>
      </c>
      <c r="E46" t="n">
        <v>10.35</v>
      </c>
      <c r="F46" t="n">
        <v>6.85</v>
      </c>
      <c r="G46" t="n">
        <v>45.69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123.21</v>
      </c>
      <c r="Q46" t="n">
        <v>204.14</v>
      </c>
      <c r="R46" t="n">
        <v>27.01</v>
      </c>
      <c r="S46" t="n">
        <v>17.37</v>
      </c>
      <c r="T46" t="n">
        <v>2702.26</v>
      </c>
      <c r="U46" t="n">
        <v>0.64</v>
      </c>
      <c r="V46" t="n">
        <v>0.75</v>
      </c>
      <c r="W46" t="n">
        <v>1.15</v>
      </c>
      <c r="X46" t="n">
        <v>0.16</v>
      </c>
      <c r="Y46" t="n">
        <v>1</v>
      </c>
      <c r="Z46" t="n">
        <v>10</v>
      </c>
      <c r="AA46" t="n">
        <v>94.25353495424888</v>
      </c>
      <c r="AB46" t="n">
        <v>128.9618446968429</v>
      </c>
      <c r="AC46" t="n">
        <v>116.6539072380962</v>
      </c>
      <c r="AD46" t="n">
        <v>94253.53495424888</v>
      </c>
      <c r="AE46" t="n">
        <v>128961.8446968429</v>
      </c>
      <c r="AF46" t="n">
        <v>2.109790638860332e-06</v>
      </c>
      <c r="AG46" t="n">
        <v>0.14375</v>
      </c>
      <c r="AH46" t="n">
        <v>116653.9072380962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9.6592</v>
      </c>
      <c r="E47" t="n">
        <v>10.35</v>
      </c>
      <c r="F47" t="n">
        <v>6.86</v>
      </c>
      <c r="G47" t="n">
        <v>45.7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123.13</v>
      </c>
      <c r="Q47" t="n">
        <v>204.14</v>
      </c>
      <c r="R47" t="n">
        <v>26.98</v>
      </c>
      <c r="S47" t="n">
        <v>17.37</v>
      </c>
      <c r="T47" t="n">
        <v>2689.22</v>
      </c>
      <c r="U47" t="n">
        <v>0.64</v>
      </c>
      <c r="V47" t="n">
        <v>0.74</v>
      </c>
      <c r="W47" t="n">
        <v>1.15</v>
      </c>
      <c r="X47" t="n">
        <v>0.16</v>
      </c>
      <c r="Y47" t="n">
        <v>1</v>
      </c>
      <c r="Z47" t="n">
        <v>10</v>
      </c>
      <c r="AA47" t="n">
        <v>94.2568597886477</v>
      </c>
      <c r="AB47" t="n">
        <v>128.9663938819487</v>
      </c>
      <c r="AC47" t="n">
        <v>116.6580222553604</v>
      </c>
      <c r="AD47" t="n">
        <v>94256.85978864771</v>
      </c>
      <c r="AE47" t="n">
        <v>128966.3938819487</v>
      </c>
      <c r="AF47" t="n">
        <v>2.109441220072843e-06</v>
      </c>
      <c r="AG47" t="n">
        <v>0.14375</v>
      </c>
      <c r="AH47" t="n">
        <v>116658.0222553604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9.662599999999999</v>
      </c>
      <c r="E48" t="n">
        <v>10.35</v>
      </c>
      <c r="F48" t="n">
        <v>6.85</v>
      </c>
      <c r="G48" t="n">
        <v>45.68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122.84</v>
      </c>
      <c r="Q48" t="n">
        <v>204.14</v>
      </c>
      <c r="R48" t="n">
        <v>26.83</v>
      </c>
      <c r="S48" t="n">
        <v>17.37</v>
      </c>
      <c r="T48" t="n">
        <v>2612.43</v>
      </c>
      <c r="U48" t="n">
        <v>0.65</v>
      </c>
      <c r="V48" t="n">
        <v>0.75</v>
      </c>
      <c r="W48" t="n">
        <v>1.15</v>
      </c>
      <c r="X48" t="n">
        <v>0.16</v>
      </c>
      <c r="Y48" t="n">
        <v>1</v>
      </c>
      <c r="Z48" t="n">
        <v>10</v>
      </c>
      <c r="AA48" t="n">
        <v>94.02799440260313</v>
      </c>
      <c r="AB48" t="n">
        <v>128.6532501639345</v>
      </c>
      <c r="AC48" t="n">
        <v>116.3747645342933</v>
      </c>
      <c r="AD48" t="n">
        <v>94027.99440260313</v>
      </c>
      <c r="AE48" t="n">
        <v>128653.2501639345</v>
      </c>
      <c r="AF48" t="n">
        <v>2.110183734996258e-06</v>
      </c>
      <c r="AG48" t="n">
        <v>0.14375</v>
      </c>
      <c r="AH48" t="n">
        <v>116374.7645342933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9.742900000000001</v>
      </c>
      <c r="E49" t="n">
        <v>10.26</v>
      </c>
      <c r="F49" t="n">
        <v>6.82</v>
      </c>
      <c r="G49" t="n">
        <v>51.17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122.39</v>
      </c>
      <c r="Q49" t="n">
        <v>204.14</v>
      </c>
      <c r="R49" t="n">
        <v>26</v>
      </c>
      <c r="S49" t="n">
        <v>17.37</v>
      </c>
      <c r="T49" t="n">
        <v>2199.94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92.91633004608106</v>
      </c>
      <c r="AB49" t="n">
        <v>127.1322219481716</v>
      </c>
      <c r="AC49" t="n">
        <v>114.9989011166658</v>
      </c>
      <c r="AD49" t="n">
        <v>92916.33004608106</v>
      </c>
      <c r="AE49" t="n">
        <v>127132.2219481716</v>
      </c>
      <c r="AF49" t="n">
        <v>2.127720190393377e-06</v>
      </c>
      <c r="AG49" t="n">
        <v>0.1425</v>
      </c>
      <c r="AH49" t="n">
        <v>114998.9011166658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9.744</v>
      </c>
      <c r="E50" t="n">
        <v>10.26</v>
      </c>
      <c r="F50" t="n">
        <v>6.82</v>
      </c>
      <c r="G50" t="n">
        <v>51.16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122.31</v>
      </c>
      <c r="Q50" t="n">
        <v>204.15</v>
      </c>
      <c r="R50" t="n">
        <v>25.82</v>
      </c>
      <c r="S50" t="n">
        <v>17.37</v>
      </c>
      <c r="T50" t="n">
        <v>2112.1</v>
      </c>
      <c r="U50" t="n">
        <v>0.67</v>
      </c>
      <c r="V50" t="n">
        <v>0.75</v>
      </c>
      <c r="W50" t="n">
        <v>1.15</v>
      </c>
      <c r="X50" t="n">
        <v>0.13</v>
      </c>
      <c r="Y50" t="n">
        <v>1</v>
      </c>
      <c r="Z50" t="n">
        <v>10</v>
      </c>
      <c r="AA50" t="n">
        <v>92.8614036462849</v>
      </c>
      <c r="AB50" t="n">
        <v>127.0570692247888</v>
      </c>
      <c r="AC50" t="n">
        <v>114.9309208637252</v>
      </c>
      <c r="AD50" t="n">
        <v>92861.4036462849</v>
      </c>
      <c r="AE50" t="n">
        <v>127057.0692247888</v>
      </c>
      <c r="AF50" t="n">
        <v>2.127960415809776e-06</v>
      </c>
      <c r="AG50" t="n">
        <v>0.1425</v>
      </c>
      <c r="AH50" t="n">
        <v>114930.9208637252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9.7392</v>
      </c>
      <c r="E51" t="n">
        <v>10.27</v>
      </c>
      <c r="F51" t="n">
        <v>6.83</v>
      </c>
      <c r="G51" t="n">
        <v>51.2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122.35</v>
      </c>
      <c r="Q51" t="n">
        <v>204.14</v>
      </c>
      <c r="R51" t="n">
        <v>25.92</v>
      </c>
      <c r="S51" t="n">
        <v>17.37</v>
      </c>
      <c r="T51" t="n">
        <v>2160</v>
      </c>
      <c r="U51" t="n">
        <v>0.67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92.96183260105673</v>
      </c>
      <c r="AB51" t="n">
        <v>127.1944805513204</v>
      </c>
      <c r="AC51" t="n">
        <v>115.0552178461106</v>
      </c>
      <c r="AD51" t="n">
        <v>92961.83260105673</v>
      </c>
      <c r="AE51" t="n">
        <v>127194.4805513204</v>
      </c>
      <c r="AF51" t="n">
        <v>2.126912159447308e-06</v>
      </c>
      <c r="AG51" t="n">
        <v>0.1426388888888889</v>
      </c>
      <c r="AH51" t="n">
        <v>115055.2178461106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9.734999999999999</v>
      </c>
      <c r="E52" t="n">
        <v>10.27</v>
      </c>
      <c r="F52" t="n">
        <v>6.83</v>
      </c>
      <c r="G52" t="n">
        <v>51.23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122.32</v>
      </c>
      <c r="Q52" t="n">
        <v>204.14</v>
      </c>
      <c r="R52" t="n">
        <v>26.31</v>
      </c>
      <c r="S52" t="n">
        <v>17.37</v>
      </c>
      <c r="T52" t="n">
        <v>2355.57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92.9842425670814</v>
      </c>
      <c r="AB52" t="n">
        <v>127.2251428554932</v>
      </c>
      <c r="AC52" t="n">
        <v>115.082953783008</v>
      </c>
      <c r="AD52" t="n">
        <v>92984.2425670814</v>
      </c>
      <c r="AE52" t="n">
        <v>127225.1428554932</v>
      </c>
      <c r="AF52" t="n">
        <v>2.125994935130148e-06</v>
      </c>
      <c r="AG52" t="n">
        <v>0.1426388888888889</v>
      </c>
      <c r="AH52" t="n">
        <v>115082.953783008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9.732900000000001</v>
      </c>
      <c r="E53" t="n">
        <v>10.27</v>
      </c>
      <c r="F53" t="n">
        <v>6.83</v>
      </c>
      <c r="G53" t="n">
        <v>51.25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122.33</v>
      </c>
      <c r="Q53" t="n">
        <v>204.14</v>
      </c>
      <c r="R53" t="n">
        <v>26.19</v>
      </c>
      <c r="S53" t="n">
        <v>17.37</v>
      </c>
      <c r="T53" t="n">
        <v>2295.6</v>
      </c>
      <c r="U53" t="n">
        <v>0.66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93.00943305858212</v>
      </c>
      <c r="AB53" t="n">
        <v>127.2596095972906</v>
      </c>
      <c r="AC53" t="n">
        <v>115.1141310673426</v>
      </c>
      <c r="AD53" t="n">
        <v>93009.43305858212</v>
      </c>
      <c r="AE53" t="n">
        <v>127259.6095972906</v>
      </c>
      <c r="AF53" t="n">
        <v>2.125536322971569e-06</v>
      </c>
      <c r="AG53" t="n">
        <v>0.1426388888888889</v>
      </c>
      <c r="AH53" t="n">
        <v>115114.1310673426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9.7403</v>
      </c>
      <c r="E54" t="n">
        <v>10.27</v>
      </c>
      <c r="F54" t="n">
        <v>6.83</v>
      </c>
      <c r="G54" t="n">
        <v>51.19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122.25</v>
      </c>
      <c r="Q54" t="n">
        <v>204.16</v>
      </c>
      <c r="R54" t="n">
        <v>25.97</v>
      </c>
      <c r="S54" t="n">
        <v>17.37</v>
      </c>
      <c r="T54" t="n">
        <v>2186.88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92.89570614577477</v>
      </c>
      <c r="AB54" t="n">
        <v>127.1040034179103</v>
      </c>
      <c r="AC54" t="n">
        <v>114.9733757233277</v>
      </c>
      <c r="AD54" t="n">
        <v>92895.70614577476</v>
      </c>
      <c r="AE54" t="n">
        <v>127104.0034179103</v>
      </c>
      <c r="AF54" t="n">
        <v>2.127152384863707e-06</v>
      </c>
      <c r="AG54" t="n">
        <v>0.1426388888888889</v>
      </c>
      <c r="AH54" t="n">
        <v>114973.3757233277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9.7308</v>
      </c>
      <c r="E55" t="n">
        <v>10.28</v>
      </c>
      <c r="F55" t="n">
        <v>6.83</v>
      </c>
      <c r="G55" t="n">
        <v>51.26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122.25</v>
      </c>
      <c r="Q55" t="n">
        <v>204.17</v>
      </c>
      <c r="R55" t="n">
        <v>26.22</v>
      </c>
      <c r="S55" t="n">
        <v>17.37</v>
      </c>
      <c r="T55" t="n">
        <v>2310.13</v>
      </c>
      <c r="U55" t="n">
        <v>0.66</v>
      </c>
      <c r="V55" t="n">
        <v>0.75</v>
      </c>
      <c r="W55" t="n">
        <v>1.15</v>
      </c>
      <c r="X55" t="n">
        <v>0.14</v>
      </c>
      <c r="Y55" t="n">
        <v>1</v>
      </c>
      <c r="Z55" t="n">
        <v>10</v>
      </c>
      <c r="AA55" t="n">
        <v>92.98480309782697</v>
      </c>
      <c r="AB55" t="n">
        <v>127.2259097983882</v>
      </c>
      <c r="AC55" t="n">
        <v>115.0836475299495</v>
      </c>
      <c r="AD55" t="n">
        <v>92984.80309782697</v>
      </c>
      <c r="AE55" t="n">
        <v>127225.9097983882</v>
      </c>
      <c r="AF55" t="n">
        <v>2.125077710812989e-06</v>
      </c>
      <c r="AG55" t="n">
        <v>0.1427777777777778</v>
      </c>
      <c r="AH55" t="n">
        <v>115083.6475299495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9.817</v>
      </c>
      <c r="E56" t="n">
        <v>10.19</v>
      </c>
      <c r="F56" t="n">
        <v>6.8</v>
      </c>
      <c r="G56" t="n">
        <v>58.29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121.4</v>
      </c>
      <c r="Q56" t="n">
        <v>204.16</v>
      </c>
      <c r="R56" t="n">
        <v>25.26</v>
      </c>
      <c r="S56" t="n">
        <v>17.37</v>
      </c>
      <c r="T56" t="n">
        <v>1836.82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91.61367114236677</v>
      </c>
      <c r="AB56" t="n">
        <v>125.3498665668558</v>
      </c>
      <c r="AC56" t="n">
        <v>113.3866512313908</v>
      </c>
      <c r="AD56" t="n">
        <v>91613.67114236677</v>
      </c>
      <c r="AE56" t="n">
        <v>125349.8665668558</v>
      </c>
      <c r="AF56" t="n">
        <v>2.143902647988974e-06</v>
      </c>
      <c r="AG56" t="n">
        <v>0.1415277777777778</v>
      </c>
      <c r="AH56" t="n">
        <v>113386.6512313908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9.813499999999999</v>
      </c>
      <c r="E57" t="n">
        <v>10.19</v>
      </c>
      <c r="F57" t="n">
        <v>6.8</v>
      </c>
      <c r="G57" t="n">
        <v>58.32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121.69</v>
      </c>
      <c r="Q57" t="n">
        <v>204.19</v>
      </c>
      <c r="R57" t="n">
        <v>25.3</v>
      </c>
      <c r="S57" t="n">
        <v>17.37</v>
      </c>
      <c r="T57" t="n">
        <v>1855.65</v>
      </c>
      <c r="U57" t="n">
        <v>0.6899999999999999</v>
      </c>
      <c r="V57" t="n">
        <v>0.75</v>
      </c>
      <c r="W57" t="n">
        <v>1.15</v>
      </c>
      <c r="X57" t="n">
        <v>0.11</v>
      </c>
      <c r="Y57" t="n">
        <v>1</v>
      </c>
      <c r="Z57" t="n">
        <v>10</v>
      </c>
      <c r="AA57" t="n">
        <v>91.80639680273335</v>
      </c>
      <c r="AB57" t="n">
        <v>125.6135623178253</v>
      </c>
      <c r="AC57" t="n">
        <v>113.6251802299871</v>
      </c>
      <c r="AD57" t="n">
        <v>91806.39680273335</v>
      </c>
      <c r="AE57" t="n">
        <v>125613.5623178253</v>
      </c>
      <c r="AF57" t="n">
        <v>2.143138294391342e-06</v>
      </c>
      <c r="AG57" t="n">
        <v>0.1415277777777778</v>
      </c>
      <c r="AH57" t="n">
        <v>113625.1802299871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9.809799999999999</v>
      </c>
      <c r="E58" t="n">
        <v>10.19</v>
      </c>
      <c r="F58" t="n">
        <v>6.81</v>
      </c>
      <c r="G58" t="n">
        <v>58.35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121.88</v>
      </c>
      <c r="Q58" t="n">
        <v>204.14</v>
      </c>
      <c r="R58" t="n">
        <v>25.47</v>
      </c>
      <c r="S58" t="n">
        <v>17.37</v>
      </c>
      <c r="T58" t="n">
        <v>1942.05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91.97824876287888</v>
      </c>
      <c r="AB58" t="n">
        <v>125.8486977512697</v>
      </c>
      <c r="AC58" t="n">
        <v>113.8378746676783</v>
      </c>
      <c r="AD58" t="n">
        <v>91978.24876287888</v>
      </c>
      <c r="AE58" t="n">
        <v>125848.6977512697</v>
      </c>
      <c r="AF58" t="n">
        <v>2.142330263445273e-06</v>
      </c>
      <c r="AG58" t="n">
        <v>0.1415277777777778</v>
      </c>
      <c r="AH58" t="n">
        <v>113837.8746676783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9.8149</v>
      </c>
      <c r="E59" t="n">
        <v>10.19</v>
      </c>
      <c r="F59" t="n">
        <v>6.8</v>
      </c>
      <c r="G59" t="n">
        <v>58.31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121.98</v>
      </c>
      <c r="Q59" t="n">
        <v>204.14</v>
      </c>
      <c r="R59" t="n">
        <v>25.29</v>
      </c>
      <c r="S59" t="n">
        <v>17.37</v>
      </c>
      <c r="T59" t="n">
        <v>1854.65</v>
      </c>
      <c r="U59" t="n">
        <v>0.6899999999999999</v>
      </c>
      <c r="V59" t="n">
        <v>0.75</v>
      </c>
      <c r="W59" t="n">
        <v>1.15</v>
      </c>
      <c r="X59" t="n">
        <v>0.11</v>
      </c>
      <c r="Y59" t="n">
        <v>1</v>
      </c>
      <c r="Z59" t="n">
        <v>10</v>
      </c>
      <c r="AA59" t="n">
        <v>91.95440035397257</v>
      </c>
      <c r="AB59" t="n">
        <v>125.8160673060865</v>
      </c>
      <c r="AC59" t="n">
        <v>113.8083584263863</v>
      </c>
      <c r="AD59" t="n">
        <v>91954.40035397257</v>
      </c>
      <c r="AE59" t="n">
        <v>125816.0673060865</v>
      </c>
      <c r="AF59" t="n">
        <v>2.143444035830395e-06</v>
      </c>
      <c r="AG59" t="n">
        <v>0.1415277777777778</v>
      </c>
      <c r="AH59" t="n">
        <v>113808.3584263863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9.8079</v>
      </c>
      <c r="E60" t="n">
        <v>10.2</v>
      </c>
      <c r="F60" t="n">
        <v>6.81</v>
      </c>
      <c r="G60" t="n">
        <v>58.37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122.09</v>
      </c>
      <c r="Q60" t="n">
        <v>204.15</v>
      </c>
      <c r="R60" t="n">
        <v>25.53</v>
      </c>
      <c r="S60" t="n">
        <v>17.37</v>
      </c>
      <c r="T60" t="n">
        <v>1973.02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92.11267238173865</v>
      </c>
      <c r="AB60" t="n">
        <v>126.032622076945</v>
      </c>
      <c r="AC60" t="n">
        <v>114.0042455138507</v>
      </c>
      <c r="AD60" t="n">
        <v>92112.67238173865</v>
      </c>
      <c r="AE60" t="n">
        <v>126032.622076945</v>
      </c>
      <c r="AF60" t="n">
        <v>2.141915328635129e-06</v>
      </c>
      <c r="AG60" t="n">
        <v>0.1416666666666667</v>
      </c>
      <c r="AH60" t="n">
        <v>114004.2455138507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9.803699999999999</v>
      </c>
      <c r="E61" t="n">
        <v>10.2</v>
      </c>
      <c r="F61" t="n">
        <v>6.81</v>
      </c>
      <c r="G61" t="n">
        <v>58.41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122.18</v>
      </c>
      <c r="Q61" t="n">
        <v>204.14</v>
      </c>
      <c r="R61" t="n">
        <v>25.59</v>
      </c>
      <c r="S61" t="n">
        <v>17.37</v>
      </c>
      <c r="T61" t="n">
        <v>2001.31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92.20117410162676</v>
      </c>
      <c r="AB61" t="n">
        <v>126.1537140345162</v>
      </c>
      <c r="AC61" t="n">
        <v>114.1137806249449</v>
      </c>
      <c r="AD61" t="n">
        <v>92201.17410162676</v>
      </c>
      <c r="AE61" t="n">
        <v>126153.7140345162</v>
      </c>
      <c r="AF61" t="n">
        <v>2.14099810431797e-06</v>
      </c>
      <c r="AG61" t="n">
        <v>0.1416666666666667</v>
      </c>
      <c r="AH61" t="n">
        <v>114113.7806249449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9.8093</v>
      </c>
      <c r="E62" t="n">
        <v>10.19</v>
      </c>
      <c r="F62" t="n">
        <v>6.81</v>
      </c>
      <c r="G62" t="n">
        <v>58.36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122.05</v>
      </c>
      <c r="Q62" t="n">
        <v>204.14</v>
      </c>
      <c r="R62" t="n">
        <v>25.59</v>
      </c>
      <c r="S62" t="n">
        <v>17.37</v>
      </c>
      <c r="T62" t="n">
        <v>2001.83</v>
      </c>
      <c r="U62" t="n">
        <v>0.68</v>
      </c>
      <c r="V62" t="n">
        <v>0.75</v>
      </c>
      <c r="W62" t="n">
        <v>1.14</v>
      </c>
      <c r="X62" t="n">
        <v>0.12</v>
      </c>
      <c r="Y62" t="n">
        <v>1</v>
      </c>
      <c r="Z62" t="n">
        <v>10</v>
      </c>
      <c r="AA62" t="n">
        <v>92.0771396404854</v>
      </c>
      <c r="AB62" t="n">
        <v>125.9840046127685</v>
      </c>
      <c r="AC62" t="n">
        <v>113.96026803222</v>
      </c>
      <c r="AD62" t="n">
        <v>92077.1396404854</v>
      </c>
      <c r="AE62" t="n">
        <v>125984.0046127685</v>
      </c>
      <c r="AF62" t="n">
        <v>2.142221070074182e-06</v>
      </c>
      <c r="AG62" t="n">
        <v>0.1415277777777778</v>
      </c>
      <c r="AH62" t="n">
        <v>113960.26803222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9.805</v>
      </c>
      <c r="E63" t="n">
        <v>10.2</v>
      </c>
      <c r="F63" t="n">
        <v>6.81</v>
      </c>
      <c r="G63" t="n">
        <v>58.4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121.98</v>
      </c>
      <c r="Q63" t="n">
        <v>204.14</v>
      </c>
      <c r="R63" t="n">
        <v>25.67</v>
      </c>
      <c r="S63" t="n">
        <v>17.37</v>
      </c>
      <c r="T63" t="n">
        <v>2040.7</v>
      </c>
      <c r="U63" t="n">
        <v>0.68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92.07823010153088</v>
      </c>
      <c r="AB63" t="n">
        <v>125.9854966296786</v>
      </c>
      <c r="AC63" t="n">
        <v>113.9616176531304</v>
      </c>
      <c r="AD63" t="n">
        <v>92078.23010153088</v>
      </c>
      <c r="AE63" t="n">
        <v>125985.4966296786</v>
      </c>
      <c r="AF63" t="n">
        <v>2.141282007082804e-06</v>
      </c>
      <c r="AG63" t="n">
        <v>0.1416666666666667</v>
      </c>
      <c r="AH63" t="n">
        <v>113961.6176531304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9.805</v>
      </c>
      <c r="E64" t="n">
        <v>10.2</v>
      </c>
      <c r="F64" t="n">
        <v>6.81</v>
      </c>
      <c r="G64" t="n">
        <v>58.4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121.88</v>
      </c>
      <c r="Q64" t="n">
        <v>204.14</v>
      </c>
      <c r="R64" t="n">
        <v>25.69</v>
      </c>
      <c r="S64" t="n">
        <v>17.37</v>
      </c>
      <c r="T64" t="n">
        <v>2053.87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92.02272822935383</v>
      </c>
      <c r="AB64" t="n">
        <v>125.9095565195962</v>
      </c>
      <c r="AC64" t="n">
        <v>113.8929251605716</v>
      </c>
      <c r="AD64" t="n">
        <v>92022.72822935383</v>
      </c>
      <c r="AE64" t="n">
        <v>125909.5565195962</v>
      </c>
      <c r="AF64" t="n">
        <v>2.141282007082804e-06</v>
      </c>
      <c r="AG64" t="n">
        <v>0.1416666666666667</v>
      </c>
      <c r="AH64" t="n">
        <v>113892.9251605716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9.801</v>
      </c>
      <c r="E65" t="n">
        <v>10.2</v>
      </c>
      <c r="F65" t="n">
        <v>6.82</v>
      </c>
      <c r="G65" t="n">
        <v>58.43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121.86</v>
      </c>
      <c r="Q65" t="n">
        <v>204.15</v>
      </c>
      <c r="R65" t="n">
        <v>25.8</v>
      </c>
      <c r="S65" t="n">
        <v>17.37</v>
      </c>
      <c r="T65" t="n">
        <v>2108.88</v>
      </c>
      <c r="U65" t="n">
        <v>0.67</v>
      </c>
      <c r="V65" t="n">
        <v>0.75</v>
      </c>
      <c r="W65" t="n">
        <v>1.15</v>
      </c>
      <c r="X65" t="n">
        <v>0.13</v>
      </c>
      <c r="Y65" t="n">
        <v>1</v>
      </c>
      <c r="Z65" t="n">
        <v>10</v>
      </c>
      <c r="AA65" t="n">
        <v>92.08096557475386</v>
      </c>
      <c r="AB65" t="n">
        <v>125.9892394248229</v>
      </c>
      <c r="AC65" t="n">
        <v>113.9650032411591</v>
      </c>
      <c r="AD65" t="n">
        <v>92080.96557475386</v>
      </c>
      <c r="AE65" t="n">
        <v>125989.2394248229</v>
      </c>
      <c r="AF65" t="n">
        <v>2.140408460114081e-06</v>
      </c>
      <c r="AG65" t="n">
        <v>0.1416666666666667</v>
      </c>
      <c r="AH65" t="n">
        <v>113965.0032411591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9.805</v>
      </c>
      <c r="E66" t="n">
        <v>10.2</v>
      </c>
      <c r="F66" t="n">
        <v>6.81</v>
      </c>
      <c r="G66" t="n">
        <v>58.4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121.67</v>
      </c>
      <c r="Q66" t="n">
        <v>204.15</v>
      </c>
      <c r="R66" t="n">
        <v>25.68</v>
      </c>
      <c r="S66" t="n">
        <v>17.37</v>
      </c>
      <c r="T66" t="n">
        <v>2047.25</v>
      </c>
      <c r="U66" t="n">
        <v>0.68</v>
      </c>
      <c r="V66" t="n">
        <v>0.75</v>
      </c>
      <c r="W66" t="n">
        <v>1.15</v>
      </c>
      <c r="X66" t="n">
        <v>0.12</v>
      </c>
      <c r="Y66" t="n">
        <v>1</v>
      </c>
      <c r="Z66" t="n">
        <v>10</v>
      </c>
      <c r="AA66" t="n">
        <v>91.90617429778206</v>
      </c>
      <c r="AB66" t="n">
        <v>125.7500822884232</v>
      </c>
      <c r="AC66" t="n">
        <v>113.7486709261982</v>
      </c>
      <c r="AD66" t="n">
        <v>91906.17429778205</v>
      </c>
      <c r="AE66" t="n">
        <v>125750.0822884232</v>
      </c>
      <c r="AF66" t="n">
        <v>2.141282007082804e-06</v>
      </c>
      <c r="AG66" t="n">
        <v>0.1416666666666667</v>
      </c>
      <c r="AH66" t="n">
        <v>113748.6709261982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9.8103</v>
      </c>
      <c r="E67" t="n">
        <v>10.19</v>
      </c>
      <c r="F67" t="n">
        <v>6.81</v>
      </c>
      <c r="G67" t="n">
        <v>58.35</v>
      </c>
      <c r="H67" t="n">
        <v>0.92</v>
      </c>
      <c r="I67" t="n">
        <v>7</v>
      </c>
      <c r="J67" t="n">
        <v>332.64</v>
      </c>
      <c r="K67" t="n">
        <v>61.82</v>
      </c>
      <c r="L67" t="n">
        <v>17.25</v>
      </c>
      <c r="M67" t="n">
        <v>5</v>
      </c>
      <c r="N67" t="n">
        <v>103.57</v>
      </c>
      <c r="O67" t="n">
        <v>41260.35</v>
      </c>
      <c r="P67" t="n">
        <v>121.39</v>
      </c>
      <c r="Q67" t="n">
        <v>204.15</v>
      </c>
      <c r="R67" t="n">
        <v>25.43</v>
      </c>
      <c r="S67" t="n">
        <v>17.37</v>
      </c>
      <c r="T67" t="n">
        <v>1919.9</v>
      </c>
      <c r="U67" t="n">
        <v>0.68</v>
      </c>
      <c r="V67" t="n">
        <v>0.75</v>
      </c>
      <c r="W67" t="n">
        <v>1.15</v>
      </c>
      <c r="X67" t="n">
        <v>0.12</v>
      </c>
      <c r="Y67" t="n">
        <v>1</v>
      </c>
      <c r="Z67" t="n">
        <v>10</v>
      </c>
      <c r="AA67" t="n">
        <v>91.70185792598983</v>
      </c>
      <c r="AB67" t="n">
        <v>125.4705276147351</v>
      </c>
      <c r="AC67" t="n">
        <v>113.4957965582093</v>
      </c>
      <c r="AD67" t="n">
        <v>91701.85792598983</v>
      </c>
      <c r="AE67" t="n">
        <v>125470.5276147351</v>
      </c>
      <c r="AF67" t="n">
        <v>2.142439456816363e-06</v>
      </c>
      <c r="AG67" t="n">
        <v>0.1415277777777778</v>
      </c>
      <c r="AH67" t="n">
        <v>113495.7965582093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9.884399999999999</v>
      </c>
      <c r="E68" t="n">
        <v>10.12</v>
      </c>
      <c r="F68" t="n">
        <v>6.79</v>
      </c>
      <c r="G68" t="n">
        <v>67.86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121</v>
      </c>
      <c r="Q68" t="n">
        <v>204.15</v>
      </c>
      <c r="R68" t="n">
        <v>24.73</v>
      </c>
      <c r="S68" t="n">
        <v>17.37</v>
      </c>
      <c r="T68" t="n">
        <v>1575.18</v>
      </c>
      <c r="U68" t="n">
        <v>0.7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90.74747208296746</v>
      </c>
      <c r="AB68" t="n">
        <v>124.1646947997808</v>
      </c>
      <c r="AC68" t="n">
        <v>112.314590594366</v>
      </c>
      <c r="AD68" t="n">
        <v>90747.47208296746</v>
      </c>
      <c r="AE68" t="n">
        <v>124164.6947997808</v>
      </c>
      <c r="AF68" t="n">
        <v>2.158621914411961e-06</v>
      </c>
      <c r="AG68" t="n">
        <v>0.1405555555555555</v>
      </c>
      <c r="AH68" t="n">
        <v>112314.590594366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9.885</v>
      </c>
      <c r="E69" t="n">
        <v>10.12</v>
      </c>
      <c r="F69" t="n">
        <v>6.79</v>
      </c>
      <c r="G69" t="n">
        <v>67.86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121.12</v>
      </c>
      <c r="Q69" t="n">
        <v>204.14</v>
      </c>
      <c r="R69" t="n">
        <v>24.73</v>
      </c>
      <c r="S69" t="n">
        <v>17.37</v>
      </c>
      <c r="T69" t="n">
        <v>1577.64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90.80815701909127</v>
      </c>
      <c r="AB69" t="n">
        <v>124.2477266066157</v>
      </c>
      <c r="AC69" t="n">
        <v>112.3896979620925</v>
      </c>
      <c r="AD69" t="n">
        <v>90808.15701909128</v>
      </c>
      <c r="AE69" t="n">
        <v>124247.7266066157</v>
      </c>
      <c r="AF69" t="n">
        <v>2.158752946457269e-06</v>
      </c>
      <c r="AG69" t="n">
        <v>0.1405555555555555</v>
      </c>
      <c r="AH69" t="n">
        <v>112389.6979620925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9.881399999999999</v>
      </c>
      <c r="E70" t="n">
        <v>10.12</v>
      </c>
      <c r="F70" t="n">
        <v>6.79</v>
      </c>
      <c r="G70" t="n">
        <v>67.89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121.17</v>
      </c>
      <c r="Q70" t="n">
        <v>204.14</v>
      </c>
      <c r="R70" t="n">
        <v>24.85</v>
      </c>
      <c r="S70" t="n">
        <v>17.37</v>
      </c>
      <c r="T70" t="n">
        <v>1639.29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90.86799702160378</v>
      </c>
      <c r="AB70" t="n">
        <v>124.3296023380079</v>
      </c>
      <c r="AC70" t="n">
        <v>112.463759588594</v>
      </c>
      <c r="AD70" t="n">
        <v>90867.99702160379</v>
      </c>
      <c r="AE70" t="n">
        <v>124329.6023380079</v>
      </c>
      <c r="AF70" t="n">
        <v>2.157966754185418e-06</v>
      </c>
      <c r="AG70" t="n">
        <v>0.1405555555555555</v>
      </c>
      <c r="AH70" t="n">
        <v>112463.759588594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9.8847</v>
      </c>
      <c r="E71" t="n">
        <v>10.12</v>
      </c>
      <c r="F71" t="n">
        <v>6.79</v>
      </c>
      <c r="G71" t="n">
        <v>67.86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121.26</v>
      </c>
      <c r="Q71" t="n">
        <v>204.19</v>
      </c>
      <c r="R71" t="n">
        <v>24.74</v>
      </c>
      <c r="S71" t="n">
        <v>17.37</v>
      </c>
      <c r="T71" t="n">
        <v>1580.67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90.88792419685902</v>
      </c>
      <c r="AB71" t="n">
        <v>124.356867578317</v>
      </c>
      <c r="AC71" t="n">
        <v>112.488422672635</v>
      </c>
      <c r="AD71" t="n">
        <v>90887.92419685902</v>
      </c>
      <c r="AE71" t="n">
        <v>124356.867578317</v>
      </c>
      <c r="AF71" t="n">
        <v>2.158687430434615e-06</v>
      </c>
      <c r="AG71" t="n">
        <v>0.1405555555555555</v>
      </c>
      <c r="AH71" t="n">
        <v>112488.422672635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9.8825</v>
      </c>
      <c r="E72" t="n">
        <v>10.12</v>
      </c>
      <c r="F72" t="n">
        <v>6.79</v>
      </c>
      <c r="G72" t="n">
        <v>67.88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121.41</v>
      </c>
      <c r="Q72" t="n">
        <v>204.14</v>
      </c>
      <c r="R72" t="n">
        <v>24.93</v>
      </c>
      <c r="S72" t="n">
        <v>17.37</v>
      </c>
      <c r="T72" t="n">
        <v>1676.94</v>
      </c>
      <c r="U72" t="n">
        <v>0.7</v>
      </c>
      <c r="V72" t="n">
        <v>0.75</v>
      </c>
      <c r="W72" t="n">
        <v>1.14</v>
      </c>
      <c r="X72" t="n">
        <v>0.1</v>
      </c>
      <c r="Y72" t="n">
        <v>1</v>
      </c>
      <c r="Z72" t="n">
        <v>10</v>
      </c>
      <c r="AA72" t="n">
        <v>90.99028079077247</v>
      </c>
      <c r="AB72" t="n">
        <v>124.4969163857636</v>
      </c>
      <c r="AC72" t="n">
        <v>112.6151054184586</v>
      </c>
      <c r="AD72" t="n">
        <v>90990.28079077248</v>
      </c>
      <c r="AE72" t="n">
        <v>124496.9163857636</v>
      </c>
      <c r="AF72" t="n">
        <v>2.158206979601817e-06</v>
      </c>
      <c r="AG72" t="n">
        <v>0.1405555555555555</v>
      </c>
      <c r="AH72" t="n">
        <v>112615.1054184586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9.882199999999999</v>
      </c>
      <c r="E73" t="n">
        <v>10.12</v>
      </c>
      <c r="F73" t="n">
        <v>6.79</v>
      </c>
      <c r="G73" t="n">
        <v>67.89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121.49</v>
      </c>
      <c r="Q73" t="n">
        <v>204.14</v>
      </c>
      <c r="R73" t="n">
        <v>24.94</v>
      </c>
      <c r="S73" t="n">
        <v>17.37</v>
      </c>
      <c r="T73" t="n">
        <v>1681.47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91.03703270281585</v>
      </c>
      <c r="AB73" t="n">
        <v>124.5608844143701</v>
      </c>
      <c r="AC73" t="n">
        <v>112.6729684281946</v>
      </c>
      <c r="AD73" t="n">
        <v>91037.03270281585</v>
      </c>
      <c r="AE73" t="n">
        <v>124560.8844143701</v>
      </c>
      <c r="AF73" t="n">
        <v>2.158141463579163e-06</v>
      </c>
      <c r="AG73" t="n">
        <v>0.1405555555555555</v>
      </c>
      <c r="AH73" t="n">
        <v>112672.9684281946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9.8879</v>
      </c>
      <c r="E74" t="n">
        <v>10.11</v>
      </c>
      <c r="F74" t="n">
        <v>6.78</v>
      </c>
      <c r="G74" t="n">
        <v>67.83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121.38</v>
      </c>
      <c r="Q74" t="n">
        <v>204.15</v>
      </c>
      <c r="R74" t="n">
        <v>24.66</v>
      </c>
      <c r="S74" t="n">
        <v>17.37</v>
      </c>
      <c r="T74" t="n">
        <v>1541.56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90.89237172599506</v>
      </c>
      <c r="AB74" t="n">
        <v>124.3629528838921</v>
      </c>
      <c r="AC74" t="n">
        <v>112.4939272051868</v>
      </c>
      <c r="AD74" t="n">
        <v>90892.37172599506</v>
      </c>
      <c r="AE74" t="n">
        <v>124362.9528838921</v>
      </c>
      <c r="AF74" t="n">
        <v>2.159386268009594e-06</v>
      </c>
      <c r="AG74" t="n">
        <v>0.1404166666666667</v>
      </c>
      <c r="AH74" t="n">
        <v>112493.9272051868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9.888500000000001</v>
      </c>
      <c r="E75" t="n">
        <v>10.11</v>
      </c>
      <c r="F75" t="n">
        <v>6.78</v>
      </c>
      <c r="G75" t="n">
        <v>67.81999999999999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121.26</v>
      </c>
      <c r="Q75" t="n">
        <v>204.14</v>
      </c>
      <c r="R75" t="n">
        <v>24.65</v>
      </c>
      <c r="S75" t="n">
        <v>17.37</v>
      </c>
      <c r="T75" t="n">
        <v>1535.12</v>
      </c>
      <c r="U75" t="n">
        <v>0.7</v>
      </c>
      <c r="V75" t="n">
        <v>0.75</v>
      </c>
      <c r="W75" t="n">
        <v>1.15</v>
      </c>
      <c r="X75" t="n">
        <v>0.09</v>
      </c>
      <c r="Y75" t="n">
        <v>1</v>
      </c>
      <c r="Z75" t="n">
        <v>10</v>
      </c>
      <c r="AA75" t="n">
        <v>90.82094666627667</v>
      </c>
      <c r="AB75" t="n">
        <v>124.2652259661342</v>
      </c>
      <c r="AC75" t="n">
        <v>112.405527207299</v>
      </c>
      <c r="AD75" t="n">
        <v>90820.94666627666</v>
      </c>
      <c r="AE75" t="n">
        <v>124265.2259661342</v>
      </c>
      <c r="AF75" t="n">
        <v>2.159517300054902e-06</v>
      </c>
      <c r="AG75" t="n">
        <v>0.1404166666666667</v>
      </c>
      <c r="AH75" t="n">
        <v>112405.527207299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9.8812</v>
      </c>
      <c r="E76" t="n">
        <v>10.12</v>
      </c>
      <c r="F76" t="n">
        <v>6.79</v>
      </c>
      <c r="G76" t="n">
        <v>67.90000000000001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121.32</v>
      </c>
      <c r="Q76" t="n">
        <v>204.14</v>
      </c>
      <c r="R76" t="n">
        <v>24.8</v>
      </c>
      <c r="S76" t="n">
        <v>17.37</v>
      </c>
      <c r="T76" t="n">
        <v>1610.59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90.95240370987869</v>
      </c>
      <c r="AB76" t="n">
        <v>124.4450912926659</v>
      </c>
      <c r="AC76" t="n">
        <v>112.5682264395091</v>
      </c>
      <c r="AD76" t="n">
        <v>90952.40370987869</v>
      </c>
      <c r="AE76" t="n">
        <v>124445.0912926659</v>
      </c>
      <c r="AF76" t="n">
        <v>2.157923076836982e-06</v>
      </c>
      <c r="AG76" t="n">
        <v>0.1405555555555555</v>
      </c>
      <c r="AH76" t="n">
        <v>112568.2264395091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9.885999999999999</v>
      </c>
      <c r="E77" t="n">
        <v>10.12</v>
      </c>
      <c r="F77" t="n">
        <v>6.78</v>
      </c>
      <c r="G77" t="n">
        <v>67.84999999999999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121.14</v>
      </c>
      <c r="Q77" t="n">
        <v>204.18</v>
      </c>
      <c r="R77" t="n">
        <v>24.84</v>
      </c>
      <c r="S77" t="n">
        <v>17.37</v>
      </c>
      <c r="T77" t="n">
        <v>1632.36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90.77781737206267</v>
      </c>
      <c r="AB77" t="n">
        <v>124.2062145630605</v>
      </c>
      <c r="AC77" t="n">
        <v>112.3521477697116</v>
      </c>
      <c r="AD77" t="n">
        <v>90777.81737206267</v>
      </c>
      <c r="AE77" t="n">
        <v>124206.2145630605</v>
      </c>
      <c r="AF77" t="n">
        <v>2.15897133319945e-06</v>
      </c>
      <c r="AG77" t="n">
        <v>0.1405555555555555</v>
      </c>
      <c r="AH77" t="n">
        <v>112352.1477697116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9.875999999999999</v>
      </c>
      <c r="E78" t="n">
        <v>10.13</v>
      </c>
      <c r="F78" t="n">
        <v>6.79</v>
      </c>
      <c r="G78" t="n">
        <v>67.95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121.32</v>
      </c>
      <c r="Q78" t="n">
        <v>204.15</v>
      </c>
      <c r="R78" t="n">
        <v>25.07</v>
      </c>
      <c r="S78" t="n">
        <v>17.37</v>
      </c>
      <c r="T78" t="n">
        <v>1749.07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90.99966722474089</v>
      </c>
      <c r="AB78" t="n">
        <v>124.5097593188194</v>
      </c>
      <c r="AC78" t="n">
        <v>112.6267226400088</v>
      </c>
      <c r="AD78" t="n">
        <v>90999.66722474089</v>
      </c>
      <c r="AE78" t="n">
        <v>124509.7593188194</v>
      </c>
      <c r="AF78" t="n">
        <v>2.156787465777642e-06</v>
      </c>
      <c r="AG78" t="n">
        <v>0.1406944444444445</v>
      </c>
      <c r="AH78" t="n">
        <v>112626.7226400088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9.882199999999999</v>
      </c>
      <c r="E79" t="n">
        <v>10.12</v>
      </c>
      <c r="F79" t="n">
        <v>6.79</v>
      </c>
      <c r="G79" t="n">
        <v>67.89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4</v>
      </c>
      <c r="N79" t="n">
        <v>107.78</v>
      </c>
      <c r="O79" t="n">
        <v>42149.15</v>
      </c>
      <c r="P79" t="n">
        <v>121.09</v>
      </c>
      <c r="Q79" t="n">
        <v>204.15</v>
      </c>
      <c r="R79" t="n">
        <v>24.79</v>
      </c>
      <c r="S79" t="n">
        <v>17.37</v>
      </c>
      <c r="T79" t="n">
        <v>1608.28</v>
      </c>
      <c r="U79" t="n">
        <v>0.7</v>
      </c>
      <c r="V79" t="n">
        <v>0.75</v>
      </c>
      <c r="W79" t="n">
        <v>1.15</v>
      </c>
      <c r="X79" t="n">
        <v>0.1</v>
      </c>
      <c r="Y79" t="n">
        <v>1</v>
      </c>
      <c r="Z79" t="n">
        <v>10</v>
      </c>
      <c r="AA79" t="n">
        <v>90.81675954230671</v>
      </c>
      <c r="AB79" t="n">
        <v>124.2594969583956</v>
      </c>
      <c r="AC79" t="n">
        <v>112.4003449680183</v>
      </c>
      <c r="AD79" t="n">
        <v>90816.75954230671</v>
      </c>
      <c r="AE79" t="n">
        <v>124259.4969583956</v>
      </c>
      <c r="AF79" t="n">
        <v>2.158141463579163e-06</v>
      </c>
      <c r="AG79" t="n">
        <v>0.1405555555555555</v>
      </c>
      <c r="AH79" t="n">
        <v>112400.3449680183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9.879799999999999</v>
      </c>
      <c r="E80" t="n">
        <v>10.12</v>
      </c>
      <c r="F80" t="n">
        <v>6.79</v>
      </c>
      <c r="G80" t="n">
        <v>67.91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4</v>
      </c>
      <c r="N80" t="n">
        <v>108.14</v>
      </c>
      <c r="O80" t="n">
        <v>42224.35</v>
      </c>
      <c r="P80" t="n">
        <v>121.08</v>
      </c>
      <c r="Q80" t="n">
        <v>204.15</v>
      </c>
      <c r="R80" t="n">
        <v>24.94</v>
      </c>
      <c r="S80" t="n">
        <v>17.37</v>
      </c>
      <c r="T80" t="n">
        <v>1681.26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90.83279270512772</v>
      </c>
      <c r="AB80" t="n">
        <v>124.2814342391006</v>
      </c>
      <c r="AC80" t="n">
        <v>112.4201885854419</v>
      </c>
      <c r="AD80" t="n">
        <v>90832.79270512772</v>
      </c>
      <c r="AE80" t="n">
        <v>124281.4342391006</v>
      </c>
      <c r="AF80" t="n">
        <v>2.157617335397929e-06</v>
      </c>
      <c r="AG80" t="n">
        <v>0.1405555555555555</v>
      </c>
      <c r="AH80" t="n">
        <v>112420.188585442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9.8817</v>
      </c>
      <c r="E81" t="n">
        <v>10.12</v>
      </c>
      <c r="F81" t="n">
        <v>6.79</v>
      </c>
      <c r="G81" t="n">
        <v>67.89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121.08</v>
      </c>
      <c r="Q81" t="n">
        <v>204.19</v>
      </c>
      <c r="R81" t="n">
        <v>24.82</v>
      </c>
      <c r="S81" t="n">
        <v>17.37</v>
      </c>
      <c r="T81" t="n">
        <v>1621.18</v>
      </c>
      <c r="U81" t="n">
        <v>0.7</v>
      </c>
      <c r="V81" t="n">
        <v>0.75</v>
      </c>
      <c r="W81" t="n">
        <v>1.15</v>
      </c>
      <c r="X81" t="n">
        <v>0.1</v>
      </c>
      <c r="Y81" t="n">
        <v>1</v>
      </c>
      <c r="Z81" t="n">
        <v>10</v>
      </c>
      <c r="AA81" t="n">
        <v>90.81573934876069</v>
      </c>
      <c r="AB81" t="n">
        <v>124.2581010845782</v>
      </c>
      <c r="AC81" t="n">
        <v>112.3990823144389</v>
      </c>
      <c r="AD81" t="n">
        <v>90815.73934876069</v>
      </c>
      <c r="AE81" t="n">
        <v>124258.1010845782</v>
      </c>
      <c r="AF81" t="n">
        <v>2.158032270208073e-06</v>
      </c>
      <c r="AG81" t="n">
        <v>0.1405555555555555</v>
      </c>
      <c r="AH81" t="n">
        <v>112399.0823144389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9.8866</v>
      </c>
      <c r="E82" t="n">
        <v>10.11</v>
      </c>
      <c r="F82" t="n">
        <v>6.78</v>
      </c>
      <c r="G82" t="n">
        <v>67.84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120.89</v>
      </c>
      <c r="Q82" t="n">
        <v>204.14</v>
      </c>
      <c r="R82" t="n">
        <v>24.78</v>
      </c>
      <c r="S82" t="n">
        <v>17.37</v>
      </c>
      <c r="T82" t="n">
        <v>1602.44</v>
      </c>
      <c r="U82" t="n">
        <v>0.7</v>
      </c>
      <c r="V82" t="n">
        <v>0.75</v>
      </c>
      <c r="W82" t="n">
        <v>1.14</v>
      </c>
      <c r="X82" t="n">
        <v>0.09</v>
      </c>
      <c r="Y82" t="n">
        <v>1</v>
      </c>
      <c r="Z82" t="n">
        <v>10</v>
      </c>
      <c r="AA82" t="n">
        <v>90.63432739643146</v>
      </c>
      <c r="AB82" t="n">
        <v>124.009885248071</v>
      </c>
      <c r="AC82" t="n">
        <v>112.1745558489948</v>
      </c>
      <c r="AD82" t="n">
        <v>90634.32739643146</v>
      </c>
      <c r="AE82" t="n">
        <v>124009.885248071</v>
      </c>
      <c r="AF82" t="n">
        <v>2.159102365244758e-06</v>
      </c>
      <c r="AG82" t="n">
        <v>0.1404166666666667</v>
      </c>
      <c r="AH82" t="n">
        <v>112174.5558489948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9.8771</v>
      </c>
      <c r="E83" t="n">
        <v>10.12</v>
      </c>
      <c r="F83" t="n">
        <v>6.79</v>
      </c>
      <c r="G83" t="n">
        <v>67.94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120.85</v>
      </c>
      <c r="Q83" t="n">
        <v>204.14</v>
      </c>
      <c r="R83" t="n">
        <v>25.04</v>
      </c>
      <c r="S83" t="n">
        <v>17.37</v>
      </c>
      <c r="T83" t="n">
        <v>1734.72</v>
      </c>
      <c r="U83" t="n">
        <v>0.6899999999999999</v>
      </c>
      <c r="V83" t="n">
        <v>0.75</v>
      </c>
      <c r="W83" t="n">
        <v>1.15</v>
      </c>
      <c r="X83" t="n">
        <v>0.1</v>
      </c>
      <c r="Y83" t="n">
        <v>1</v>
      </c>
      <c r="Z83" t="n">
        <v>10</v>
      </c>
      <c r="AA83" t="n">
        <v>90.73031524213873</v>
      </c>
      <c r="AB83" t="n">
        <v>124.1412200532525</v>
      </c>
      <c r="AC83" t="n">
        <v>112.2933562446993</v>
      </c>
      <c r="AD83" t="n">
        <v>90730.31524213873</v>
      </c>
      <c r="AE83" t="n">
        <v>124141.2200532525</v>
      </c>
      <c r="AF83" t="n">
        <v>2.157027691194041e-06</v>
      </c>
      <c r="AG83" t="n">
        <v>0.1405555555555555</v>
      </c>
      <c r="AH83" t="n">
        <v>112293.3562446993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9.9566</v>
      </c>
      <c r="E84" t="n">
        <v>10.04</v>
      </c>
      <c r="F84" t="n">
        <v>6.77</v>
      </c>
      <c r="G84" t="n">
        <v>81.22</v>
      </c>
      <c r="H84" t="n">
        <v>1.12</v>
      </c>
      <c r="I84" t="n">
        <v>5</v>
      </c>
      <c r="J84" t="n">
        <v>342.91</v>
      </c>
      <c r="K84" t="n">
        <v>61.82</v>
      </c>
      <c r="L84" t="n">
        <v>21.5</v>
      </c>
      <c r="M84" t="n">
        <v>3</v>
      </c>
      <c r="N84" t="n">
        <v>109.59</v>
      </c>
      <c r="O84" t="n">
        <v>42527.02</v>
      </c>
      <c r="P84" t="n">
        <v>120.1</v>
      </c>
      <c r="Q84" t="n">
        <v>204.14</v>
      </c>
      <c r="R84" t="n">
        <v>24.33</v>
      </c>
      <c r="S84" t="n">
        <v>17.37</v>
      </c>
      <c r="T84" t="n">
        <v>1381.1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89.54471608236973</v>
      </c>
      <c r="AB84" t="n">
        <v>122.519030977914</v>
      </c>
      <c r="AC84" t="n">
        <v>110.8259866179539</v>
      </c>
      <c r="AD84" t="n">
        <v>89544.71608236973</v>
      </c>
      <c r="AE84" t="n">
        <v>122519.030977914</v>
      </c>
      <c r="AF84" t="n">
        <v>2.174389437197415e-06</v>
      </c>
      <c r="AG84" t="n">
        <v>0.1394444444444444</v>
      </c>
      <c r="AH84" t="n">
        <v>110825.9866179539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9.952999999999999</v>
      </c>
      <c r="E85" t="n">
        <v>10.05</v>
      </c>
      <c r="F85" t="n">
        <v>6.77</v>
      </c>
      <c r="G85" t="n">
        <v>81.27</v>
      </c>
      <c r="H85" t="n">
        <v>1.13</v>
      </c>
      <c r="I85" t="n">
        <v>5</v>
      </c>
      <c r="J85" t="n">
        <v>343.53</v>
      </c>
      <c r="K85" t="n">
        <v>61.82</v>
      </c>
      <c r="L85" t="n">
        <v>21.75</v>
      </c>
      <c r="M85" t="n">
        <v>3</v>
      </c>
      <c r="N85" t="n">
        <v>109.96</v>
      </c>
      <c r="O85" t="n">
        <v>42603.15</v>
      </c>
      <c r="P85" t="n">
        <v>120.25</v>
      </c>
      <c r="Q85" t="n">
        <v>204.14</v>
      </c>
      <c r="R85" t="n">
        <v>24.37</v>
      </c>
      <c r="S85" t="n">
        <v>17.37</v>
      </c>
      <c r="T85" t="n">
        <v>1400.98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89.65884789180984</v>
      </c>
      <c r="AB85" t="n">
        <v>122.6751911547299</v>
      </c>
      <c r="AC85" t="n">
        <v>110.9672430866668</v>
      </c>
      <c r="AD85" t="n">
        <v>89658.84789180984</v>
      </c>
      <c r="AE85" t="n">
        <v>122675.1911547299</v>
      </c>
      <c r="AF85" t="n">
        <v>2.173603244925564e-06</v>
      </c>
      <c r="AG85" t="n">
        <v>0.1395833333333333</v>
      </c>
      <c r="AH85" t="n">
        <v>110967.2430866668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9.9511</v>
      </c>
      <c r="E86" t="n">
        <v>10.05</v>
      </c>
      <c r="F86" t="n">
        <v>6.77</v>
      </c>
      <c r="G86" t="n">
        <v>81.29000000000001</v>
      </c>
      <c r="H86" t="n">
        <v>1.14</v>
      </c>
      <c r="I86" t="n">
        <v>5</v>
      </c>
      <c r="J86" t="n">
        <v>344.15</v>
      </c>
      <c r="K86" t="n">
        <v>61.82</v>
      </c>
      <c r="L86" t="n">
        <v>22</v>
      </c>
      <c r="M86" t="n">
        <v>3</v>
      </c>
      <c r="N86" t="n">
        <v>110.33</v>
      </c>
      <c r="O86" t="n">
        <v>42679.6</v>
      </c>
      <c r="P86" t="n">
        <v>120.57</v>
      </c>
      <c r="Q86" t="n">
        <v>204.14</v>
      </c>
      <c r="R86" t="n">
        <v>24.4</v>
      </c>
      <c r="S86" t="n">
        <v>17.37</v>
      </c>
      <c r="T86" t="n">
        <v>1415.57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89.85055725706469</v>
      </c>
      <c r="AB86" t="n">
        <v>122.9374963658917</v>
      </c>
      <c r="AC86" t="n">
        <v>111.2045142566231</v>
      </c>
      <c r="AD86" t="n">
        <v>89850.55725706469</v>
      </c>
      <c r="AE86" t="n">
        <v>122937.4963658917</v>
      </c>
      <c r="AF86" t="n">
        <v>2.17318831011542e-06</v>
      </c>
      <c r="AG86" t="n">
        <v>0.1395833333333333</v>
      </c>
      <c r="AH86" t="n">
        <v>111204.5142566231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9.9491</v>
      </c>
      <c r="E87" t="n">
        <v>10.05</v>
      </c>
      <c r="F87" t="n">
        <v>6.78</v>
      </c>
      <c r="G87" t="n">
        <v>81.31</v>
      </c>
      <c r="H87" t="n">
        <v>1.15</v>
      </c>
      <c r="I87" t="n">
        <v>5</v>
      </c>
      <c r="J87" t="n">
        <v>344.77</v>
      </c>
      <c r="K87" t="n">
        <v>61.82</v>
      </c>
      <c r="L87" t="n">
        <v>22.25</v>
      </c>
      <c r="M87" t="n">
        <v>3</v>
      </c>
      <c r="N87" t="n">
        <v>110.7</v>
      </c>
      <c r="O87" t="n">
        <v>42756.12</v>
      </c>
      <c r="P87" t="n">
        <v>120.78</v>
      </c>
      <c r="Q87" t="n">
        <v>204.14</v>
      </c>
      <c r="R87" t="n">
        <v>24.57</v>
      </c>
      <c r="S87" t="n">
        <v>17.37</v>
      </c>
      <c r="T87" t="n">
        <v>1504.7</v>
      </c>
      <c r="U87" t="n">
        <v>0.71</v>
      </c>
      <c r="V87" t="n">
        <v>0.75</v>
      </c>
      <c r="W87" t="n">
        <v>1.14</v>
      </c>
      <c r="X87" t="n">
        <v>0.09</v>
      </c>
      <c r="Y87" t="n">
        <v>1</v>
      </c>
      <c r="Z87" t="n">
        <v>10</v>
      </c>
      <c r="AA87" t="n">
        <v>90.01523025408582</v>
      </c>
      <c r="AB87" t="n">
        <v>123.1628092252758</v>
      </c>
      <c r="AC87" t="n">
        <v>111.4083235729363</v>
      </c>
      <c r="AD87" t="n">
        <v>90015.23025408582</v>
      </c>
      <c r="AE87" t="n">
        <v>123162.8092252758</v>
      </c>
      <c r="AF87" t="n">
        <v>2.172751536631059e-06</v>
      </c>
      <c r="AG87" t="n">
        <v>0.1395833333333333</v>
      </c>
      <c r="AH87" t="n">
        <v>111408.3235729362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9.952999999999999</v>
      </c>
      <c r="E88" t="n">
        <v>10.05</v>
      </c>
      <c r="F88" t="n">
        <v>6.77</v>
      </c>
      <c r="G88" t="n">
        <v>81.27</v>
      </c>
      <c r="H88" t="n">
        <v>1.16</v>
      </c>
      <c r="I88" t="n">
        <v>5</v>
      </c>
      <c r="J88" t="n">
        <v>345.39</v>
      </c>
      <c r="K88" t="n">
        <v>61.82</v>
      </c>
      <c r="L88" t="n">
        <v>22.5</v>
      </c>
      <c r="M88" t="n">
        <v>3</v>
      </c>
      <c r="N88" t="n">
        <v>111.07</v>
      </c>
      <c r="O88" t="n">
        <v>42832.82</v>
      </c>
      <c r="P88" t="n">
        <v>120.82</v>
      </c>
      <c r="Q88" t="n">
        <v>204.14</v>
      </c>
      <c r="R88" t="n">
        <v>24.37</v>
      </c>
      <c r="S88" t="n">
        <v>17.37</v>
      </c>
      <c r="T88" t="n">
        <v>1403.74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89.97050431531696</v>
      </c>
      <c r="AB88" t="n">
        <v>123.1016132226832</v>
      </c>
      <c r="AC88" t="n">
        <v>111.3529680309419</v>
      </c>
      <c r="AD88" t="n">
        <v>89970.50431531695</v>
      </c>
      <c r="AE88" t="n">
        <v>123101.6132226832</v>
      </c>
      <c r="AF88" t="n">
        <v>2.173603244925564e-06</v>
      </c>
      <c r="AG88" t="n">
        <v>0.1395833333333333</v>
      </c>
      <c r="AH88" t="n">
        <v>111352.9680309418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9.9541</v>
      </c>
      <c r="E89" t="n">
        <v>10.05</v>
      </c>
      <c r="F89" t="n">
        <v>6.77</v>
      </c>
      <c r="G89" t="n">
        <v>81.25</v>
      </c>
      <c r="H89" t="n">
        <v>1.17</v>
      </c>
      <c r="I89" t="n">
        <v>5</v>
      </c>
      <c r="J89" t="n">
        <v>346.02</v>
      </c>
      <c r="K89" t="n">
        <v>61.82</v>
      </c>
      <c r="L89" t="n">
        <v>22.75</v>
      </c>
      <c r="M89" t="n">
        <v>3</v>
      </c>
      <c r="N89" t="n">
        <v>111.45</v>
      </c>
      <c r="O89" t="n">
        <v>42909.73</v>
      </c>
      <c r="P89" t="n">
        <v>121.03</v>
      </c>
      <c r="Q89" t="n">
        <v>204.14</v>
      </c>
      <c r="R89" t="n">
        <v>24.35</v>
      </c>
      <c r="S89" t="n">
        <v>17.37</v>
      </c>
      <c r="T89" t="n">
        <v>1393.48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90.07560613005791</v>
      </c>
      <c r="AB89" t="n">
        <v>123.2454181623764</v>
      </c>
      <c r="AC89" t="n">
        <v>111.4830484290224</v>
      </c>
      <c r="AD89" t="n">
        <v>90075.6061300579</v>
      </c>
      <c r="AE89" t="n">
        <v>123245.4181623764</v>
      </c>
      <c r="AF89" t="n">
        <v>2.173843470341963e-06</v>
      </c>
      <c r="AG89" t="n">
        <v>0.1395833333333333</v>
      </c>
      <c r="AH89" t="n">
        <v>111483.0484290224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9.949400000000001</v>
      </c>
      <c r="E90" t="n">
        <v>10.05</v>
      </c>
      <c r="F90" t="n">
        <v>6.78</v>
      </c>
      <c r="G90" t="n">
        <v>81.31</v>
      </c>
      <c r="H90" t="n">
        <v>1.18</v>
      </c>
      <c r="I90" t="n">
        <v>5</v>
      </c>
      <c r="J90" t="n">
        <v>346.64</v>
      </c>
      <c r="K90" t="n">
        <v>61.82</v>
      </c>
      <c r="L90" t="n">
        <v>23</v>
      </c>
      <c r="M90" t="n">
        <v>3</v>
      </c>
      <c r="N90" t="n">
        <v>111.82</v>
      </c>
      <c r="O90" t="n">
        <v>42986.83</v>
      </c>
      <c r="P90" t="n">
        <v>121.21</v>
      </c>
      <c r="Q90" t="n">
        <v>204.14</v>
      </c>
      <c r="R90" t="n">
        <v>24.49</v>
      </c>
      <c r="S90" t="n">
        <v>17.37</v>
      </c>
      <c r="T90" t="n">
        <v>1464.3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90.24777478807574</v>
      </c>
      <c r="AB90" t="n">
        <v>123.4809869158214</v>
      </c>
      <c r="AC90" t="n">
        <v>111.6961348312615</v>
      </c>
      <c r="AD90" t="n">
        <v>90247.77478807574</v>
      </c>
      <c r="AE90" t="n">
        <v>123480.9869158214</v>
      </c>
      <c r="AF90" t="n">
        <v>2.172817052653713e-06</v>
      </c>
      <c r="AG90" t="n">
        <v>0.1395833333333333</v>
      </c>
      <c r="AH90" t="n">
        <v>111696.1348312615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9.950200000000001</v>
      </c>
      <c r="E91" t="n">
        <v>10.05</v>
      </c>
      <c r="F91" t="n">
        <v>6.78</v>
      </c>
      <c r="G91" t="n">
        <v>81.3</v>
      </c>
      <c r="H91" t="n">
        <v>1.19</v>
      </c>
      <c r="I91" t="n">
        <v>5</v>
      </c>
      <c r="J91" t="n">
        <v>347.27</v>
      </c>
      <c r="K91" t="n">
        <v>61.82</v>
      </c>
      <c r="L91" t="n">
        <v>23.25</v>
      </c>
      <c r="M91" t="n">
        <v>3</v>
      </c>
      <c r="N91" t="n">
        <v>112.2</v>
      </c>
      <c r="O91" t="n">
        <v>43064.12</v>
      </c>
      <c r="P91" t="n">
        <v>121.13</v>
      </c>
      <c r="Q91" t="n">
        <v>204.14</v>
      </c>
      <c r="R91" t="n">
        <v>24.5</v>
      </c>
      <c r="S91" t="n">
        <v>17.37</v>
      </c>
      <c r="T91" t="n">
        <v>1464.84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90.19693705143204</v>
      </c>
      <c r="AB91" t="n">
        <v>123.4114284817429</v>
      </c>
      <c r="AC91" t="n">
        <v>111.6332149565055</v>
      </c>
      <c r="AD91" t="n">
        <v>90196.93705143205</v>
      </c>
      <c r="AE91" t="n">
        <v>123411.4284817429</v>
      </c>
      <c r="AF91" t="n">
        <v>2.172991762047458e-06</v>
      </c>
      <c r="AG91" t="n">
        <v>0.1395833333333333</v>
      </c>
      <c r="AH91" t="n">
        <v>111633.2149565055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9.953799999999999</v>
      </c>
      <c r="E92" t="n">
        <v>10.05</v>
      </c>
      <c r="F92" t="n">
        <v>6.77</v>
      </c>
      <c r="G92" t="n">
        <v>81.26000000000001</v>
      </c>
      <c r="H92" t="n">
        <v>1.2</v>
      </c>
      <c r="I92" t="n">
        <v>5</v>
      </c>
      <c r="J92" t="n">
        <v>347.9</v>
      </c>
      <c r="K92" t="n">
        <v>61.82</v>
      </c>
      <c r="L92" t="n">
        <v>23.5</v>
      </c>
      <c r="M92" t="n">
        <v>3</v>
      </c>
      <c r="N92" t="n">
        <v>112.58</v>
      </c>
      <c r="O92" t="n">
        <v>43141.62</v>
      </c>
      <c r="P92" t="n">
        <v>121.08</v>
      </c>
      <c r="Q92" t="n">
        <v>204.14</v>
      </c>
      <c r="R92" t="n">
        <v>24.37</v>
      </c>
      <c r="S92" t="n">
        <v>17.37</v>
      </c>
      <c r="T92" t="n">
        <v>1403.21</v>
      </c>
      <c r="U92" t="n">
        <v>0.71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90.10559263153711</v>
      </c>
      <c r="AB92" t="n">
        <v>123.2864470166114</v>
      </c>
      <c r="AC92" t="n">
        <v>111.5201615469935</v>
      </c>
      <c r="AD92" t="n">
        <v>90105.5926315371</v>
      </c>
      <c r="AE92" t="n">
        <v>123286.4470166114</v>
      </c>
      <c r="AF92" t="n">
        <v>2.173777954319309e-06</v>
      </c>
      <c r="AG92" t="n">
        <v>0.1395833333333333</v>
      </c>
      <c r="AH92" t="n">
        <v>111520.1615469935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9.949999999999999</v>
      </c>
      <c r="E93" t="n">
        <v>10.05</v>
      </c>
      <c r="F93" t="n">
        <v>6.78</v>
      </c>
      <c r="G93" t="n">
        <v>81.3</v>
      </c>
      <c r="H93" t="n">
        <v>1.21</v>
      </c>
      <c r="I93" t="n">
        <v>5</v>
      </c>
      <c r="J93" t="n">
        <v>348.53</v>
      </c>
      <c r="K93" t="n">
        <v>61.82</v>
      </c>
      <c r="L93" t="n">
        <v>23.75</v>
      </c>
      <c r="M93" t="n">
        <v>3</v>
      </c>
      <c r="N93" t="n">
        <v>112.96</v>
      </c>
      <c r="O93" t="n">
        <v>43219.31</v>
      </c>
      <c r="P93" t="n">
        <v>121.18</v>
      </c>
      <c r="Q93" t="n">
        <v>204.14</v>
      </c>
      <c r="R93" t="n">
        <v>24.5</v>
      </c>
      <c r="S93" t="n">
        <v>17.37</v>
      </c>
      <c r="T93" t="n">
        <v>1468.73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90.22605363447219</v>
      </c>
      <c r="AB93" t="n">
        <v>123.4512670751914</v>
      </c>
      <c r="AC93" t="n">
        <v>111.6692514105091</v>
      </c>
      <c r="AD93" t="n">
        <v>90226.05363447219</v>
      </c>
      <c r="AE93" t="n">
        <v>123451.2670751914</v>
      </c>
      <c r="AF93" t="n">
        <v>2.172948084699021e-06</v>
      </c>
      <c r="AG93" t="n">
        <v>0.1395833333333333</v>
      </c>
      <c r="AH93" t="n">
        <v>111669.2514105091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9.950200000000001</v>
      </c>
      <c r="E94" t="n">
        <v>10.05</v>
      </c>
      <c r="F94" t="n">
        <v>6.78</v>
      </c>
      <c r="G94" t="n">
        <v>81.3</v>
      </c>
      <c r="H94" t="n">
        <v>1.23</v>
      </c>
      <c r="I94" t="n">
        <v>5</v>
      </c>
      <c r="J94" t="n">
        <v>349.16</v>
      </c>
      <c r="K94" t="n">
        <v>61.82</v>
      </c>
      <c r="L94" t="n">
        <v>24</v>
      </c>
      <c r="M94" t="n">
        <v>3</v>
      </c>
      <c r="N94" t="n">
        <v>113.34</v>
      </c>
      <c r="O94" t="n">
        <v>43297.21</v>
      </c>
      <c r="P94" t="n">
        <v>121.16</v>
      </c>
      <c r="Q94" t="n">
        <v>204.14</v>
      </c>
      <c r="R94" t="n">
        <v>24.47</v>
      </c>
      <c r="S94" t="n">
        <v>17.37</v>
      </c>
      <c r="T94" t="n">
        <v>1450.07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90.21334463690859</v>
      </c>
      <c r="AB94" t="n">
        <v>123.4338780640435</v>
      </c>
      <c r="AC94" t="n">
        <v>111.6535219821795</v>
      </c>
      <c r="AD94" t="n">
        <v>90213.34463690859</v>
      </c>
      <c r="AE94" t="n">
        <v>123433.8780640435</v>
      </c>
      <c r="AF94" t="n">
        <v>2.172991762047458e-06</v>
      </c>
      <c r="AG94" t="n">
        <v>0.1395833333333333</v>
      </c>
      <c r="AH94" t="n">
        <v>111653.5219821795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9.9497</v>
      </c>
      <c r="E95" t="n">
        <v>10.05</v>
      </c>
      <c r="F95" t="n">
        <v>6.78</v>
      </c>
      <c r="G95" t="n">
        <v>81.31</v>
      </c>
      <c r="H95" t="n">
        <v>1.24</v>
      </c>
      <c r="I95" t="n">
        <v>5</v>
      </c>
      <c r="J95" t="n">
        <v>349.79</v>
      </c>
      <c r="K95" t="n">
        <v>61.82</v>
      </c>
      <c r="L95" t="n">
        <v>24.25</v>
      </c>
      <c r="M95" t="n">
        <v>3</v>
      </c>
      <c r="N95" t="n">
        <v>113.72</v>
      </c>
      <c r="O95" t="n">
        <v>43375.3</v>
      </c>
      <c r="P95" t="n">
        <v>121.22</v>
      </c>
      <c r="Q95" t="n">
        <v>204.14</v>
      </c>
      <c r="R95" t="n">
        <v>24.52</v>
      </c>
      <c r="S95" t="n">
        <v>17.37</v>
      </c>
      <c r="T95" t="n">
        <v>1476.25</v>
      </c>
      <c r="U95" t="n">
        <v>0.71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90.25058755881217</v>
      </c>
      <c r="AB95" t="n">
        <v>123.4848354728337</v>
      </c>
      <c r="AC95" t="n">
        <v>111.699616087394</v>
      </c>
      <c r="AD95" t="n">
        <v>90250.58755881217</v>
      </c>
      <c r="AE95" t="n">
        <v>123484.8354728337</v>
      </c>
      <c r="AF95" t="n">
        <v>2.172882568676368e-06</v>
      </c>
      <c r="AG95" t="n">
        <v>0.1395833333333333</v>
      </c>
      <c r="AH95" t="n">
        <v>111699.616087394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9.9544</v>
      </c>
      <c r="E96" t="n">
        <v>10.05</v>
      </c>
      <c r="F96" t="n">
        <v>6.77</v>
      </c>
      <c r="G96" t="n">
        <v>81.25</v>
      </c>
      <c r="H96" t="n">
        <v>1.25</v>
      </c>
      <c r="I96" t="n">
        <v>5</v>
      </c>
      <c r="J96" t="n">
        <v>350.43</v>
      </c>
      <c r="K96" t="n">
        <v>61.82</v>
      </c>
      <c r="L96" t="n">
        <v>24.5</v>
      </c>
      <c r="M96" t="n">
        <v>3</v>
      </c>
      <c r="N96" t="n">
        <v>114.11</v>
      </c>
      <c r="O96" t="n">
        <v>43453.61</v>
      </c>
      <c r="P96" t="n">
        <v>121.03</v>
      </c>
      <c r="Q96" t="n">
        <v>204.14</v>
      </c>
      <c r="R96" t="n">
        <v>24.33</v>
      </c>
      <c r="S96" t="n">
        <v>17.37</v>
      </c>
      <c r="T96" t="n">
        <v>1381.92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90.07295587388215</v>
      </c>
      <c r="AB96" t="n">
        <v>123.2417919649557</v>
      </c>
      <c r="AC96" t="n">
        <v>111.4797683107941</v>
      </c>
      <c r="AD96" t="n">
        <v>90072.95587388215</v>
      </c>
      <c r="AE96" t="n">
        <v>123241.7919649557</v>
      </c>
      <c r="AF96" t="n">
        <v>2.173908986364617e-06</v>
      </c>
      <c r="AG96" t="n">
        <v>0.1395833333333333</v>
      </c>
      <c r="AH96" t="n">
        <v>111479.7683107941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9.952999999999999</v>
      </c>
      <c r="E97" t="n">
        <v>10.05</v>
      </c>
      <c r="F97" t="n">
        <v>6.77</v>
      </c>
      <c r="G97" t="n">
        <v>81.27</v>
      </c>
      <c r="H97" t="n">
        <v>1.26</v>
      </c>
      <c r="I97" t="n">
        <v>5</v>
      </c>
      <c r="J97" t="n">
        <v>351.06</v>
      </c>
      <c r="K97" t="n">
        <v>61.82</v>
      </c>
      <c r="L97" t="n">
        <v>24.75</v>
      </c>
      <c r="M97" t="n">
        <v>3</v>
      </c>
      <c r="N97" t="n">
        <v>114.49</v>
      </c>
      <c r="O97" t="n">
        <v>43532.12</v>
      </c>
      <c r="P97" t="n">
        <v>121.08</v>
      </c>
      <c r="Q97" t="n">
        <v>204.15</v>
      </c>
      <c r="R97" t="n">
        <v>24.45</v>
      </c>
      <c r="S97" t="n">
        <v>17.37</v>
      </c>
      <c r="T97" t="n">
        <v>1442.3</v>
      </c>
      <c r="U97" t="n">
        <v>0.71</v>
      </c>
      <c r="V97" t="n">
        <v>0.75</v>
      </c>
      <c r="W97" t="n">
        <v>1.14</v>
      </c>
      <c r="X97" t="n">
        <v>0.08</v>
      </c>
      <c r="Y97" t="n">
        <v>1</v>
      </c>
      <c r="Z97" t="n">
        <v>10</v>
      </c>
      <c r="AA97" t="n">
        <v>90.11266338568861</v>
      </c>
      <c r="AB97" t="n">
        <v>123.2961215343811</v>
      </c>
      <c r="AC97" t="n">
        <v>111.5289127423655</v>
      </c>
      <c r="AD97" t="n">
        <v>90112.6633856886</v>
      </c>
      <c r="AE97" t="n">
        <v>123296.1215343811</v>
      </c>
      <c r="AF97" t="n">
        <v>2.173603244925564e-06</v>
      </c>
      <c r="AG97" t="n">
        <v>0.1395833333333333</v>
      </c>
      <c r="AH97" t="n">
        <v>111528.9127423655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9.958</v>
      </c>
      <c r="E98" t="n">
        <v>10.04</v>
      </c>
      <c r="F98" t="n">
        <v>6.77</v>
      </c>
      <c r="G98" t="n">
        <v>81.20999999999999</v>
      </c>
      <c r="H98" t="n">
        <v>1.27</v>
      </c>
      <c r="I98" t="n">
        <v>5</v>
      </c>
      <c r="J98" t="n">
        <v>351.7</v>
      </c>
      <c r="K98" t="n">
        <v>61.82</v>
      </c>
      <c r="L98" t="n">
        <v>25</v>
      </c>
      <c r="M98" t="n">
        <v>3</v>
      </c>
      <c r="N98" t="n">
        <v>114.88</v>
      </c>
      <c r="O98" t="n">
        <v>43610.83</v>
      </c>
      <c r="P98" t="n">
        <v>120.97</v>
      </c>
      <c r="Q98" t="n">
        <v>204.14</v>
      </c>
      <c r="R98" t="n">
        <v>24.25</v>
      </c>
      <c r="S98" t="n">
        <v>17.37</v>
      </c>
      <c r="T98" t="n">
        <v>1340.6</v>
      </c>
      <c r="U98" t="n">
        <v>0.72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90.00787453291633</v>
      </c>
      <c r="AB98" t="n">
        <v>123.1527448030602</v>
      </c>
      <c r="AC98" t="n">
        <v>111.3992196850514</v>
      </c>
      <c r="AD98" t="n">
        <v>90007.87453291634</v>
      </c>
      <c r="AE98" t="n">
        <v>123152.7448030602</v>
      </c>
      <c r="AF98" t="n">
        <v>2.174695178636468e-06</v>
      </c>
      <c r="AG98" t="n">
        <v>0.1394444444444444</v>
      </c>
      <c r="AH98" t="n">
        <v>111399.2196850514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9.958</v>
      </c>
      <c r="E99" t="n">
        <v>10.04</v>
      </c>
      <c r="F99" t="n">
        <v>6.77</v>
      </c>
      <c r="G99" t="n">
        <v>81.20999999999999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120.87</v>
      </c>
      <c r="Q99" t="n">
        <v>204.14</v>
      </c>
      <c r="R99" t="n">
        <v>24.18</v>
      </c>
      <c r="S99" t="n">
        <v>17.37</v>
      </c>
      <c r="T99" t="n">
        <v>1307.26</v>
      </c>
      <c r="U99" t="n">
        <v>0.72</v>
      </c>
      <c r="V99" t="n">
        <v>0.75</v>
      </c>
      <c r="W99" t="n">
        <v>1.15</v>
      </c>
      <c r="X99" t="n">
        <v>0.08</v>
      </c>
      <c r="Y99" t="n">
        <v>1</v>
      </c>
      <c r="Z99" t="n">
        <v>10</v>
      </c>
      <c r="AA99" t="n">
        <v>89.95322542097661</v>
      </c>
      <c r="AB99" t="n">
        <v>123.0779714771557</v>
      </c>
      <c r="AC99" t="n">
        <v>111.3315826204261</v>
      </c>
      <c r="AD99" t="n">
        <v>89953.22542097661</v>
      </c>
      <c r="AE99" t="n">
        <v>123077.9714771557</v>
      </c>
      <c r="AF99" t="n">
        <v>2.174695178636468e-06</v>
      </c>
      <c r="AG99" t="n">
        <v>0.1394444444444444</v>
      </c>
      <c r="AH99" t="n">
        <v>111331.5826204261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9.9604</v>
      </c>
      <c r="E100" t="n">
        <v>10.04</v>
      </c>
      <c r="F100" t="n">
        <v>6.76</v>
      </c>
      <c r="G100" t="n">
        <v>81.18000000000001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120.67</v>
      </c>
      <c r="Q100" t="n">
        <v>204.14</v>
      </c>
      <c r="R100" t="n">
        <v>24.14</v>
      </c>
      <c r="S100" t="n">
        <v>17.37</v>
      </c>
      <c r="T100" t="n">
        <v>1284.91</v>
      </c>
      <c r="U100" t="n">
        <v>0.72</v>
      </c>
      <c r="V100" t="n">
        <v>0.75</v>
      </c>
      <c r="W100" t="n">
        <v>1.14</v>
      </c>
      <c r="X100" t="n">
        <v>0.07000000000000001</v>
      </c>
      <c r="Y100" t="n">
        <v>1</v>
      </c>
      <c r="Z100" t="n">
        <v>10</v>
      </c>
      <c r="AA100" t="n">
        <v>89.79065547102635</v>
      </c>
      <c r="AB100" t="n">
        <v>122.8555360995538</v>
      </c>
      <c r="AC100" t="n">
        <v>111.1303761630725</v>
      </c>
      <c r="AD100" t="n">
        <v>89790.65547102636</v>
      </c>
      <c r="AE100" t="n">
        <v>122855.5360995538</v>
      </c>
      <c r="AF100" t="n">
        <v>2.175219306817702e-06</v>
      </c>
      <c r="AG100" t="n">
        <v>0.1394444444444444</v>
      </c>
      <c r="AH100" t="n">
        <v>111130.3761630725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9.961499999999999</v>
      </c>
      <c r="E101" t="n">
        <v>10.04</v>
      </c>
      <c r="F101" t="n">
        <v>6.76</v>
      </c>
      <c r="G101" t="n">
        <v>81.16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120.48</v>
      </c>
      <c r="Q101" t="n">
        <v>204.14</v>
      </c>
      <c r="R101" t="n">
        <v>24.05</v>
      </c>
      <c r="S101" t="n">
        <v>17.37</v>
      </c>
      <c r="T101" t="n">
        <v>1241.48</v>
      </c>
      <c r="U101" t="n">
        <v>0.72</v>
      </c>
      <c r="V101" t="n">
        <v>0.76</v>
      </c>
      <c r="W101" t="n">
        <v>1.14</v>
      </c>
      <c r="X101" t="n">
        <v>0.07000000000000001</v>
      </c>
      <c r="Y101" t="n">
        <v>1</v>
      </c>
      <c r="Z101" t="n">
        <v>10</v>
      </c>
      <c r="AA101" t="n">
        <v>89.67717937100905</v>
      </c>
      <c r="AB101" t="n">
        <v>122.700273093298</v>
      </c>
      <c r="AC101" t="n">
        <v>110.9899312402207</v>
      </c>
      <c r="AD101" t="n">
        <v>89677.17937100904</v>
      </c>
      <c r="AE101" t="n">
        <v>122700.273093298</v>
      </c>
      <c r="AF101" t="n">
        <v>2.175459532234101e-06</v>
      </c>
      <c r="AG101" t="n">
        <v>0.1394444444444444</v>
      </c>
      <c r="AH101" t="n">
        <v>110989.9312402207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9.961</v>
      </c>
      <c r="E102" t="n">
        <v>10.04</v>
      </c>
      <c r="F102" t="n">
        <v>6.76</v>
      </c>
      <c r="G102" t="n">
        <v>81.17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120.38</v>
      </c>
      <c r="Q102" t="n">
        <v>204.14</v>
      </c>
      <c r="R102" t="n">
        <v>24.02</v>
      </c>
      <c r="S102" t="n">
        <v>17.37</v>
      </c>
      <c r="T102" t="n">
        <v>1227.05</v>
      </c>
      <c r="U102" t="n">
        <v>0.72</v>
      </c>
      <c r="V102" t="n">
        <v>0.75</v>
      </c>
      <c r="W102" t="n">
        <v>1.15</v>
      </c>
      <c r="X102" t="n">
        <v>0.07000000000000001</v>
      </c>
      <c r="Y102" t="n">
        <v>1</v>
      </c>
      <c r="Z102" t="n">
        <v>10</v>
      </c>
      <c r="AA102" t="n">
        <v>89.62694091074853</v>
      </c>
      <c r="AB102" t="n">
        <v>122.6315346156051</v>
      </c>
      <c r="AC102" t="n">
        <v>110.9277530663637</v>
      </c>
      <c r="AD102" t="n">
        <v>89626.94091074853</v>
      </c>
      <c r="AE102" t="n">
        <v>122631.5346156052</v>
      </c>
      <c r="AF102" t="n">
        <v>2.175350338863011e-06</v>
      </c>
      <c r="AG102" t="n">
        <v>0.1394444444444444</v>
      </c>
      <c r="AH102" t="n">
        <v>110927.7530663637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9.9574</v>
      </c>
      <c r="E103" t="n">
        <v>10.04</v>
      </c>
      <c r="F103" t="n">
        <v>6.77</v>
      </c>
      <c r="G103" t="n">
        <v>81.20999999999999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120.26</v>
      </c>
      <c r="Q103" t="n">
        <v>204.14</v>
      </c>
      <c r="R103" t="n">
        <v>24.14</v>
      </c>
      <c r="S103" t="n">
        <v>17.37</v>
      </c>
      <c r="T103" t="n">
        <v>1288.63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89.62513732233987</v>
      </c>
      <c r="AB103" t="n">
        <v>122.6290668663757</v>
      </c>
      <c r="AC103" t="n">
        <v>110.9255208356573</v>
      </c>
      <c r="AD103" t="n">
        <v>89625.13732233987</v>
      </c>
      <c r="AE103" t="n">
        <v>122629.0668663757</v>
      </c>
      <c r="AF103" t="n">
        <v>2.17456414659116e-06</v>
      </c>
      <c r="AG103" t="n">
        <v>0.1394444444444444</v>
      </c>
      <c r="AH103" t="n">
        <v>110925.5208356573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9.961</v>
      </c>
      <c r="E104" t="n">
        <v>10.04</v>
      </c>
      <c r="F104" t="n">
        <v>6.76</v>
      </c>
      <c r="G104" t="n">
        <v>81.17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120.02</v>
      </c>
      <c r="Q104" t="n">
        <v>204.14</v>
      </c>
      <c r="R104" t="n">
        <v>24.2</v>
      </c>
      <c r="S104" t="n">
        <v>17.37</v>
      </c>
      <c r="T104" t="n">
        <v>1318.55</v>
      </c>
      <c r="U104" t="n">
        <v>0.72</v>
      </c>
      <c r="V104" t="n">
        <v>0.75</v>
      </c>
      <c r="W104" t="n">
        <v>1.14</v>
      </c>
      <c r="X104" t="n">
        <v>0.07000000000000001</v>
      </c>
      <c r="Y104" t="n">
        <v>1</v>
      </c>
      <c r="Z104" t="n">
        <v>10</v>
      </c>
      <c r="AA104" t="n">
        <v>89.43026335988968</v>
      </c>
      <c r="AB104" t="n">
        <v>122.362431713719</v>
      </c>
      <c r="AC104" t="n">
        <v>110.6843329677453</v>
      </c>
      <c r="AD104" t="n">
        <v>89430.26335988968</v>
      </c>
      <c r="AE104" t="n">
        <v>122362.4317137191</v>
      </c>
      <c r="AF104" t="n">
        <v>2.175350338863011e-06</v>
      </c>
      <c r="AG104" t="n">
        <v>0.1394444444444444</v>
      </c>
      <c r="AH104" t="n">
        <v>110684.3329677453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9.961</v>
      </c>
      <c r="E105" t="n">
        <v>10.04</v>
      </c>
      <c r="F105" t="n">
        <v>6.76</v>
      </c>
      <c r="G105" t="n">
        <v>81.17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119.97</v>
      </c>
      <c r="Q105" t="n">
        <v>204.14</v>
      </c>
      <c r="R105" t="n">
        <v>24.15</v>
      </c>
      <c r="S105" t="n">
        <v>17.37</v>
      </c>
      <c r="T105" t="n">
        <v>1293.31</v>
      </c>
      <c r="U105" t="n">
        <v>0.72</v>
      </c>
      <c r="V105" t="n">
        <v>0.75</v>
      </c>
      <c r="W105" t="n">
        <v>1.14</v>
      </c>
      <c r="X105" t="n">
        <v>0.07000000000000001</v>
      </c>
      <c r="Y105" t="n">
        <v>1</v>
      </c>
      <c r="Z105" t="n">
        <v>10</v>
      </c>
      <c r="AA105" t="n">
        <v>89.40294703338149</v>
      </c>
      <c r="AB105" t="n">
        <v>122.3250563106793</v>
      </c>
      <c r="AC105" t="n">
        <v>110.6505246207149</v>
      </c>
      <c r="AD105" t="n">
        <v>89402.9470333815</v>
      </c>
      <c r="AE105" t="n">
        <v>122325.0563106793</v>
      </c>
      <c r="AF105" t="n">
        <v>2.175350338863011e-06</v>
      </c>
      <c r="AG105" t="n">
        <v>0.1394444444444444</v>
      </c>
      <c r="AH105" t="n">
        <v>110650.5246207149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9.953799999999999</v>
      </c>
      <c r="E106" t="n">
        <v>10.05</v>
      </c>
      <c r="F106" t="n">
        <v>6.77</v>
      </c>
      <c r="G106" t="n">
        <v>81.26000000000001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120.05</v>
      </c>
      <c r="Q106" t="n">
        <v>204.17</v>
      </c>
      <c r="R106" t="n">
        <v>24.26</v>
      </c>
      <c r="S106" t="n">
        <v>17.37</v>
      </c>
      <c r="T106" t="n">
        <v>1345.9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89.54246926920641</v>
      </c>
      <c r="AB106" t="n">
        <v>122.5159567890215</v>
      </c>
      <c r="AC106" t="n">
        <v>110.8232058253347</v>
      </c>
      <c r="AD106" t="n">
        <v>89542.46926920641</v>
      </c>
      <c r="AE106" t="n">
        <v>122515.9567890215</v>
      </c>
      <c r="AF106" t="n">
        <v>2.173777954319309e-06</v>
      </c>
      <c r="AG106" t="n">
        <v>0.1395833333333333</v>
      </c>
      <c r="AH106" t="n">
        <v>110823.2058253347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9.956300000000001</v>
      </c>
      <c r="E107" t="n">
        <v>10.04</v>
      </c>
      <c r="F107" t="n">
        <v>6.77</v>
      </c>
      <c r="G107" t="n">
        <v>81.23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120.03</v>
      </c>
      <c r="Q107" t="n">
        <v>204.14</v>
      </c>
      <c r="R107" t="n">
        <v>24.28</v>
      </c>
      <c r="S107" t="n">
        <v>17.37</v>
      </c>
      <c r="T107" t="n">
        <v>1356.79</v>
      </c>
      <c r="U107" t="n">
        <v>0.72</v>
      </c>
      <c r="V107" t="n">
        <v>0.75</v>
      </c>
      <c r="W107" t="n">
        <v>1.14</v>
      </c>
      <c r="X107" t="n">
        <v>0.08</v>
      </c>
      <c r="Y107" t="n">
        <v>1</v>
      </c>
      <c r="Z107" t="n">
        <v>10</v>
      </c>
      <c r="AA107" t="n">
        <v>89.50908894113766</v>
      </c>
      <c r="AB107" t="n">
        <v>122.4702843515217</v>
      </c>
      <c r="AC107" t="n">
        <v>110.7818923011682</v>
      </c>
      <c r="AD107" t="n">
        <v>89509.08894113766</v>
      </c>
      <c r="AE107" t="n">
        <v>122470.2843515217</v>
      </c>
      <c r="AF107" t="n">
        <v>2.174323921174761e-06</v>
      </c>
      <c r="AG107" t="n">
        <v>0.1394444444444444</v>
      </c>
      <c r="AH107" t="n">
        <v>110781.8923011682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9.9541</v>
      </c>
      <c r="E108" t="n">
        <v>10.05</v>
      </c>
      <c r="F108" t="n">
        <v>6.77</v>
      </c>
      <c r="G108" t="n">
        <v>81.25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119.96</v>
      </c>
      <c r="Q108" t="n">
        <v>204.14</v>
      </c>
      <c r="R108" t="n">
        <v>24.37</v>
      </c>
      <c r="S108" t="n">
        <v>17.37</v>
      </c>
      <c r="T108" t="n">
        <v>1400.62</v>
      </c>
      <c r="U108" t="n">
        <v>0.71</v>
      </c>
      <c r="V108" t="n">
        <v>0.75</v>
      </c>
      <c r="W108" t="n">
        <v>1.14</v>
      </c>
      <c r="X108" t="n">
        <v>0.08</v>
      </c>
      <c r="Y108" t="n">
        <v>1</v>
      </c>
      <c r="Z108" t="n">
        <v>10</v>
      </c>
      <c r="AA108" t="n">
        <v>89.49063152997898</v>
      </c>
      <c r="AB108" t="n">
        <v>122.4450301072909</v>
      </c>
      <c r="AC108" t="n">
        <v>110.7590482865622</v>
      </c>
      <c r="AD108" t="n">
        <v>89490.63152997899</v>
      </c>
      <c r="AE108" t="n">
        <v>122445.0301072909</v>
      </c>
      <c r="AF108" t="n">
        <v>2.173843470341963e-06</v>
      </c>
      <c r="AG108" t="n">
        <v>0.1395833333333333</v>
      </c>
      <c r="AH108" t="n">
        <v>110759.0482865622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9.9513</v>
      </c>
      <c r="E109" t="n">
        <v>10.05</v>
      </c>
      <c r="F109" t="n">
        <v>6.77</v>
      </c>
      <c r="G109" t="n">
        <v>81.29000000000001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119.98</v>
      </c>
      <c r="Q109" t="n">
        <v>204.14</v>
      </c>
      <c r="R109" t="n">
        <v>24.39</v>
      </c>
      <c r="S109" t="n">
        <v>17.37</v>
      </c>
      <c r="T109" t="n">
        <v>1414.54</v>
      </c>
      <c r="U109" t="n">
        <v>0.71</v>
      </c>
      <c r="V109" t="n">
        <v>0.75</v>
      </c>
      <c r="W109" t="n">
        <v>1.15</v>
      </c>
      <c r="X109" t="n">
        <v>0.08</v>
      </c>
      <c r="Y109" t="n">
        <v>1</v>
      </c>
      <c r="Z109" t="n">
        <v>10</v>
      </c>
      <c r="AA109" t="n">
        <v>89.52614754663009</v>
      </c>
      <c r="AB109" t="n">
        <v>122.493624688129</v>
      </c>
      <c r="AC109" t="n">
        <v>110.8030050688081</v>
      </c>
      <c r="AD109" t="n">
        <v>89526.14754663009</v>
      </c>
      <c r="AE109" t="n">
        <v>122493.624688129</v>
      </c>
      <c r="AF109" t="n">
        <v>2.173231987463857e-06</v>
      </c>
      <c r="AG109" t="n">
        <v>0.1395833333333333</v>
      </c>
      <c r="AH109" t="n">
        <v>110803.0050688081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9.957100000000001</v>
      </c>
      <c r="E110" t="n">
        <v>10.04</v>
      </c>
      <c r="F110" t="n">
        <v>6.77</v>
      </c>
      <c r="G110" t="n">
        <v>81.22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119.66</v>
      </c>
      <c r="Q110" t="n">
        <v>204.14</v>
      </c>
      <c r="R110" t="n">
        <v>24.25</v>
      </c>
      <c r="S110" t="n">
        <v>17.37</v>
      </c>
      <c r="T110" t="n">
        <v>1343.86</v>
      </c>
      <c r="U110" t="n">
        <v>0.72</v>
      </c>
      <c r="V110" t="n">
        <v>0.75</v>
      </c>
      <c r="W110" t="n">
        <v>1.14</v>
      </c>
      <c r="X110" t="n">
        <v>0.08</v>
      </c>
      <c r="Y110" t="n">
        <v>1</v>
      </c>
      <c r="Z110" t="n">
        <v>10</v>
      </c>
      <c r="AA110" t="n">
        <v>89.29984899337209</v>
      </c>
      <c r="AB110" t="n">
        <v>122.183993023974</v>
      </c>
      <c r="AC110" t="n">
        <v>110.5229242161092</v>
      </c>
      <c r="AD110" t="n">
        <v>89299.8489933721</v>
      </c>
      <c r="AE110" t="n">
        <v>122183.993023974</v>
      </c>
      <c r="AF110" t="n">
        <v>2.174498630568505e-06</v>
      </c>
      <c r="AG110" t="n">
        <v>0.1394444444444444</v>
      </c>
      <c r="AH110" t="n">
        <v>110522.9242161092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9.956300000000001</v>
      </c>
      <c r="E111" t="n">
        <v>10.04</v>
      </c>
      <c r="F111" t="n">
        <v>6.77</v>
      </c>
      <c r="G111" t="n">
        <v>81.23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119.55</v>
      </c>
      <c r="Q111" t="n">
        <v>204.19</v>
      </c>
      <c r="R111" t="n">
        <v>24.2</v>
      </c>
      <c r="S111" t="n">
        <v>17.37</v>
      </c>
      <c r="T111" t="n">
        <v>1316.08</v>
      </c>
      <c r="U111" t="n">
        <v>0.72</v>
      </c>
      <c r="V111" t="n">
        <v>0.75</v>
      </c>
      <c r="W111" t="n">
        <v>1.15</v>
      </c>
      <c r="X111" t="n">
        <v>0.08</v>
      </c>
      <c r="Y111" t="n">
        <v>1</v>
      </c>
      <c r="Z111" t="n">
        <v>10</v>
      </c>
      <c r="AA111" t="n">
        <v>89.24672841442188</v>
      </c>
      <c r="AB111" t="n">
        <v>122.1113111043398</v>
      </c>
      <c r="AC111" t="n">
        <v>110.4571789568751</v>
      </c>
      <c r="AD111" t="n">
        <v>89246.72841442189</v>
      </c>
      <c r="AE111" t="n">
        <v>122111.3111043398</v>
      </c>
      <c r="AF111" t="n">
        <v>2.174323921174761e-06</v>
      </c>
      <c r="AG111" t="n">
        <v>0.1394444444444444</v>
      </c>
      <c r="AH111" t="n">
        <v>110457.1789568751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10.0393</v>
      </c>
      <c r="E112" t="n">
        <v>9.960000000000001</v>
      </c>
      <c r="F112" t="n">
        <v>6.74</v>
      </c>
      <c r="G112" t="n">
        <v>101.12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118.96</v>
      </c>
      <c r="Q112" t="n">
        <v>204.14</v>
      </c>
      <c r="R112" t="n">
        <v>23.47</v>
      </c>
      <c r="S112" t="n">
        <v>17.37</v>
      </c>
      <c r="T112" t="n">
        <v>956.5599999999999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88.10705486691279</v>
      </c>
      <c r="AB112" t="n">
        <v>120.5519594777902</v>
      </c>
      <c r="AC112" t="n">
        <v>109.0466496609992</v>
      </c>
      <c r="AD112" t="n">
        <v>88107.05486691279</v>
      </c>
      <c r="AE112" t="n">
        <v>120551.9594777903</v>
      </c>
      <c r="AF112" t="n">
        <v>2.192450020775768e-06</v>
      </c>
      <c r="AG112" t="n">
        <v>0.1383333333333333</v>
      </c>
      <c r="AH112" t="n">
        <v>109046.6496609992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10.0371</v>
      </c>
      <c r="E113" t="n">
        <v>9.960000000000001</v>
      </c>
      <c r="F113" t="n">
        <v>6.74</v>
      </c>
      <c r="G113" t="n">
        <v>101.15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119.02</v>
      </c>
      <c r="Q113" t="n">
        <v>204.14</v>
      </c>
      <c r="R113" t="n">
        <v>23.45</v>
      </c>
      <c r="S113" t="n">
        <v>17.37</v>
      </c>
      <c r="T113" t="n">
        <v>948.79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88.15843051326297</v>
      </c>
      <c r="AB113" t="n">
        <v>120.6222539036601</v>
      </c>
      <c r="AC113" t="n">
        <v>109.1102352855229</v>
      </c>
      <c r="AD113" t="n">
        <v>88158.43051326297</v>
      </c>
      <c r="AE113" t="n">
        <v>120622.2539036601</v>
      </c>
      <c r="AF113" t="n">
        <v>2.19196956994297e-06</v>
      </c>
      <c r="AG113" t="n">
        <v>0.1383333333333333</v>
      </c>
      <c r="AH113" t="n">
        <v>109110.2352855229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10.0334</v>
      </c>
      <c r="E114" t="n">
        <v>9.970000000000001</v>
      </c>
      <c r="F114" t="n">
        <v>6.75</v>
      </c>
      <c r="G114" t="n">
        <v>101.21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119.29</v>
      </c>
      <c r="Q114" t="n">
        <v>204.14</v>
      </c>
      <c r="R114" t="n">
        <v>23.49</v>
      </c>
      <c r="S114" t="n">
        <v>17.37</v>
      </c>
      <c r="T114" t="n">
        <v>965.76</v>
      </c>
      <c r="U114" t="n">
        <v>0.74</v>
      </c>
      <c r="V114" t="n">
        <v>0.76</v>
      </c>
      <c r="W114" t="n">
        <v>1.15</v>
      </c>
      <c r="X114" t="n">
        <v>0.06</v>
      </c>
      <c r="Y114" t="n">
        <v>1</v>
      </c>
      <c r="Z114" t="n">
        <v>10</v>
      </c>
      <c r="AA114" t="n">
        <v>88.36900365093452</v>
      </c>
      <c r="AB114" t="n">
        <v>120.9103693604533</v>
      </c>
      <c r="AC114" t="n">
        <v>109.3708534074925</v>
      </c>
      <c r="AD114" t="n">
        <v>88369.00365093452</v>
      </c>
      <c r="AE114" t="n">
        <v>120910.3693604533</v>
      </c>
      <c r="AF114" t="n">
        <v>2.191161538996901e-06</v>
      </c>
      <c r="AG114" t="n">
        <v>0.1384722222222222</v>
      </c>
      <c r="AH114" t="n">
        <v>109370.8534074925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10.0348</v>
      </c>
      <c r="E115" t="n">
        <v>9.970000000000001</v>
      </c>
      <c r="F115" t="n">
        <v>6.75</v>
      </c>
      <c r="G115" t="n">
        <v>101.19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119.34</v>
      </c>
      <c r="Q115" t="n">
        <v>204.14</v>
      </c>
      <c r="R115" t="n">
        <v>23.51</v>
      </c>
      <c r="S115" t="n">
        <v>17.37</v>
      </c>
      <c r="T115" t="n">
        <v>978.99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88.38408784899924</v>
      </c>
      <c r="AB115" t="n">
        <v>120.9310082257133</v>
      </c>
      <c r="AC115" t="n">
        <v>109.3895225284189</v>
      </c>
      <c r="AD115" t="n">
        <v>88384.08784899925</v>
      </c>
      <c r="AE115" t="n">
        <v>120931.0082257133</v>
      </c>
      <c r="AF115" t="n">
        <v>2.191467280435954e-06</v>
      </c>
      <c r="AG115" t="n">
        <v>0.1384722222222222</v>
      </c>
      <c r="AH115" t="n">
        <v>109389.5225284189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10.0309</v>
      </c>
      <c r="E116" t="n">
        <v>9.970000000000001</v>
      </c>
      <c r="F116" t="n">
        <v>6.75</v>
      </c>
      <c r="G116" t="n">
        <v>101.25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119.65</v>
      </c>
      <c r="Q116" t="n">
        <v>204.14</v>
      </c>
      <c r="R116" t="n">
        <v>23.65</v>
      </c>
      <c r="S116" t="n">
        <v>17.37</v>
      </c>
      <c r="T116" t="n">
        <v>1048.94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88.5858033585357</v>
      </c>
      <c r="AB116" t="n">
        <v>121.2070042849212</v>
      </c>
      <c r="AC116" t="n">
        <v>109.6391779110989</v>
      </c>
      <c r="AD116" t="n">
        <v>88585.8033585357</v>
      </c>
      <c r="AE116" t="n">
        <v>121207.0042849212</v>
      </c>
      <c r="AF116" t="n">
        <v>2.190615572141449e-06</v>
      </c>
      <c r="AG116" t="n">
        <v>0.1384722222222222</v>
      </c>
      <c r="AH116" t="n">
        <v>109639.1779110989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10.0332</v>
      </c>
      <c r="E117" t="n">
        <v>9.970000000000001</v>
      </c>
      <c r="F117" t="n">
        <v>6.75</v>
      </c>
      <c r="G117" t="n">
        <v>101.21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119.79</v>
      </c>
      <c r="Q117" t="n">
        <v>204.14</v>
      </c>
      <c r="R117" t="n">
        <v>23.6</v>
      </c>
      <c r="S117" t="n">
        <v>17.37</v>
      </c>
      <c r="T117" t="n">
        <v>1024.78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88.64192022507923</v>
      </c>
      <c r="AB117" t="n">
        <v>121.2837858574274</v>
      </c>
      <c r="AC117" t="n">
        <v>109.7086315580889</v>
      </c>
      <c r="AD117" t="n">
        <v>88641.92022507923</v>
      </c>
      <c r="AE117" t="n">
        <v>121283.7858574274</v>
      </c>
      <c r="AF117" t="n">
        <v>2.191117861648465e-06</v>
      </c>
      <c r="AG117" t="n">
        <v>0.1384722222222222</v>
      </c>
      <c r="AH117" t="n">
        <v>109708.6315580888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10.0309</v>
      </c>
      <c r="E118" t="n">
        <v>9.970000000000001</v>
      </c>
      <c r="F118" t="n">
        <v>6.75</v>
      </c>
      <c r="G118" t="n">
        <v>101.25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119.98</v>
      </c>
      <c r="Q118" t="n">
        <v>204.14</v>
      </c>
      <c r="R118" t="n">
        <v>23.64</v>
      </c>
      <c r="S118" t="n">
        <v>17.37</v>
      </c>
      <c r="T118" t="n">
        <v>1042.3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88.76483478414022</v>
      </c>
      <c r="AB118" t="n">
        <v>121.4519629797422</v>
      </c>
      <c r="AC118" t="n">
        <v>109.860758091888</v>
      </c>
      <c r="AD118" t="n">
        <v>88764.83478414021</v>
      </c>
      <c r="AE118" t="n">
        <v>121451.9629797422</v>
      </c>
      <c r="AF118" t="n">
        <v>2.190615572141449e-06</v>
      </c>
      <c r="AG118" t="n">
        <v>0.1384722222222222</v>
      </c>
      <c r="AH118" t="n">
        <v>109860.758091888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10.032</v>
      </c>
      <c r="E119" t="n">
        <v>9.970000000000001</v>
      </c>
      <c r="F119" t="n">
        <v>6.75</v>
      </c>
      <c r="G119" t="n">
        <v>101.23</v>
      </c>
      <c r="H119" t="n">
        <v>1.48</v>
      </c>
      <c r="I119" t="n">
        <v>4</v>
      </c>
      <c r="J119" t="n">
        <v>365.52</v>
      </c>
      <c r="K119" t="n">
        <v>61.82</v>
      </c>
      <c r="L119" t="n">
        <v>30.25</v>
      </c>
      <c r="M119" t="n">
        <v>2</v>
      </c>
      <c r="N119" t="n">
        <v>123.45</v>
      </c>
      <c r="O119" t="n">
        <v>45315.43</v>
      </c>
      <c r="P119" t="n">
        <v>120.01</v>
      </c>
      <c r="Q119" t="n">
        <v>204.14</v>
      </c>
      <c r="R119" t="n">
        <v>23.7</v>
      </c>
      <c r="S119" t="n">
        <v>17.37</v>
      </c>
      <c r="T119" t="n">
        <v>1072.21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88.77160943102007</v>
      </c>
      <c r="AB119" t="n">
        <v>121.4612323504795</v>
      </c>
      <c r="AC119" t="n">
        <v>109.8691428068918</v>
      </c>
      <c r="AD119" t="n">
        <v>88771.60943102007</v>
      </c>
      <c r="AE119" t="n">
        <v>121461.2323504795</v>
      </c>
      <c r="AF119" t="n">
        <v>2.190855797557848e-06</v>
      </c>
      <c r="AG119" t="n">
        <v>0.1384722222222222</v>
      </c>
      <c r="AH119" t="n">
        <v>109869.1428068918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10.0309</v>
      </c>
      <c r="E120" t="n">
        <v>9.970000000000001</v>
      </c>
      <c r="F120" t="n">
        <v>6.75</v>
      </c>
      <c r="G120" t="n">
        <v>101.25</v>
      </c>
      <c r="H120" t="n">
        <v>1.49</v>
      </c>
      <c r="I120" t="n">
        <v>4</v>
      </c>
      <c r="J120" t="n">
        <v>366.2</v>
      </c>
      <c r="K120" t="n">
        <v>61.82</v>
      </c>
      <c r="L120" t="n">
        <v>30.5</v>
      </c>
      <c r="M120" t="n">
        <v>2</v>
      </c>
      <c r="N120" t="n">
        <v>123.88</v>
      </c>
      <c r="O120" t="n">
        <v>45399.2</v>
      </c>
      <c r="P120" t="n">
        <v>120.24</v>
      </c>
      <c r="Q120" t="n">
        <v>204.14</v>
      </c>
      <c r="R120" t="n">
        <v>23.69</v>
      </c>
      <c r="S120" t="n">
        <v>17.37</v>
      </c>
      <c r="T120" t="n">
        <v>1067.61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88.90588984673768</v>
      </c>
      <c r="AB120" t="n">
        <v>121.6449607392981</v>
      </c>
      <c r="AC120" t="n">
        <v>110.0353364161461</v>
      </c>
      <c r="AD120" t="n">
        <v>88905.88984673769</v>
      </c>
      <c r="AE120" t="n">
        <v>121644.9607392981</v>
      </c>
      <c r="AF120" t="n">
        <v>2.190615572141449e-06</v>
      </c>
      <c r="AG120" t="n">
        <v>0.1384722222222222</v>
      </c>
      <c r="AH120" t="n">
        <v>110035.3364161461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10.0343</v>
      </c>
      <c r="E121" t="n">
        <v>9.970000000000001</v>
      </c>
      <c r="F121" t="n">
        <v>6.75</v>
      </c>
      <c r="G121" t="n">
        <v>101.2</v>
      </c>
      <c r="H121" t="n">
        <v>1.49</v>
      </c>
      <c r="I121" t="n">
        <v>4</v>
      </c>
      <c r="J121" t="n">
        <v>366.88</v>
      </c>
      <c r="K121" t="n">
        <v>61.82</v>
      </c>
      <c r="L121" t="n">
        <v>30.75</v>
      </c>
      <c r="M121" t="n">
        <v>2</v>
      </c>
      <c r="N121" t="n">
        <v>124.31</v>
      </c>
      <c r="O121" t="n">
        <v>45483.22</v>
      </c>
      <c r="P121" t="n">
        <v>120.37</v>
      </c>
      <c r="Q121" t="n">
        <v>204.14</v>
      </c>
      <c r="R121" t="n">
        <v>23.6</v>
      </c>
      <c r="S121" t="n">
        <v>17.37</v>
      </c>
      <c r="T121" t="n">
        <v>1021.43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88.94699139848858</v>
      </c>
      <c r="AB121" t="n">
        <v>121.7011976956762</v>
      </c>
      <c r="AC121" t="n">
        <v>110.0862061963364</v>
      </c>
      <c r="AD121" t="n">
        <v>88946.99139848858</v>
      </c>
      <c r="AE121" t="n">
        <v>121701.1976956762</v>
      </c>
      <c r="AF121" t="n">
        <v>2.191358087064864e-06</v>
      </c>
      <c r="AG121" t="n">
        <v>0.1384722222222222</v>
      </c>
      <c r="AH121" t="n">
        <v>110086.2061963364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10.036</v>
      </c>
      <c r="E122" t="n">
        <v>9.960000000000001</v>
      </c>
      <c r="F122" t="n">
        <v>6.74</v>
      </c>
      <c r="G122" t="n">
        <v>101.17</v>
      </c>
      <c r="H122" t="n">
        <v>1.5</v>
      </c>
      <c r="I122" t="n">
        <v>4</v>
      </c>
      <c r="J122" t="n">
        <v>367.57</v>
      </c>
      <c r="K122" t="n">
        <v>61.82</v>
      </c>
      <c r="L122" t="n">
        <v>31</v>
      </c>
      <c r="M122" t="n">
        <v>2</v>
      </c>
      <c r="N122" t="n">
        <v>124.74</v>
      </c>
      <c r="O122" t="n">
        <v>45567.49</v>
      </c>
      <c r="P122" t="n">
        <v>120.42</v>
      </c>
      <c r="Q122" t="n">
        <v>204.14</v>
      </c>
      <c r="R122" t="n">
        <v>23.53</v>
      </c>
      <c r="S122" t="n">
        <v>17.37</v>
      </c>
      <c r="T122" t="n">
        <v>989.42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88.92700076036685</v>
      </c>
      <c r="AB122" t="n">
        <v>121.6738456226733</v>
      </c>
      <c r="AC122" t="n">
        <v>110.0614645667921</v>
      </c>
      <c r="AD122" t="n">
        <v>88927.00076036685</v>
      </c>
      <c r="AE122" t="n">
        <v>121673.8456226733</v>
      </c>
      <c r="AF122" t="n">
        <v>2.191729344526571e-06</v>
      </c>
      <c r="AG122" t="n">
        <v>0.1383333333333333</v>
      </c>
      <c r="AH122" t="n">
        <v>110061.4645667921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10.0393</v>
      </c>
      <c r="E123" t="n">
        <v>9.960000000000001</v>
      </c>
      <c r="F123" t="n">
        <v>6.74</v>
      </c>
      <c r="G123" t="n">
        <v>101.12</v>
      </c>
      <c r="H123" t="n">
        <v>1.51</v>
      </c>
      <c r="I123" t="n">
        <v>4</v>
      </c>
      <c r="J123" t="n">
        <v>368.25</v>
      </c>
      <c r="K123" t="n">
        <v>61.82</v>
      </c>
      <c r="L123" t="n">
        <v>31.25</v>
      </c>
      <c r="M123" t="n">
        <v>2</v>
      </c>
      <c r="N123" t="n">
        <v>125.18</v>
      </c>
      <c r="O123" t="n">
        <v>45652.02</v>
      </c>
      <c r="P123" t="n">
        <v>120.42</v>
      </c>
      <c r="Q123" t="n">
        <v>204.14</v>
      </c>
      <c r="R123" t="n">
        <v>23.43</v>
      </c>
      <c r="S123" t="n">
        <v>17.37</v>
      </c>
      <c r="T123" t="n">
        <v>937.14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88.89847055403835</v>
      </c>
      <c r="AB123" t="n">
        <v>121.6348093357108</v>
      </c>
      <c r="AC123" t="n">
        <v>110.0261538482695</v>
      </c>
      <c r="AD123" t="n">
        <v>88898.47055403836</v>
      </c>
      <c r="AE123" t="n">
        <v>121634.8093357108</v>
      </c>
      <c r="AF123" t="n">
        <v>2.192450020775768e-06</v>
      </c>
      <c r="AG123" t="n">
        <v>0.1383333333333333</v>
      </c>
      <c r="AH123" t="n">
        <v>110026.1538482695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10.0371</v>
      </c>
      <c r="E124" t="n">
        <v>9.960000000000001</v>
      </c>
      <c r="F124" t="n">
        <v>6.74</v>
      </c>
      <c r="G124" t="n">
        <v>101.15</v>
      </c>
      <c r="H124" t="n">
        <v>1.52</v>
      </c>
      <c r="I124" t="n">
        <v>4</v>
      </c>
      <c r="J124" t="n">
        <v>368.94</v>
      </c>
      <c r="K124" t="n">
        <v>61.82</v>
      </c>
      <c r="L124" t="n">
        <v>31.5</v>
      </c>
      <c r="M124" t="n">
        <v>2</v>
      </c>
      <c r="N124" t="n">
        <v>125.62</v>
      </c>
      <c r="O124" t="n">
        <v>45736.8</v>
      </c>
      <c r="P124" t="n">
        <v>120.57</v>
      </c>
      <c r="Q124" t="n">
        <v>204.14</v>
      </c>
      <c r="R124" t="n">
        <v>23.5</v>
      </c>
      <c r="S124" t="n">
        <v>17.37</v>
      </c>
      <c r="T124" t="n">
        <v>973.41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88.99881626002104</v>
      </c>
      <c r="AB124" t="n">
        <v>121.7721067575764</v>
      </c>
      <c r="AC124" t="n">
        <v>110.1503477968904</v>
      </c>
      <c r="AD124" t="n">
        <v>88998.81626002105</v>
      </c>
      <c r="AE124" t="n">
        <v>121772.1067575764</v>
      </c>
      <c r="AF124" t="n">
        <v>2.19196956994297e-06</v>
      </c>
      <c r="AG124" t="n">
        <v>0.1383333333333333</v>
      </c>
      <c r="AH124" t="n">
        <v>110150.3477968904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10.0343</v>
      </c>
      <c r="E125" t="n">
        <v>9.970000000000001</v>
      </c>
      <c r="F125" t="n">
        <v>6.75</v>
      </c>
      <c r="G125" t="n">
        <v>101.2</v>
      </c>
      <c r="H125" t="n">
        <v>1.53</v>
      </c>
      <c r="I125" t="n">
        <v>4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120.72</v>
      </c>
      <c r="Q125" t="n">
        <v>204.14</v>
      </c>
      <c r="R125" t="n">
        <v>23.49</v>
      </c>
      <c r="S125" t="n">
        <v>17.37</v>
      </c>
      <c r="T125" t="n">
        <v>968.3</v>
      </c>
      <c r="U125" t="n">
        <v>0.74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89.13680887438977</v>
      </c>
      <c r="AB125" t="n">
        <v>121.9609143403601</v>
      </c>
      <c r="AC125" t="n">
        <v>110.3211358489664</v>
      </c>
      <c r="AD125" t="n">
        <v>89136.80887438977</v>
      </c>
      <c r="AE125" t="n">
        <v>121960.9143403601</v>
      </c>
      <c r="AF125" t="n">
        <v>2.191358087064864e-06</v>
      </c>
      <c r="AG125" t="n">
        <v>0.1384722222222222</v>
      </c>
      <c r="AH125" t="n">
        <v>110321.1358489664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10.0357</v>
      </c>
      <c r="E126" t="n">
        <v>9.960000000000001</v>
      </c>
      <c r="F126" t="n">
        <v>6.75</v>
      </c>
      <c r="G126" t="n">
        <v>101.17</v>
      </c>
      <c r="H126" t="n">
        <v>1.54</v>
      </c>
      <c r="I126" t="n">
        <v>4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120.76</v>
      </c>
      <c r="Q126" t="n">
        <v>204.14</v>
      </c>
      <c r="R126" t="n">
        <v>23.55</v>
      </c>
      <c r="S126" t="n">
        <v>17.37</v>
      </c>
      <c r="T126" t="n">
        <v>994.95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89.14586075426816</v>
      </c>
      <c r="AB126" t="n">
        <v>121.9732995217505</v>
      </c>
      <c r="AC126" t="n">
        <v>110.3323390060276</v>
      </c>
      <c r="AD126" t="n">
        <v>89145.86075426816</v>
      </c>
      <c r="AE126" t="n">
        <v>121973.2995217505</v>
      </c>
      <c r="AF126" t="n">
        <v>2.191663828503917e-06</v>
      </c>
      <c r="AG126" t="n">
        <v>0.1383333333333333</v>
      </c>
      <c r="AH126" t="n">
        <v>110332.3390060276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10.0295</v>
      </c>
      <c r="E127" t="n">
        <v>9.970000000000001</v>
      </c>
      <c r="F127" t="n">
        <v>6.75</v>
      </c>
      <c r="G127" t="n">
        <v>101.27</v>
      </c>
      <c r="H127" t="n">
        <v>1.55</v>
      </c>
      <c r="I127" t="n">
        <v>4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120.93</v>
      </c>
      <c r="Q127" t="n">
        <v>204.14</v>
      </c>
      <c r="R127" t="n">
        <v>23.7</v>
      </c>
      <c r="S127" t="n">
        <v>17.37</v>
      </c>
      <c r="T127" t="n">
        <v>1072.51</v>
      </c>
      <c r="U127" t="n">
        <v>0.73</v>
      </c>
      <c r="V127" t="n">
        <v>0.76</v>
      </c>
      <c r="W127" t="n">
        <v>1.14</v>
      </c>
      <c r="X127" t="n">
        <v>0.06</v>
      </c>
      <c r="Y127" t="n">
        <v>1</v>
      </c>
      <c r="Z127" t="n">
        <v>10</v>
      </c>
      <c r="AA127" t="n">
        <v>89.29239306917987</v>
      </c>
      <c r="AB127" t="n">
        <v>122.173791499562</v>
      </c>
      <c r="AC127" t="n">
        <v>110.5136963108691</v>
      </c>
      <c r="AD127" t="n">
        <v>89292.39306917986</v>
      </c>
      <c r="AE127" t="n">
        <v>122173.791499562</v>
      </c>
      <c r="AF127" t="n">
        <v>2.190309830702396e-06</v>
      </c>
      <c r="AG127" t="n">
        <v>0.1384722222222222</v>
      </c>
      <c r="AH127" t="n">
        <v>110513.6963108691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10.0281</v>
      </c>
      <c r="E128" t="n">
        <v>9.970000000000001</v>
      </c>
      <c r="F128" t="n">
        <v>6.75</v>
      </c>
      <c r="G128" t="n">
        <v>101.29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2</v>
      </c>
      <c r="N128" t="n">
        <v>127.39</v>
      </c>
      <c r="O128" t="n">
        <v>46078.74</v>
      </c>
      <c r="P128" t="n">
        <v>121.04</v>
      </c>
      <c r="Q128" t="n">
        <v>204.15</v>
      </c>
      <c r="R128" t="n">
        <v>23.72</v>
      </c>
      <c r="S128" t="n">
        <v>17.37</v>
      </c>
      <c r="T128" t="n">
        <v>1082.78</v>
      </c>
      <c r="U128" t="n">
        <v>0.73</v>
      </c>
      <c r="V128" t="n">
        <v>0.76</v>
      </c>
      <c r="W128" t="n">
        <v>1.14</v>
      </c>
      <c r="X128" t="n">
        <v>0.06</v>
      </c>
      <c r="Y128" t="n">
        <v>1</v>
      </c>
      <c r="Z128" t="n">
        <v>10</v>
      </c>
      <c r="AA128" t="n">
        <v>89.36425505750856</v>
      </c>
      <c r="AB128" t="n">
        <v>122.2721162423205</v>
      </c>
      <c r="AC128" t="n">
        <v>110.6026370781784</v>
      </c>
      <c r="AD128" t="n">
        <v>89364.25505750856</v>
      </c>
      <c r="AE128" t="n">
        <v>122272.1162423205</v>
      </c>
      <c r="AF128" t="n">
        <v>2.190004089263343e-06</v>
      </c>
      <c r="AG128" t="n">
        <v>0.1384722222222222</v>
      </c>
      <c r="AH128" t="n">
        <v>110602.6370781784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10.0312</v>
      </c>
      <c r="E129" t="n">
        <v>9.970000000000001</v>
      </c>
      <c r="F129" t="n">
        <v>6.75</v>
      </c>
      <c r="G129" t="n">
        <v>101.24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2</v>
      </c>
      <c r="N129" t="n">
        <v>127.84</v>
      </c>
      <c r="O129" t="n">
        <v>46164.87</v>
      </c>
      <c r="P129" t="n">
        <v>121.02</v>
      </c>
      <c r="Q129" t="n">
        <v>204.14</v>
      </c>
      <c r="R129" t="n">
        <v>23.7</v>
      </c>
      <c r="S129" t="n">
        <v>17.37</v>
      </c>
      <c r="T129" t="n">
        <v>1073.63</v>
      </c>
      <c r="U129" t="n">
        <v>0.73</v>
      </c>
      <c r="V129" t="n">
        <v>0.76</v>
      </c>
      <c r="W129" t="n">
        <v>1.14</v>
      </c>
      <c r="X129" t="n">
        <v>0.06</v>
      </c>
      <c r="Y129" t="n">
        <v>1</v>
      </c>
      <c r="Z129" t="n">
        <v>10</v>
      </c>
      <c r="AA129" t="n">
        <v>89.32644727596096</v>
      </c>
      <c r="AB129" t="n">
        <v>122.2203859676455</v>
      </c>
      <c r="AC129" t="n">
        <v>110.5558438683145</v>
      </c>
      <c r="AD129" t="n">
        <v>89326.44727596096</v>
      </c>
      <c r="AE129" t="n">
        <v>122220.3859676455</v>
      </c>
      <c r="AF129" t="n">
        <v>2.190681088164103e-06</v>
      </c>
      <c r="AG129" t="n">
        <v>0.1384722222222222</v>
      </c>
      <c r="AH129" t="n">
        <v>110555.8438683145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10.0273</v>
      </c>
      <c r="E130" t="n">
        <v>9.970000000000001</v>
      </c>
      <c r="F130" t="n">
        <v>6.75</v>
      </c>
      <c r="G130" t="n">
        <v>101.3</v>
      </c>
      <c r="H130" t="n">
        <v>1.58</v>
      </c>
      <c r="I130" t="n">
        <v>4</v>
      </c>
      <c r="J130" t="n">
        <v>373.11</v>
      </c>
      <c r="K130" t="n">
        <v>61.82</v>
      </c>
      <c r="L130" t="n">
        <v>33</v>
      </c>
      <c r="M130" t="n">
        <v>2</v>
      </c>
      <c r="N130" t="n">
        <v>128.29</v>
      </c>
      <c r="O130" t="n">
        <v>46251.27</v>
      </c>
      <c r="P130" t="n">
        <v>121.17</v>
      </c>
      <c r="Q130" t="n">
        <v>204.14</v>
      </c>
      <c r="R130" t="n">
        <v>23.76</v>
      </c>
      <c r="S130" t="n">
        <v>17.37</v>
      </c>
      <c r="T130" t="n">
        <v>1101.53</v>
      </c>
      <c r="U130" t="n">
        <v>0.73</v>
      </c>
      <c r="V130" t="n">
        <v>0.76</v>
      </c>
      <c r="W130" t="n">
        <v>1.14</v>
      </c>
      <c r="X130" t="n">
        <v>0.06</v>
      </c>
      <c r="Y130" t="n">
        <v>1</v>
      </c>
      <c r="Z130" t="n">
        <v>10</v>
      </c>
      <c r="AA130" t="n">
        <v>89.44176744546429</v>
      </c>
      <c r="AB130" t="n">
        <v>122.3781721111267</v>
      </c>
      <c r="AC130" t="n">
        <v>110.6985711237161</v>
      </c>
      <c r="AD130" t="n">
        <v>89441.7674454643</v>
      </c>
      <c r="AE130" t="n">
        <v>122378.1721111267</v>
      </c>
      <c r="AF130" t="n">
        <v>2.189829379869598e-06</v>
      </c>
      <c r="AG130" t="n">
        <v>0.1384722222222222</v>
      </c>
      <c r="AH130" t="n">
        <v>110698.5711237161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10.0343</v>
      </c>
      <c r="E131" t="n">
        <v>9.970000000000001</v>
      </c>
      <c r="F131" t="n">
        <v>6.75</v>
      </c>
      <c r="G131" t="n">
        <v>101.2</v>
      </c>
      <c r="H131" t="n">
        <v>1.59</v>
      </c>
      <c r="I131" t="n">
        <v>4</v>
      </c>
      <c r="J131" t="n">
        <v>373.81</v>
      </c>
      <c r="K131" t="n">
        <v>61.82</v>
      </c>
      <c r="L131" t="n">
        <v>33.25</v>
      </c>
      <c r="M131" t="n">
        <v>2</v>
      </c>
      <c r="N131" t="n">
        <v>128.74</v>
      </c>
      <c r="O131" t="n">
        <v>46337.95</v>
      </c>
      <c r="P131" t="n">
        <v>121.05</v>
      </c>
      <c r="Q131" t="n">
        <v>204.14</v>
      </c>
      <c r="R131" t="n">
        <v>23.63</v>
      </c>
      <c r="S131" t="n">
        <v>17.37</v>
      </c>
      <c r="T131" t="n">
        <v>1037.27</v>
      </c>
      <c r="U131" t="n">
        <v>0.74</v>
      </c>
      <c r="V131" t="n">
        <v>0.76</v>
      </c>
      <c r="W131" t="n">
        <v>1.14</v>
      </c>
      <c r="X131" t="n">
        <v>0.06</v>
      </c>
      <c r="Y131" t="n">
        <v>1</v>
      </c>
      <c r="Z131" t="n">
        <v>10</v>
      </c>
      <c r="AA131" t="n">
        <v>89.31577963738232</v>
      </c>
      <c r="AB131" t="n">
        <v>122.2057900339192</v>
      </c>
      <c r="AC131" t="n">
        <v>110.5426409500175</v>
      </c>
      <c r="AD131" t="n">
        <v>89315.77963738232</v>
      </c>
      <c r="AE131" t="n">
        <v>122205.7900339192</v>
      </c>
      <c r="AF131" t="n">
        <v>2.191358087064864e-06</v>
      </c>
      <c r="AG131" t="n">
        <v>0.1384722222222222</v>
      </c>
      <c r="AH131" t="n">
        <v>110542.6409500175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10.032</v>
      </c>
      <c r="E132" t="n">
        <v>9.970000000000001</v>
      </c>
      <c r="F132" t="n">
        <v>6.75</v>
      </c>
      <c r="G132" t="n">
        <v>101.23</v>
      </c>
      <c r="H132" t="n">
        <v>1.6</v>
      </c>
      <c r="I132" t="n">
        <v>4</v>
      </c>
      <c r="J132" t="n">
        <v>374.52</v>
      </c>
      <c r="K132" t="n">
        <v>61.82</v>
      </c>
      <c r="L132" t="n">
        <v>33.5</v>
      </c>
      <c r="M132" t="n">
        <v>2</v>
      </c>
      <c r="N132" t="n">
        <v>129.2</v>
      </c>
      <c r="O132" t="n">
        <v>46424.91</v>
      </c>
      <c r="P132" t="n">
        <v>121.07</v>
      </c>
      <c r="Q132" t="n">
        <v>204.14</v>
      </c>
      <c r="R132" t="n">
        <v>23.57</v>
      </c>
      <c r="S132" t="n">
        <v>17.37</v>
      </c>
      <c r="T132" t="n">
        <v>1008.3</v>
      </c>
      <c r="U132" t="n">
        <v>0.74</v>
      </c>
      <c r="V132" t="n">
        <v>0.76</v>
      </c>
      <c r="W132" t="n">
        <v>1.14</v>
      </c>
      <c r="X132" t="n">
        <v>0.06</v>
      </c>
      <c r="Y132" t="n">
        <v>1</v>
      </c>
      <c r="Z132" t="n">
        <v>10</v>
      </c>
      <c r="AA132" t="n">
        <v>89.3466170148494</v>
      </c>
      <c r="AB132" t="n">
        <v>122.2479830942187</v>
      </c>
      <c r="AC132" t="n">
        <v>110.5808071638604</v>
      </c>
      <c r="AD132" t="n">
        <v>89346.6170148494</v>
      </c>
      <c r="AE132" t="n">
        <v>122247.9830942187</v>
      </c>
      <c r="AF132" t="n">
        <v>2.190855797557848e-06</v>
      </c>
      <c r="AG132" t="n">
        <v>0.1384722222222222</v>
      </c>
      <c r="AH132" t="n">
        <v>110580.8071638604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10.0318</v>
      </c>
      <c r="E133" t="n">
        <v>9.970000000000001</v>
      </c>
      <c r="F133" t="n">
        <v>6.75</v>
      </c>
      <c r="G133" t="n">
        <v>101.23</v>
      </c>
      <c r="H133" t="n">
        <v>1.6</v>
      </c>
      <c r="I133" t="n">
        <v>4</v>
      </c>
      <c r="J133" t="n">
        <v>375.23</v>
      </c>
      <c r="K133" t="n">
        <v>61.82</v>
      </c>
      <c r="L133" t="n">
        <v>33.75</v>
      </c>
      <c r="M133" t="n">
        <v>2</v>
      </c>
      <c r="N133" t="n">
        <v>129.65</v>
      </c>
      <c r="O133" t="n">
        <v>46512.15</v>
      </c>
      <c r="P133" t="n">
        <v>121.16</v>
      </c>
      <c r="Q133" t="n">
        <v>204.14</v>
      </c>
      <c r="R133" t="n">
        <v>23.61</v>
      </c>
      <c r="S133" t="n">
        <v>17.37</v>
      </c>
      <c r="T133" t="n">
        <v>1026.61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89.39717813866852</v>
      </c>
      <c r="AB133" t="n">
        <v>122.3171630544273</v>
      </c>
      <c r="AC133" t="n">
        <v>110.6433846857614</v>
      </c>
      <c r="AD133" t="n">
        <v>89397.17813866852</v>
      </c>
      <c r="AE133" t="n">
        <v>122317.1630544273</v>
      </c>
      <c r="AF133" t="n">
        <v>2.190812120209412e-06</v>
      </c>
      <c r="AG133" t="n">
        <v>0.1384722222222222</v>
      </c>
      <c r="AH133" t="n">
        <v>110643.3846857614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10.0346</v>
      </c>
      <c r="E134" t="n">
        <v>9.970000000000001</v>
      </c>
      <c r="F134" t="n">
        <v>6.75</v>
      </c>
      <c r="G134" t="n">
        <v>101.19</v>
      </c>
      <c r="H134" t="n">
        <v>1.61</v>
      </c>
      <c r="I134" t="n">
        <v>4</v>
      </c>
      <c r="J134" t="n">
        <v>375.93</v>
      </c>
      <c r="K134" t="n">
        <v>61.82</v>
      </c>
      <c r="L134" t="n">
        <v>34</v>
      </c>
      <c r="M134" t="n">
        <v>2</v>
      </c>
      <c r="N134" t="n">
        <v>130.11</v>
      </c>
      <c r="O134" t="n">
        <v>46599.68</v>
      </c>
      <c r="P134" t="n">
        <v>121.14</v>
      </c>
      <c r="Q134" t="n">
        <v>204.14</v>
      </c>
      <c r="R134" t="n">
        <v>23.56</v>
      </c>
      <c r="S134" t="n">
        <v>17.37</v>
      </c>
      <c r="T134" t="n">
        <v>1004.11</v>
      </c>
      <c r="U134" t="n">
        <v>0.74</v>
      </c>
      <c r="V134" t="n">
        <v>0.76</v>
      </c>
      <c r="W134" t="n">
        <v>1.14</v>
      </c>
      <c r="X134" t="n">
        <v>0.06</v>
      </c>
      <c r="Y134" t="n">
        <v>1</v>
      </c>
      <c r="Z134" t="n">
        <v>10</v>
      </c>
      <c r="AA134" t="n">
        <v>89.36198190811419</v>
      </c>
      <c r="AB134" t="n">
        <v>122.2690060190348</v>
      </c>
      <c r="AC134" t="n">
        <v>110.5998236902379</v>
      </c>
      <c r="AD134" t="n">
        <v>89361.98190811419</v>
      </c>
      <c r="AE134" t="n">
        <v>122269.0060190348</v>
      </c>
      <c r="AF134" t="n">
        <v>2.191423603087518e-06</v>
      </c>
      <c r="AG134" t="n">
        <v>0.1384722222222222</v>
      </c>
      <c r="AH134" t="n">
        <v>110599.8236902379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10.0374</v>
      </c>
      <c r="E135" t="n">
        <v>9.960000000000001</v>
      </c>
      <c r="F135" t="n">
        <v>6.74</v>
      </c>
      <c r="G135" t="n">
        <v>101.15</v>
      </c>
      <c r="H135" t="n">
        <v>1.62</v>
      </c>
      <c r="I135" t="n">
        <v>4</v>
      </c>
      <c r="J135" t="n">
        <v>376.65</v>
      </c>
      <c r="K135" t="n">
        <v>61.82</v>
      </c>
      <c r="L135" t="n">
        <v>34.25</v>
      </c>
      <c r="M135" t="n">
        <v>2</v>
      </c>
      <c r="N135" t="n">
        <v>130.58</v>
      </c>
      <c r="O135" t="n">
        <v>46687.5</v>
      </c>
      <c r="P135" t="n">
        <v>121.05</v>
      </c>
      <c r="Q135" t="n">
        <v>204.14</v>
      </c>
      <c r="R135" t="n">
        <v>23.46</v>
      </c>
      <c r="S135" t="n">
        <v>17.37</v>
      </c>
      <c r="T135" t="n">
        <v>951.09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89.25646067845975</v>
      </c>
      <c r="AB135" t="n">
        <v>122.1246272173535</v>
      </c>
      <c r="AC135" t="n">
        <v>110.4692241987522</v>
      </c>
      <c r="AD135" t="n">
        <v>89256.46067845974</v>
      </c>
      <c r="AE135" t="n">
        <v>122124.6272173536</v>
      </c>
      <c r="AF135" t="n">
        <v>2.192035085965624e-06</v>
      </c>
      <c r="AG135" t="n">
        <v>0.1383333333333333</v>
      </c>
      <c r="AH135" t="n">
        <v>110469.2241987522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10.0393</v>
      </c>
      <c r="E136" t="n">
        <v>9.960000000000001</v>
      </c>
      <c r="F136" t="n">
        <v>6.74</v>
      </c>
      <c r="G136" t="n">
        <v>101.12</v>
      </c>
      <c r="H136" t="n">
        <v>1.63</v>
      </c>
      <c r="I136" t="n">
        <v>4</v>
      </c>
      <c r="J136" t="n">
        <v>377.36</v>
      </c>
      <c r="K136" t="n">
        <v>61.82</v>
      </c>
      <c r="L136" t="n">
        <v>34.5</v>
      </c>
      <c r="M136" t="n">
        <v>2</v>
      </c>
      <c r="N136" t="n">
        <v>131.04</v>
      </c>
      <c r="O136" t="n">
        <v>46775.73</v>
      </c>
      <c r="P136" t="n">
        <v>121.07</v>
      </c>
      <c r="Q136" t="n">
        <v>204.14</v>
      </c>
      <c r="R136" t="n">
        <v>23.36</v>
      </c>
      <c r="S136" t="n">
        <v>17.37</v>
      </c>
      <c r="T136" t="n">
        <v>904.77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89.25081315447093</v>
      </c>
      <c r="AB136" t="n">
        <v>122.1169000258809</v>
      </c>
      <c r="AC136" t="n">
        <v>110.4622344795885</v>
      </c>
      <c r="AD136" t="n">
        <v>89250.81315447093</v>
      </c>
      <c r="AE136" t="n">
        <v>122116.9000258809</v>
      </c>
      <c r="AF136" t="n">
        <v>2.192450020775768e-06</v>
      </c>
      <c r="AG136" t="n">
        <v>0.1383333333333333</v>
      </c>
      <c r="AH136" t="n">
        <v>110462.2344795885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10.0379</v>
      </c>
      <c r="E137" t="n">
        <v>9.960000000000001</v>
      </c>
      <c r="F137" t="n">
        <v>6.74</v>
      </c>
      <c r="G137" t="n">
        <v>101.14</v>
      </c>
      <c r="H137" t="n">
        <v>1.64</v>
      </c>
      <c r="I137" t="n">
        <v>4</v>
      </c>
      <c r="J137" t="n">
        <v>378.08</v>
      </c>
      <c r="K137" t="n">
        <v>61.82</v>
      </c>
      <c r="L137" t="n">
        <v>34.75</v>
      </c>
      <c r="M137" t="n">
        <v>2</v>
      </c>
      <c r="N137" t="n">
        <v>131.51</v>
      </c>
      <c r="O137" t="n">
        <v>46864.14</v>
      </c>
      <c r="P137" t="n">
        <v>121.04</v>
      </c>
      <c r="Q137" t="n">
        <v>204.14</v>
      </c>
      <c r="R137" t="n">
        <v>23.42</v>
      </c>
      <c r="S137" t="n">
        <v>17.37</v>
      </c>
      <c r="T137" t="n">
        <v>930.5599999999999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89.24669949480723</v>
      </c>
      <c r="AB137" t="n">
        <v>122.1112715352472</v>
      </c>
      <c r="AC137" t="n">
        <v>110.4571431642012</v>
      </c>
      <c r="AD137" t="n">
        <v>89246.69949480722</v>
      </c>
      <c r="AE137" t="n">
        <v>122111.2715352472</v>
      </c>
      <c r="AF137" t="n">
        <v>2.192144279336715e-06</v>
      </c>
      <c r="AG137" t="n">
        <v>0.1383333333333333</v>
      </c>
      <c r="AH137" t="n">
        <v>110457.1431642012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10.0388</v>
      </c>
      <c r="E138" t="n">
        <v>9.960000000000001</v>
      </c>
      <c r="F138" t="n">
        <v>6.74</v>
      </c>
      <c r="G138" t="n">
        <v>101.13</v>
      </c>
      <c r="H138" t="n">
        <v>1.65</v>
      </c>
      <c r="I138" t="n">
        <v>4</v>
      </c>
      <c r="J138" t="n">
        <v>378.8</v>
      </c>
      <c r="K138" t="n">
        <v>61.82</v>
      </c>
      <c r="L138" t="n">
        <v>35</v>
      </c>
      <c r="M138" t="n">
        <v>2</v>
      </c>
      <c r="N138" t="n">
        <v>131.98</v>
      </c>
      <c r="O138" t="n">
        <v>46952.84</v>
      </c>
      <c r="P138" t="n">
        <v>121.02</v>
      </c>
      <c r="Q138" t="n">
        <v>204.14</v>
      </c>
      <c r="R138" t="n">
        <v>23.44</v>
      </c>
      <c r="S138" t="n">
        <v>17.37</v>
      </c>
      <c r="T138" t="n">
        <v>941.8200000000001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89.22804762946855</v>
      </c>
      <c r="AB138" t="n">
        <v>122.0857512302286</v>
      </c>
      <c r="AC138" t="n">
        <v>110.4340584812756</v>
      </c>
      <c r="AD138" t="n">
        <v>89228.04762946855</v>
      </c>
      <c r="AE138" t="n">
        <v>122085.7512302286</v>
      </c>
      <c r="AF138" t="n">
        <v>2.192340827404677e-06</v>
      </c>
      <c r="AG138" t="n">
        <v>0.1383333333333333</v>
      </c>
      <c r="AH138" t="n">
        <v>110434.0584812756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10.0385</v>
      </c>
      <c r="E139" t="n">
        <v>9.960000000000001</v>
      </c>
      <c r="F139" t="n">
        <v>6.74</v>
      </c>
      <c r="G139" t="n">
        <v>101.13</v>
      </c>
      <c r="H139" t="n">
        <v>1.66</v>
      </c>
      <c r="I139" t="n">
        <v>4</v>
      </c>
      <c r="J139" t="n">
        <v>379.52</v>
      </c>
      <c r="K139" t="n">
        <v>61.82</v>
      </c>
      <c r="L139" t="n">
        <v>35.25</v>
      </c>
      <c r="M139" t="n">
        <v>2</v>
      </c>
      <c r="N139" t="n">
        <v>132.45</v>
      </c>
      <c r="O139" t="n">
        <v>47041.84</v>
      </c>
      <c r="P139" t="n">
        <v>120.98</v>
      </c>
      <c r="Q139" t="n">
        <v>204.14</v>
      </c>
      <c r="R139" t="n">
        <v>23.48</v>
      </c>
      <c r="S139" t="n">
        <v>17.37</v>
      </c>
      <c r="T139" t="n">
        <v>961.21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89.20896613853229</v>
      </c>
      <c r="AB139" t="n">
        <v>122.0596430925136</v>
      </c>
      <c r="AC139" t="n">
        <v>110.4104420675811</v>
      </c>
      <c r="AD139" t="n">
        <v>89208.96613853228</v>
      </c>
      <c r="AE139" t="n">
        <v>122059.6430925136</v>
      </c>
      <c r="AF139" t="n">
        <v>2.192275311382023e-06</v>
      </c>
      <c r="AG139" t="n">
        <v>0.1383333333333333</v>
      </c>
      <c r="AH139" t="n">
        <v>110410.4420675811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10.0393</v>
      </c>
      <c r="E140" t="n">
        <v>9.960000000000001</v>
      </c>
      <c r="F140" t="n">
        <v>6.74</v>
      </c>
      <c r="G140" t="n">
        <v>101.12</v>
      </c>
      <c r="H140" t="n">
        <v>1.67</v>
      </c>
      <c r="I140" t="n">
        <v>4</v>
      </c>
      <c r="J140" t="n">
        <v>380.24</v>
      </c>
      <c r="K140" t="n">
        <v>61.82</v>
      </c>
      <c r="L140" t="n">
        <v>35.5</v>
      </c>
      <c r="M140" t="n">
        <v>2</v>
      </c>
      <c r="N140" t="n">
        <v>132.92</v>
      </c>
      <c r="O140" t="n">
        <v>47131.15</v>
      </c>
      <c r="P140" t="n">
        <v>120.95</v>
      </c>
      <c r="Q140" t="n">
        <v>204.15</v>
      </c>
      <c r="R140" t="n">
        <v>23.38</v>
      </c>
      <c r="S140" t="n">
        <v>17.37</v>
      </c>
      <c r="T140" t="n">
        <v>914.67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89.1857652897757</v>
      </c>
      <c r="AB140" t="n">
        <v>122.0278986676957</v>
      </c>
      <c r="AC140" t="n">
        <v>110.3817272861142</v>
      </c>
      <c r="AD140" t="n">
        <v>89185.76528977571</v>
      </c>
      <c r="AE140" t="n">
        <v>122027.8986676957</v>
      </c>
      <c r="AF140" t="n">
        <v>2.192450020775768e-06</v>
      </c>
      <c r="AG140" t="n">
        <v>0.1383333333333333</v>
      </c>
      <c r="AH140" t="n">
        <v>110381.7272861142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10.0382</v>
      </c>
      <c r="E141" t="n">
        <v>9.960000000000001</v>
      </c>
      <c r="F141" t="n">
        <v>6.74</v>
      </c>
      <c r="G141" t="n">
        <v>101.14</v>
      </c>
      <c r="H141" t="n">
        <v>1.67</v>
      </c>
      <c r="I141" t="n">
        <v>4</v>
      </c>
      <c r="J141" t="n">
        <v>380.97</v>
      </c>
      <c r="K141" t="n">
        <v>61.82</v>
      </c>
      <c r="L141" t="n">
        <v>35.75</v>
      </c>
      <c r="M141" t="n">
        <v>2</v>
      </c>
      <c r="N141" t="n">
        <v>133.4</v>
      </c>
      <c r="O141" t="n">
        <v>47220.77</v>
      </c>
      <c r="P141" t="n">
        <v>120.99</v>
      </c>
      <c r="Q141" t="n">
        <v>204.14</v>
      </c>
      <c r="R141" t="n">
        <v>23.37</v>
      </c>
      <c r="S141" t="n">
        <v>17.37</v>
      </c>
      <c r="T141" t="n">
        <v>904.9400000000001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89.21698975403474</v>
      </c>
      <c r="AB141" t="n">
        <v>122.070621357221</v>
      </c>
      <c r="AC141" t="n">
        <v>110.4203725821129</v>
      </c>
      <c r="AD141" t="n">
        <v>89216.98975403474</v>
      </c>
      <c r="AE141" t="n">
        <v>122070.621357221</v>
      </c>
      <c r="AF141" t="n">
        <v>2.192209795359369e-06</v>
      </c>
      <c r="AG141" t="n">
        <v>0.1383333333333333</v>
      </c>
      <c r="AH141" t="n">
        <v>110420.3725821129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10.0396</v>
      </c>
      <c r="E142" t="n">
        <v>9.960000000000001</v>
      </c>
      <c r="F142" t="n">
        <v>6.74</v>
      </c>
      <c r="G142" t="n">
        <v>101.12</v>
      </c>
      <c r="H142" t="n">
        <v>1.68</v>
      </c>
      <c r="I142" t="n">
        <v>4</v>
      </c>
      <c r="J142" t="n">
        <v>381.7</v>
      </c>
      <c r="K142" t="n">
        <v>61.82</v>
      </c>
      <c r="L142" t="n">
        <v>36</v>
      </c>
      <c r="M142" t="n">
        <v>2</v>
      </c>
      <c r="N142" t="n">
        <v>133.88</v>
      </c>
      <c r="O142" t="n">
        <v>47310.69</v>
      </c>
      <c r="P142" t="n">
        <v>120.88</v>
      </c>
      <c r="Q142" t="n">
        <v>204.14</v>
      </c>
      <c r="R142" t="n">
        <v>23.39</v>
      </c>
      <c r="S142" t="n">
        <v>17.37</v>
      </c>
      <c r="T142" t="n">
        <v>916.58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89.14522052595046</v>
      </c>
      <c r="AB142" t="n">
        <v>121.9724235331213</v>
      </c>
      <c r="AC142" t="n">
        <v>110.3315466205238</v>
      </c>
      <c r="AD142" t="n">
        <v>89145.22052595047</v>
      </c>
      <c r="AE142" t="n">
        <v>121972.4235331213</v>
      </c>
      <c r="AF142" t="n">
        <v>2.192515536798422e-06</v>
      </c>
      <c r="AG142" t="n">
        <v>0.1383333333333333</v>
      </c>
      <c r="AH142" t="n">
        <v>110331.5466205238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10.039</v>
      </c>
      <c r="E143" t="n">
        <v>9.960000000000001</v>
      </c>
      <c r="F143" t="n">
        <v>6.74</v>
      </c>
      <c r="G143" t="n">
        <v>101.12</v>
      </c>
      <c r="H143" t="n">
        <v>1.69</v>
      </c>
      <c r="I143" t="n">
        <v>4</v>
      </c>
      <c r="J143" t="n">
        <v>382.43</v>
      </c>
      <c r="K143" t="n">
        <v>61.82</v>
      </c>
      <c r="L143" t="n">
        <v>36.25</v>
      </c>
      <c r="M143" t="n">
        <v>2</v>
      </c>
      <c r="N143" t="n">
        <v>134.36</v>
      </c>
      <c r="O143" t="n">
        <v>47400.92</v>
      </c>
      <c r="P143" t="n">
        <v>120.83</v>
      </c>
      <c r="Q143" t="n">
        <v>204.14</v>
      </c>
      <c r="R143" t="n">
        <v>23.4</v>
      </c>
      <c r="S143" t="n">
        <v>17.37</v>
      </c>
      <c r="T143" t="n">
        <v>921.17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89.12331694663172</v>
      </c>
      <c r="AB143" t="n">
        <v>121.9424540895797</v>
      </c>
      <c r="AC143" t="n">
        <v>110.3044374186114</v>
      </c>
      <c r="AD143" t="n">
        <v>89123.31694663172</v>
      </c>
      <c r="AE143" t="n">
        <v>121942.4540895797</v>
      </c>
      <c r="AF143" t="n">
        <v>2.192384504753113e-06</v>
      </c>
      <c r="AG143" t="n">
        <v>0.1383333333333333</v>
      </c>
      <c r="AH143" t="n">
        <v>110304.4374186114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10.0374</v>
      </c>
      <c r="E144" t="n">
        <v>9.960000000000001</v>
      </c>
      <c r="F144" t="n">
        <v>6.74</v>
      </c>
      <c r="G144" t="n">
        <v>101.15</v>
      </c>
      <c r="H144" t="n">
        <v>1.7</v>
      </c>
      <c r="I144" t="n">
        <v>4</v>
      </c>
      <c r="J144" t="n">
        <v>383.17</v>
      </c>
      <c r="K144" t="n">
        <v>61.82</v>
      </c>
      <c r="L144" t="n">
        <v>36.5</v>
      </c>
      <c r="M144" t="n">
        <v>2</v>
      </c>
      <c r="N144" t="n">
        <v>134.84</v>
      </c>
      <c r="O144" t="n">
        <v>47491.48</v>
      </c>
      <c r="P144" t="n">
        <v>120.81</v>
      </c>
      <c r="Q144" t="n">
        <v>204.14</v>
      </c>
      <c r="R144" t="n">
        <v>23.43</v>
      </c>
      <c r="S144" t="n">
        <v>17.37</v>
      </c>
      <c r="T144" t="n">
        <v>938.75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89.1263403229822</v>
      </c>
      <c r="AB144" t="n">
        <v>121.9465908064844</v>
      </c>
      <c r="AC144" t="n">
        <v>110.3081793330606</v>
      </c>
      <c r="AD144" t="n">
        <v>89126.3403229822</v>
      </c>
      <c r="AE144" t="n">
        <v>121946.5908064844</v>
      </c>
      <c r="AF144" t="n">
        <v>2.192035085965624e-06</v>
      </c>
      <c r="AG144" t="n">
        <v>0.1383333333333333</v>
      </c>
      <c r="AH144" t="n">
        <v>110308.1793330606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10.0446</v>
      </c>
      <c r="E145" t="n">
        <v>9.960000000000001</v>
      </c>
      <c r="F145" t="n">
        <v>6.74</v>
      </c>
      <c r="G145" t="n">
        <v>101.04</v>
      </c>
      <c r="H145" t="n">
        <v>1.71</v>
      </c>
      <c r="I145" t="n">
        <v>4</v>
      </c>
      <c r="J145" t="n">
        <v>383.9</v>
      </c>
      <c r="K145" t="n">
        <v>61.82</v>
      </c>
      <c r="L145" t="n">
        <v>36.75</v>
      </c>
      <c r="M145" t="n">
        <v>2</v>
      </c>
      <c r="N145" t="n">
        <v>135.33</v>
      </c>
      <c r="O145" t="n">
        <v>47582.35</v>
      </c>
      <c r="P145" t="n">
        <v>120.69</v>
      </c>
      <c r="Q145" t="n">
        <v>204.14</v>
      </c>
      <c r="R145" t="n">
        <v>23.2</v>
      </c>
      <c r="S145" t="n">
        <v>17.37</v>
      </c>
      <c r="T145" t="n">
        <v>822.36</v>
      </c>
      <c r="U145" t="n">
        <v>0.75</v>
      </c>
      <c r="V145" t="n">
        <v>0.76</v>
      </c>
      <c r="W145" t="n">
        <v>1.14</v>
      </c>
      <c r="X145" t="n">
        <v>0.04</v>
      </c>
      <c r="Y145" t="n">
        <v>1</v>
      </c>
      <c r="Z145" t="n">
        <v>10</v>
      </c>
      <c r="AA145" t="n">
        <v>88.99896901527644</v>
      </c>
      <c r="AB145" t="n">
        <v>121.7723157640559</v>
      </c>
      <c r="AC145" t="n">
        <v>110.1505368560849</v>
      </c>
      <c r="AD145" t="n">
        <v>88998.96901527644</v>
      </c>
      <c r="AE145" t="n">
        <v>121772.3157640559</v>
      </c>
      <c r="AF145" t="n">
        <v>2.193607470509326e-06</v>
      </c>
      <c r="AG145" t="n">
        <v>0.1383333333333333</v>
      </c>
      <c r="AH145" t="n">
        <v>110150.5368560849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10.0455</v>
      </c>
      <c r="E146" t="n">
        <v>9.949999999999999</v>
      </c>
      <c r="F146" t="n">
        <v>6.74</v>
      </c>
      <c r="G146" t="n">
        <v>101.03</v>
      </c>
      <c r="H146" t="n">
        <v>1.72</v>
      </c>
      <c r="I146" t="n">
        <v>4</v>
      </c>
      <c r="J146" t="n">
        <v>384.64</v>
      </c>
      <c r="K146" t="n">
        <v>61.82</v>
      </c>
      <c r="L146" t="n">
        <v>37</v>
      </c>
      <c r="M146" t="n">
        <v>2</v>
      </c>
      <c r="N146" t="n">
        <v>135.82</v>
      </c>
      <c r="O146" t="n">
        <v>47673.67</v>
      </c>
      <c r="P146" t="n">
        <v>120.56</v>
      </c>
      <c r="Q146" t="n">
        <v>204.15</v>
      </c>
      <c r="R146" t="n">
        <v>23.16</v>
      </c>
      <c r="S146" t="n">
        <v>17.37</v>
      </c>
      <c r="T146" t="n">
        <v>800.58</v>
      </c>
      <c r="U146" t="n">
        <v>0.75</v>
      </c>
      <c r="V146" t="n">
        <v>0.76</v>
      </c>
      <c r="W146" t="n">
        <v>1.14</v>
      </c>
      <c r="X146" t="n">
        <v>0.04</v>
      </c>
      <c r="Y146" t="n">
        <v>1</v>
      </c>
      <c r="Z146" t="n">
        <v>10</v>
      </c>
      <c r="AA146" t="n">
        <v>88.92026012175609</v>
      </c>
      <c r="AB146" t="n">
        <v>121.6646227835501</v>
      </c>
      <c r="AC146" t="n">
        <v>110.0531219424904</v>
      </c>
      <c r="AD146" t="n">
        <v>88920.26012175609</v>
      </c>
      <c r="AE146" t="n">
        <v>121664.6227835501</v>
      </c>
      <c r="AF146" t="n">
        <v>2.193804018577289e-06</v>
      </c>
      <c r="AG146" t="n">
        <v>0.1381944444444444</v>
      </c>
      <c r="AH146" t="n">
        <v>110053.1219424904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10.0469</v>
      </c>
      <c r="E147" t="n">
        <v>9.949999999999999</v>
      </c>
      <c r="F147" t="n">
        <v>6.73</v>
      </c>
      <c r="G147" t="n">
        <v>101.01</v>
      </c>
      <c r="H147" t="n">
        <v>1.72</v>
      </c>
      <c r="I147" t="n">
        <v>4</v>
      </c>
      <c r="J147" t="n">
        <v>385.38</v>
      </c>
      <c r="K147" t="n">
        <v>61.82</v>
      </c>
      <c r="L147" t="n">
        <v>37.25</v>
      </c>
      <c r="M147" t="n">
        <v>2</v>
      </c>
      <c r="N147" t="n">
        <v>136.31</v>
      </c>
      <c r="O147" t="n">
        <v>47765.19</v>
      </c>
      <c r="P147" t="n">
        <v>120.54</v>
      </c>
      <c r="Q147" t="n">
        <v>204.15</v>
      </c>
      <c r="R147" t="n">
        <v>23.11</v>
      </c>
      <c r="S147" t="n">
        <v>17.37</v>
      </c>
      <c r="T147" t="n">
        <v>776.3099999999999</v>
      </c>
      <c r="U147" t="n">
        <v>0.75</v>
      </c>
      <c r="V147" t="n">
        <v>0.76</v>
      </c>
      <c r="W147" t="n">
        <v>1.14</v>
      </c>
      <c r="X147" t="n">
        <v>0.04</v>
      </c>
      <c r="Y147" t="n">
        <v>1</v>
      </c>
      <c r="Z147" t="n">
        <v>10</v>
      </c>
      <c r="AA147" t="n">
        <v>88.86547185893905</v>
      </c>
      <c r="AB147" t="n">
        <v>121.5896590652763</v>
      </c>
      <c r="AC147" t="n">
        <v>109.9853126562764</v>
      </c>
      <c r="AD147" t="n">
        <v>88865.47185893904</v>
      </c>
      <c r="AE147" t="n">
        <v>121589.6590652763</v>
      </c>
      <c r="AF147" t="n">
        <v>2.194109760016342e-06</v>
      </c>
      <c r="AG147" t="n">
        <v>0.1381944444444444</v>
      </c>
      <c r="AH147" t="n">
        <v>109985.3126562765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10.0455</v>
      </c>
      <c r="E148" t="n">
        <v>9.949999999999999</v>
      </c>
      <c r="F148" t="n">
        <v>6.74</v>
      </c>
      <c r="G148" t="n">
        <v>101.03</v>
      </c>
      <c r="H148" t="n">
        <v>1.73</v>
      </c>
      <c r="I148" t="n">
        <v>4</v>
      </c>
      <c r="J148" t="n">
        <v>386.13</v>
      </c>
      <c r="K148" t="n">
        <v>61.82</v>
      </c>
      <c r="L148" t="n">
        <v>37.5</v>
      </c>
      <c r="M148" t="n">
        <v>2</v>
      </c>
      <c r="N148" t="n">
        <v>136.81</v>
      </c>
      <c r="O148" t="n">
        <v>47857.05</v>
      </c>
      <c r="P148" t="n">
        <v>120.52</v>
      </c>
      <c r="Q148" t="n">
        <v>204.14</v>
      </c>
      <c r="R148" t="n">
        <v>23.11</v>
      </c>
      <c r="S148" t="n">
        <v>17.37</v>
      </c>
      <c r="T148" t="n">
        <v>775.75</v>
      </c>
      <c r="U148" t="n">
        <v>0.75</v>
      </c>
      <c r="V148" t="n">
        <v>0.76</v>
      </c>
      <c r="W148" t="n">
        <v>1.14</v>
      </c>
      <c r="X148" t="n">
        <v>0.04</v>
      </c>
      <c r="Y148" t="n">
        <v>1</v>
      </c>
      <c r="Z148" t="n">
        <v>10</v>
      </c>
      <c r="AA148" t="n">
        <v>88.89859088252672</v>
      </c>
      <c r="AB148" t="n">
        <v>121.6349739744572</v>
      </c>
      <c r="AC148" t="n">
        <v>110.026302774125</v>
      </c>
      <c r="AD148" t="n">
        <v>88898.59088252673</v>
      </c>
      <c r="AE148" t="n">
        <v>121634.9739744572</v>
      </c>
      <c r="AF148" t="n">
        <v>2.193804018577289e-06</v>
      </c>
      <c r="AG148" t="n">
        <v>0.1381944444444444</v>
      </c>
      <c r="AH148" t="n">
        <v>110026.302774125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10.0446</v>
      </c>
      <c r="E149" t="n">
        <v>9.960000000000001</v>
      </c>
      <c r="F149" t="n">
        <v>6.74</v>
      </c>
      <c r="G149" t="n">
        <v>101.04</v>
      </c>
      <c r="H149" t="n">
        <v>1.74</v>
      </c>
      <c r="I149" t="n">
        <v>4</v>
      </c>
      <c r="J149" t="n">
        <v>386.88</v>
      </c>
      <c r="K149" t="n">
        <v>61.82</v>
      </c>
      <c r="L149" t="n">
        <v>37.75</v>
      </c>
      <c r="M149" t="n">
        <v>2</v>
      </c>
      <c r="N149" t="n">
        <v>137.31</v>
      </c>
      <c r="O149" t="n">
        <v>47949.23</v>
      </c>
      <c r="P149" t="n">
        <v>120.4</v>
      </c>
      <c r="Q149" t="n">
        <v>204.14</v>
      </c>
      <c r="R149" t="n">
        <v>23.14</v>
      </c>
      <c r="S149" t="n">
        <v>17.37</v>
      </c>
      <c r="T149" t="n">
        <v>793.88</v>
      </c>
      <c r="U149" t="n">
        <v>0.75</v>
      </c>
      <c r="V149" t="n">
        <v>0.76</v>
      </c>
      <c r="W149" t="n">
        <v>1.14</v>
      </c>
      <c r="X149" t="n">
        <v>0.04</v>
      </c>
      <c r="Y149" t="n">
        <v>1</v>
      </c>
      <c r="Z149" t="n">
        <v>10</v>
      </c>
      <c r="AA149" t="n">
        <v>88.84185295446586</v>
      </c>
      <c r="AB149" t="n">
        <v>121.5573426381836</v>
      </c>
      <c r="AC149" t="n">
        <v>109.956080463629</v>
      </c>
      <c r="AD149" t="n">
        <v>88841.85295446587</v>
      </c>
      <c r="AE149" t="n">
        <v>121557.3426381836</v>
      </c>
      <c r="AF149" t="n">
        <v>2.193607470509326e-06</v>
      </c>
      <c r="AG149" t="n">
        <v>0.1383333333333333</v>
      </c>
      <c r="AH149" t="n">
        <v>109956.0804636291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10.0444</v>
      </c>
      <c r="E150" t="n">
        <v>9.960000000000001</v>
      </c>
      <c r="F150" t="n">
        <v>6.74</v>
      </c>
      <c r="G150" t="n">
        <v>101.05</v>
      </c>
      <c r="H150" t="n">
        <v>1.75</v>
      </c>
      <c r="I150" t="n">
        <v>4</v>
      </c>
      <c r="J150" t="n">
        <v>387.63</v>
      </c>
      <c r="K150" t="n">
        <v>61.82</v>
      </c>
      <c r="L150" t="n">
        <v>38</v>
      </c>
      <c r="M150" t="n">
        <v>2</v>
      </c>
      <c r="N150" t="n">
        <v>137.81</v>
      </c>
      <c r="O150" t="n">
        <v>48041.76</v>
      </c>
      <c r="P150" t="n">
        <v>120.4</v>
      </c>
      <c r="Q150" t="n">
        <v>204.14</v>
      </c>
      <c r="R150" t="n">
        <v>23.2</v>
      </c>
      <c r="S150" t="n">
        <v>17.37</v>
      </c>
      <c r="T150" t="n">
        <v>822.0599999999999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88.84357948450661</v>
      </c>
      <c r="AB150" t="n">
        <v>121.5597049527545</v>
      </c>
      <c r="AC150" t="n">
        <v>109.9582173222128</v>
      </c>
      <c r="AD150" t="n">
        <v>88843.57948450661</v>
      </c>
      <c r="AE150" t="n">
        <v>121559.7049527545</v>
      </c>
      <c r="AF150" t="n">
        <v>2.19356379316089e-06</v>
      </c>
      <c r="AG150" t="n">
        <v>0.1383333333333333</v>
      </c>
      <c r="AH150" t="n">
        <v>109958.2173222128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10.0432</v>
      </c>
      <c r="E151" t="n">
        <v>9.960000000000001</v>
      </c>
      <c r="F151" t="n">
        <v>6.74</v>
      </c>
      <c r="G151" t="n">
        <v>101.06</v>
      </c>
      <c r="H151" t="n">
        <v>1.76</v>
      </c>
      <c r="I151" t="n">
        <v>4</v>
      </c>
      <c r="J151" t="n">
        <v>388.38</v>
      </c>
      <c r="K151" t="n">
        <v>61.82</v>
      </c>
      <c r="L151" t="n">
        <v>38.25</v>
      </c>
      <c r="M151" t="n">
        <v>2</v>
      </c>
      <c r="N151" t="n">
        <v>138.31</v>
      </c>
      <c r="O151" t="n">
        <v>48134.63</v>
      </c>
      <c r="P151" t="n">
        <v>120.44</v>
      </c>
      <c r="Q151" t="n">
        <v>204.14</v>
      </c>
      <c r="R151" t="n">
        <v>23.25</v>
      </c>
      <c r="S151" t="n">
        <v>17.37</v>
      </c>
      <c r="T151" t="n">
        <v>845.03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88.87561431051459</v>
      </c>
      <c r="AB151" t="n">
        <v>121.6035364149753</v>
      </c>
      <c r="AC151" t="n">
        <v>109.9978655711972</v>
      </c>
      <c r="AD151" t="n">
        <v>88875.61431051459</v>
      </c>
      <c r="AE151" t="n">
        <v>121603.5364149753</v>
      </c>
      <c r="AF151" t="n">
        <v>2.193301729070273e-06</v>
      </c>
      <c r="AG151" t="n">
        <v>0.1383333333333333</v>
      </c>
      <c r="AH151" t="n">
        <v>109997.8655711972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10.0449</v>
      </c>
      <c r="E152" t="n">
        <v>9.960000000000001</v>
      </c>
      <c r="F152" t="n">
        <v>6.74</v>
      </c>
      <c r="G152" t="n">
        <v>101.04</v>
      </c>
      <c r="H152" t="n">
        <v>1.76</v>
      </c>
      <c r="I152" t="n">
        <v>4</v>
      </c>
      <c r="J152" t="n">
        <v>389.14</v>
      </c>
      <c r="K152" t="n">
        <v>61.82</v>
      </c>
      <c r="L152" t="n">
        <v>38.5</v>
      </c>
      <c r="M152" t="n">
        <v>2</v>
      </c>
      <c r="N152" t="n">
        <v>138.81</v>
      </c>
      <c r="O152" t="n">
        <v>48227.84</v>
      </c>
      <c r="P152" t="n">
        <v>120.37</v>
      </c>
      <c r="Q152" t="n">
        <v>204.14</v>
      </c>
      <c r="R152" t="n">
        <v>23.24</v>
      </c>
      <c r="S152" t="n">
        <v>17.37</v>
      </c>
      <c r="T152" t="n">
        <v>843.3200000000001</v>
      </c>
      <c r="U152" t="n">
        <v>0.75</v>
      </c>
      <c r="V152" t="n">
        <v>0.76</v>
      </c>
      <c r="W152" t="n">
        <v>1.14</v>
      </c>
      <c r="X152" t="n">
        <v>0.04</v>
      </c>
      <c r="Y152" t="n">
        <v>1</v>
      </c>
      <c r="Z152" t="n">
        <v>10</v>
      </c>
      <c r="AA152" t="n">
        <v>88.82301038813655</v>
      </c>
      <c r="AB152" t="n">
        <v>121.5315614076565</v>
      </c>
      <c r="AC152" t="n">
        <v>109.9327597575593</v>
      </c>
      <c r="AD152" t="n">
        <v>88823.01038813655</v>
      </c>
      <c r="AE152" t="n">
        <v>121531.5614076565</v>
      </c>
      <c r="AF152" t="n">
        <v>2.19367298653198e-06</v>
      </c>
      <c r="AG152" t="n">
        <v>0.1383333333333333</v>
      </c>
      <c r="AH152" t="n">
        <v>109932.7597575593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10.0416</v>
      </c>
      <c r="E153" t="n">
        <v>9.960000000000001</v>
      </c>
      <c r="F153" t="n">
        <v>6.74</v>
      </c>
      <c r="G153" t="n">
        <v>101.09</v>
      </c>
      <c r="H153" t="n">
        <v>1.77</v>
      </c>
      <c r="I153" t="n">
        <v>4</v>
      </c>
      <c r="J153" t="n">
        <v>389.89</v>
      </c>
      <c r="K153" t="n">
        <v>61.82</v>
      </c>
      <c r="L153" t="n">
        <v>38.75</v>
      </c>
      <c r="M153" t="n">
        <v>2</v>
      </c>
      <c r="N153" t="n">
        <v>139.32</v>
      </c>
      <c r="O153" t="n">
        <v>48321.4</v>
      </c>
      <c r="P153" t="n">
        <v>120.37</v>
      </c>
      <c r="Q153" t="n">
        <v>204.15</v>
      </c>
      <c r="R153" t="n">
        <v>23.28</v>
      </c>
      <c r="S153" t="n">
        <v>17.37</v>
      </c>
      <c r="T153" t="n">
        <v>863.4299999999999</v>
      </c>
      <c r="U153" t="n">
        <v>0.75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88.85149988504592</v>
      </c>
      <c r="AB153" t="n">
        <v>121.5705419941958</v>
      </c>
      <c r="AC153" t="n">
        <v>109.9680200916289</v>
      </c>
      <c r="AD153" t="n">
        <v>88851.49988504592</v>
      </c>
      <c r="AE153" t="n">
        <v>121570.5419941958</v>
      </c>
      <c r="AF153" t="n">
        <v>2.192952310282784e-06</v>
      </c>
      <c r="AG153" t="n">
        <v>0.1383333333333333</v>
      </c>
      <c r="AH153" t="n">
        <v>109968.0200916289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10.0393</v>
      </c>
      <c r="E154" t="n">
        <v>9.960000000000001</v>
      </c>
      <c r="F154" t="n">
        <v>6.74</v>
      </c>
      <c r="G154" t="n">
        <v>101.12</v>
      </c>
      <c r="H154" t="n">
        <v>1.78</v>
      </c>
      <c r="I154" t="n">
        <v>4</v>
      </c>
      <c r="J154" t="n">
        <v>390.66</v>
      </c>
      <c r="K154" t="n">
        <v>61.82</v>
      </c>
      <c r="L154" t="n">
        <v>39</v>
      </c>
      <c r="M154" t="n">
        <v>2</v>
      </c>
      <c r="N154" t="n">
        <v>139.83</v>
      </c>
      <c r="O154" t="n">
        <v>48415.31</v>
      </c>
      <c r="P154" t="n">
        <v>120.38</v>
      </c>
      <c r="Q154" t="n">
        <v>204.14</v>
      </c>
      <c r="R154" t="n">
        <v>23.37</v>
      </c>
      <c r="S154" t="n">
        <v>17.37</v>
      </c>
      <c r="T154" t="n">
        <v>906.03</v>
      </c>
      <c r="U154" t="n">
        <v>0.74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88.87678793247325</v>
      </c>
      <c r="AB154" t="n">
        <v>121.6051422163157</v>
      </c>
      <c r="AC154" t="n">
        <v>109.9993181171114</v>
      </c>
      <c r="AD154" t="n">
        <v>88876.78793247325</v>
      </c>
      <c r="AE154" t="n">
        <v>121605.1422163157</v>
      </c>
      <c r="AF154" t="n">
        <v>2.192450020775768e-06</v>
      </c>
      <c r="AG154" t="n">
        <v>0.1383333333333333</v>
      </c>
      <c r="AH154" t="n">
        <v>109999.3181171114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10.0382</v>
      </c>
      <c r="E155" t="n">
        <v>9.960000000000001</v>
      </c>
      <c r="F155" t="n">
        <v>6.74</v>
      </c>
      <c r="G155" t="n">
        <v>101.14</v>
      </c>
      <c r="H155" t="n">
        <v>1.79</v>
      </c>
      <c r="I155" t="n">
        <v>4</v>
      </c>
      <c r="J155" t="n">
        <v>391.42</v>
      </c>
      <c r="K155" t="n">
        <v>61.82</v>
      </c>
      <c r="L155" t="n">
        <v>39.25</v>
      </c>
      <c r="M155" t="n">
        <v>2</v>
      </c>
      <c r="N155" t="n">
        <v>140.35</v>
      </c>
      <c r="O155" t="n">
        <v>48509.7</v>
      </c>
      <c r="P155" t="n">
        <v>120.23</v>
      </c>
      <c r="Q155" t="n">
        <v>204.14</v>
      </c>
      <c r="R155" t="n">
        <v>23.39</v>
      </c>
      <c r="S155" t="n">
        <v>17.37</v>
      </c>
      <c r="T155" t="n">
        <v>914.87</v>
      </c>
      <c r="U155" t="n">
        <v>0.74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88.80497480007007</v>
      </c>
      <c r="AB155" t="n">
        <v>121.5068843203899</v>
      </c>
      <c r="AC155" t="n">
        <v>109.9104378168669</v>
      </c>
      <c r="AD155" t="n">
        <v>88804.97480007006</v>
      </c>
      <c r="AE155" t="n">
        <v>121506.8843203899</v>
      </c>
      <c r="AF155" t="n">
        <v>2.192209795359369e-06</v>
      </c>
      <c r="AG155" t="n">
        <v>0.1383333333333333</v>
      </c>
      <c r="AH155" t="n">
        <v>109910.4378168669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10.0399</v>
      </c>
      <c r="E156" t="n">
        <v>9.960000000000001</v>
      </c>
      <c r="F156" t="n">
        <v>6.74</v>
      </c>
      <c r="G156" t="n">
        <v>101.11</v>
      </c>
      <c r="H156" t="n">
        <v>1.8</v>
      </c>
      <c r="I156" t="n">
        <v>4</v>
      </c>
      <c r="J156" t="n">
        <v>392.19</v>
      </c>
      <c r="K156" t="n">
        <v>61.82</v>
      </c>
      <c r="L156" t="n">
        <v>39.5</v>
      </c>
      <c r="M156" t="n">
        <v>2</v>
      </c>
      <c r="N156" t="n">
        <v>140.87</v>
      </c>
      <c r="O156" t="n">
        <v>48604.33</v>
      </c>
      <c r="P156" t="n">
        <v>120.18</v>
      </c>
      <c r="Q156" t="n">
        <v>204.14</v>
      </c>
      <c r="R156" t="n">
        <v>23.36</v>
      </c>
      <c r="S156" t="n">
        <v>17.37</v>
      </c>
      <c r="T156" t="n">
        <v>904</v>
      </c>
      <c r="U156" t="n">
        <v>0.74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88.76319730414002</v>
      </c>
      <c r="AB156" t="n">
        <v>121.4497225073654</v>
      </c>
      <c r="AC156" t="n">
        <v>109.8587314470504</v>
      </c>
      <c r="AD156" t="n">
        <v>88763.19730414002</v>
      </c>
      <c r="AE156" t="n">
        <v>121449.7225073654</v>
      </c>
      <c r="AF156" t="n">
        <v>2.192581052821076e-06</v>
      </c>
      <c r="AG156" t="n">
        <v>0.1383333333333333</v>
      </c>
      <c r="AH156" t="n">
        <v>109858.7314470504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10.0399</v>
      </c>
      <c r="E157" t="n">
        <v>9.960000000000001</v>
      </c>
      <c r="F157" t="n">
        <v>6.74</v>
      </c>
      <c r="G157" t="n">
        <v>101.11</v>
      </c>
      <c r="H157" t="n">
        <v>1.8</v>
      </c>
      <c r="I157" t="n">
        <v>4</v>
      </c>
      <c r="J157" t="n">
        <v>392.96</v>
      </c>
      <c r="K157" t="n">
        <v>61.82</v>
      </c>
      <c r="L157" t="n">
        <v>39.75</v>
      </c>
      <c r="M157" t="n">
        <v>2</v>
      </c>
      <c r="N157" t="n">
        <v>141.39</v>
      </c>
      <c r="O157" t="n">
        <v>48699.33</v>
      </c>
      <c r="P157" t="n">
        <v>120.11</v>
      </c>
      <c r="Q157" t="n">
        <v>204.14</v>
      </c>
      <c r="R157" t="n">
        <v>23.31</v>
      </c>
      <c r="S157" t="n">
        <v>17.37</v>
      </c>
      <c r="T157" t="n">
        <v>877.0700000000001</v>
      </c>
      <c r="U157" t="n">
        <v>0.75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88.72525498402855</v>
      </c>
      <c r="AB157" t="n">
        <v>121.3978081510919</v>
      </c>
      <c r="AC157" t="n">
        <v>109.8117717240773</v>
      </c>
      <c r="AD157" t="n">
        <v>88725.25498402855</v>
      </c>
      <c r="AE157" t="n">
        <v>121397.8081510919</v>
      </c>
      <c r="AF157" t="n">
        <v>2.192581052821076e-06</v>
      </c>
      <c r="AG157" t="n">
        <v>0.1383333333333333</v>
      </c>
      <c r="AH157" t="n">
        <v>109811.7717240773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10.0424</v>
      </c>
      <c r="E158" t="n">
        <v>9.960000000000001</v>
      </c>
      <c r="F158" t="n">
        <v>6.74</v>
      </c>
      <c r="G158" t="n">
        <v>101.08</v>
      </c>
      <c r="H158" t="n">
        <v>1.81</v>
      </c>
      <c r="I158" t="n">
        <v>4</v>
      </c>
      <c r="J158" t="n">
        <v>393.73</v>
      </c>
      <c r="K158" t="n">
        <v>61.82</v>
      </c>
      <c r="L158" t="n">
        <v>40</v>
      </c>
      <c r="M158" t="n">
        <v>2</v>
      </c>
      <c r="N158" t="n">
        <v>141.91</v>
      </c>
      <c r="O158" t="n">
        <v>48794.7</v>
      </c>
      <c r="P158" t="n">
        <v>120.01</v>
      </c>
      <c r="Q158" t="n">
        <v>204.14</v>
      </c>
      <c r="R158" t="n">
        <v>23.26</v>
      </c>
      <c r="S158" t="n">
        <v>17.37</v>
      </c>
      <c r="T158" t="n">
        <v>852.15</v>
      </c>
      <c r="U158" t="n">
        <v>0.75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88.64950826600912</v>
      </c>
      <c r="AB158" t="n">
        <v>121.2941681497884</v>
      </c>
      <c r="AC158" t="n">
        <v>109.7180229790386</v>
      </c>
      <c r="AD158" t="n">
        <v>88649.50826600913</v>
      </c>
      <c r="AE158" t="n">
        <v>121294.1681497884</v>
      </c>
      <c r="AF158" t="n">
        <v>2.193127019676528e-06</v>
      </c>
      <c r="AG158" t="n">
        <v>0.1383333333333333</v>
      </c>
      <c r="AH158" t="n">
        <v>109718.0229790385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11.079</v>
      </c>
      <c r="E2" t="n">
        <v>9.029999999999999</v>
      </c>
      <c r="F2" t="n">
        <v>7.13</v>
      </c>
      <c r="G2" t="n">
        <v>19.46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20.64</v>
      </c>
      <c r="Q2" t="n">
        <v>204.2</v>
      </c>
      <c r="R2" t="n">
        <v>34.82</v>
      </c>
      <c r="S2" t="n">
        <v>17.37</v>
      </c>
      <c r="T2" t="n">
        <v>6541.6</v>
      </c>
      <c r="U2" t="n">
        <v>0.5</v>
      </c>
      <c r="V2" t="n">
        <v>0.72</v>
      </c>
      <c r="W2" t="n">
        <v>1.2</v>
      </c>
      <c r="X2" t="n">
        <v>0.44</v>
      </c>
      <c r="Y2" t="n">
        <v>1</v>
      </c>
      <c r="Z2" t="n">
        <v>10</v>
      </c>
      <c r="AA2" t="n">
        <v>19.01077548409619</v>
      </c>
      <c r="AB2" t="n">
        <v>26.0113817135335</v>
      </c>
      <c r="AC2" t="n">
        <v>23.52889195001773</v>
      </c>
      <c r="AD2" t="n">
        <v>19010.77548409619</v>
      </c>
      <c r="AE2" t="n">
        <v>26011.38171353349</v>
      </c>
      <c r="AF2" t="n">
        <v>3.377288893909627e-06</v>
      </c>
      <c r="AG2" t="n">
        <v>0.1254166666666666</v>
      </c>
      <c r="AH2" t="n">
        <v>23528.89195001773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9.355499999999999</v>
      </c>
      <c r="E2" t="n">
        <v>10.69</v>
      </c>
      <c r="F2" t="n">
        <v>7.67</v>
      </c>
      <c r="G2" t="n">
        <v>9.210000000000001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68.06</v>
      </c>
      <c r="Q2" t="n">
        <v>204.24</v>
      </c>
      <c r="R2" t="n">
        <v>52.35</v>
      </c>
      <c r="S2" t="n">
        <v>17.37</v>
      </c>
      <c r="T2" t="n">
        <v>15165.68</v>
      </c>
      <c r="U2" t="n">
        <v>0.33</v>
      </c>
      <c r="V2" t="n">
        <v>0.67</v>
      </c>
      <c r="W2" t="n">
        <v>1.22</v>
      </c>
      <c r="X2" t="n">
        <v>0.98</v>
      </c>
      <c r="Y2" t="n">
        <v>1</v>
      </c>
      <c r="Z2" t="n">
        <v>10</v>
      </c>
      <c r="AA2" t="n">
        <v>57.82159506149731</v>
      </c>
      <c r="AB2" t="n">
        <v>79.11405727185216</v>
      </c>
      <c r="AC2" t="n">
        <v>71.56352268312166</v>
      </c>
      <c r="AD2" t="n">
        <v>57821.59506149731</v>
      </c>
      <c r="AE2" t="n">
        <v>79114.05727185216</v>
      </c>
      <c r="AF2" t="n">
        <v>2.444401217877887e-06</v>
      </c>
      <c r="AG2" t="n">
        <v>0.1484722222222222</v>
      </c>
      <c r="AH2" t="n">
        <v>71563.52268312166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9.738200000000001</v>
      </c>
      <c r="E3" t="n">
        <v>10.27</v>
      </c>
      <c r="F3" t="n">
        <v>7.48</v>
      </c>
      <c r="G3" t="n">
        <v>11.51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66</v>
      </c>
      <c r="Q3" t="n">
        <v>204.15</v>
      </c>
      <c r="R3" t="n">
        <v>46.14</v>
      </c>
      <c r="S3" t="n">
        <v>17.37</v>
      </c>
      <c r="T3" t="n">
        <v>12118.15</v>
      </c>
      <c r="U3" t="n">
        <v>0.38</v>
      </c>
      <c r="V3" t="n">
        <v>0.68</v>
      </c>
      <c r="W3" t="n">
        <v>1.21</v>
      </c>
      <c r="X3" t="n">
        <v>0.79</v>
      </c>
      <c r="Y3" t="n">
        <v>1</v>
      </c>
      <c r="Z3" t="n">
        <v>10</v>
      </c>
      <c r="AA3" t="n">
        <v>54.07797300945619</v>
      </c>
      <c r="AB3" t="n">
        <v>73.99186842330333</v>
      </c>
      <c r="AC3" t="n">
        <v>66.93018834923949</v>
      </c>
      <c r="AD3" t="n">
        <v>54077.97300945619</v>
      </c>
      <c r="AE3" t="n">
        <v>73991.86842330333</v>
      </c>
      <c r="AF3" t="n">
        <v>2.54439291752856e-06</v>
      </c>
      <c r="AG3" t="n">
        <v>0.1426388888888889</v>
      </c>
      <c r="AH3" t="n">
        <v>66930.18834923948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10.0309</v>
      </c>
      <c r="E4" t="n">
        <v>9.970000000000001</v>
      </c>
      <c r="F4" t="n">
        <v>7.32</v>
      </c>
      <c r="G4" t="n">
        <v>13.73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64.17</v>
      </c>
      <c r="Q4" t="n">
        <v>204.19</v>
      </c>
      <c r="R4" t="n">
        <v>41.3</v>
      </c>
      <c r="S4" t="n">
        <v>17.37</v>
      </c>
      <c r="T4" t="n">
        <v>9730.309999999999</v>
      </c>
      <c r="U4" t="n">
        <v>0.42</v>
      </c>
      <c r="V4" t="n">
        <v>0.7</v>
      </c>
      <c r="W4" t="n">
        <v>1.19</v>
      </c>
      <c r="X4" t="n">
        <v>0.63</v>
      </c>
      <c r="Y4" t="n">
        <v>1</v>
      </c>
      <c r="Z4" t="n">
        <v>10</v>
      </c>
      <c r="AA4" t="n">
        <v>51.24063724313931</v>
      </c>
      <c r="AB4" t="n">
        <v>70.10970045341087</v>
      </c>
      <c r="AC4" t="n">
        <v>63.41852904173538</v>
      </c>
      <c r="AD4" t="n">
        <v>51240.63724313931</v>
      </c>
      <c r="AE4" t="n">
        <v>70109.70045341087</v>
      </c>
      <c r="AF4" t="n">
        <v>2.620869453948085e-06</v>
      </c>
      <c r="AG4" t="n">
        <v>0.1384722222222222</v>
      </c>
      <c r="AH4" t="n">
        <v>63418.52904173538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10.2471</v>
      </c>
      <c r="E5" t="n">
        <v>9.76</v>
      </c>
      <c r="F5" t="n">
        <v>7.22</v>
      </c>
      <c r="G5" t="n">
        <v>16.04</v>
      </c>
      <c r="H5" t="n">
        <v>0.31</v>
      </c>
      <c r="I5" t="n">
        <v>27</v>
      </c>
      <c r="J5" t="n">
        <v>99.64</v>
      </c>
      <c r="K5" t="n">
        <v>39.72</v>
      </c>
      <c r="L5" t="n">
        <v>1.75</v>
      </c>
      <c r="M5" t="n">
        <v>25</v>
      </c>
      <c r="N5" t="n">
        <v>13.18</v>
      </c>
      <c r="O5" t="n">
        <v>12522.99</v>
      </c>
      <c r="P5" t="n">
        <v>62.86</v>
      </c>
      <c r="Q5" t="n">
        <v>204.16</v>
      </c>
      <c r="R5" t="n">
        <v>37.99</v>
      </c>
      <c r="S5" t="n">
        <v>17.37</v>
      </c>
      <c r="T5" t="n">
        <v>8101.19</v>
      </c>
      <c r="U5" t="n">
        <v>0.46</v>
      </c>
      <c r="V5" t="n">
        <v>0.71</v>
      </c>
      <c r="W5" t="n">
        <v>1.19</v>
      </c>
      <c r="X5" t="n">
        <v>0.52</v>
      </c>
      <c r="Y5" t="n">
        <v>1</v>
      </c>
      <c r="Z5" t="n">
        <v>10</v>
      </c>
      <c r="AA5" t="n">
        <v>49.30607460110354</v>
      </c>
      <c r="AB5" t="n">
        <v>67.46274649969858</v>
      </c>
      <c r="AC5" t="n">
        <v>61.02419665834133</v>
      </c>
      <c r="AD5" t="n">
        <v>49306.07460110354</v>
      </c>
      <c r="AE5" t="n">
        <v>67462.74649969858</v>
      </c>
      <c r="AF5" t="n">
        <v>2.677358101621132e-06</v>
      </c>
      <c r="AG5" t="n">
        <v>0.1355555555555555</v>
      </c>
      <c r="AH5" t="n">
        <v>61024.19665834133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10.3803</v>
      </c>
      <c r="E6" t="n">
        <v>9.630000000000001</v>
      </c>
      <c r="F6" t="n">
        <v>7.15</v>
      </c>
      <c r="G6" t="n">
        <v>17.88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22</v>
      </c>
      <c r="N6" t="n">
        <v>13.24</v>
      </c>
      <c r="O6" t="n">
        <v>12561.45</v>
      </c>
      <c r="P6" t="n">
        <v>61.92</v>
      </c>
      <c r="Q6" t="n">
        <v>204.19</v>
      </c>
      <c r="R6" t="n">
        <v>36.24</v>
      </c>
      <c r="S6" t="n">
        <v>17.37</v>
      </c>
      <c r="T6" t="n">
        <v>7240.04</v>
      </c>
      <c r="U6" t="n">
        <v>0.48</v>
      </c>
      <c r="V6" t="n">
        <v>0.71</v>
      </c>
      <c r="W6" t="n">
        <v>1.17</v>
      </c>
      <c r="X6" t="n">
        <v>0.46</v>
      </c>
      <c r="Y6" t="n">
        <v>1</v>
      </c>
      <c r="Z6" t="n">
        <v>10</v>
      </c>
      <c r="AA6" t="n">
        <v>48.06850450987658</v>
      </c>
      <c r="AB6" t="n">
        <v>65.76944850314359</v>
      </c>
      <c r="AC6" t="n">
        <v>59.49250464601835</v>
      </c>
      <c r="AD6" t="n">
        <v>48068.50450987658</v>
      </c>
      <c r="AE6" t="n">
        <v>65769.44850314359</v>
      </c>
      <c r="AF6" t="n">
        <v>2.712160543203232e-06</v>
      </c>
      <c r="AG6" t="n">
        <v>0.13375</v>
      </c>
      <c r="AH6" t="n">
        <v>59492.50464601834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10.5208</v>
      </c>
      <c r="E7" t="n">
        <v>9.51</v>
      </c>
      <c r="F7" t="n">
        <v>7.09</v>
      </c>
      <c r="G7" t="n">
        <v>20.24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60.93</v>
      </c>
      <c r="Q7" t="n">
        <v>204.16</v>
      </c>
      <c r="R7" t="n">
        <v>34.11</v>
      </c>
      <c r="S7" t="n">
        <v>17.37</v>
      </c>
      <c r="T7" t="n">
        <v>6192.65</v>
      </c>
      <c r="U7" t="n">
        <v>0.51</v>
      </c>
      <c r="V7" t="n">
        <v>0.72</v>
      </c>
      <c r="W7" t="n">
        <v>1.17</v>
      </c>
      <c r="X7" t="n">
        <v>0.39</v>
      </c>
      <c r="Y7" t="n">
        <v>1</v>
      </c>
      <c r="Z7" t="n">
        <v>10</v>
      </c>
      <c r="AA7" t="n">
        <v>46.82433008063674</v>
      </c>
      <c r="AB7" t="n">
        <v>64.06711415995653</v>
      </c>
      <c r="AC7" t="n">
        <v>57.95263870330327</v>
      </c>
      <c r="AD7" t="n">
        <v>46824.33008063674</v>
      </c>
      <c r="AE7" t="n">
        <v>64067.11415995654</v>
      </c>
      <c r="AF7" t="n">
        <v>2.748870325802969e-06</v>
      </c>
      <c r="AG7" t="n">
        <v>0.1320833333333333</v>
      </c>
      <c r="AH7" t="n">
        <v>57952.63870330327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10.6073</v>
      </c>
      <c r="E8" t="n">
        <v>9.43</v>
      </c>
      <c r="F8" t="n">
        <v>7.05</v>
      </c>
      <c r="G8" t="n">
        <v>22.26</v>
      </c>
      <c r="H8" t="n">
        <v>0.44</v>
      </c>
      <c r="I8" t="n">
        <v>19</v>
      </c>
      <c r="J8" t="n">
        <v>100.58</v>
      </c>
      <c r="K8" t="n">
        <v>39.72</v>
      </c>
      <c r="L8" t="n">
        <v>2.5</v>
      </c>
      <c r="M8" t="n">
        <v>17</v>
      </c>
      <c r="N8" t="n">
        <v>13.36</v>
      </c>
      <c r="O8" t="n">
        <v>12638.45</v>
      </c>
      <c r="P8" t="n">
        <v>60.31</v>
      </c>
      <c r="Q8" t="n">
        <v>204.18</v>
      </c>
      <c r="R8" t="n">
        <v>32.86</v>
      </c>
      <c r="S8" t="n">
        <v>17.37</v>
      </c>
      <c r="T8" t="n">
        <v>5575.14</v>
      </c>
      <c r="U8" t="n">
        <v>0.53</v>
      </c>
      <c r="V8" t="n">
        <v>0.72</v>
      </c>
      <c r="W8" t="n">
        <v>1.17</v>
      </c>
      <c r="X8" t="n">
        <v>0.36</v>
      </c>
      <c r="Y8" t="n">
        <v>1</v>
      </c>
      <c r="Z8" t="n">
        <v>10</v>
      </c>
      <c r="AA8" t="n">
        <v>46.06334186606868</v>
      </c>
      <c r="AB8" t="n">
        <v>63.02589651235445</v>
      </c>
      <c r="AC8" t="n">
        <v>57.01079340662984</v>
      </c>
      <c r="AD8" t="n">
        <v>46063.34186606867</v>
      </c>
      <c r="AE8" t="n">
        <v>63025.89651235445</v>
      </c>
      <c r="AF8" t="n">
        <v>2.771471010464017e-06</v>
      </c>
      <c r="AG8" t="n">
        <v>0.1309722222222222</v>
      </c>
      <c r="AH8" t="n">
        <v>57010.79340662985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10.6787</v>
      </c>
      <c r="E9" t="n">
        <v>9.359999999999999</v>
      </c>
      <c r="F9" t="n">
        <v>7.03</v>
      </c>
      <c r="G9" t="n">
        <v>24.8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15</v>
      </c>
      <c r="N9" t="n">
        <v>13.42</v>
      </c>
      <c r="O9" t="n">
        <v>12676.98</v>
      </c>
      <c r="P9" t="n">
        <v>59.77</v>
      </c>
      <c r="Q9" t="n">
        <v>204.15</v>
      </c>
      <c r="R9" t="n">
        <v>32.32</v>
      </c>
      <c r="S9" t="n">
        <v>17.37</v>
      </c>
      <c r="T9" t="n">
        <v>5315.47</v>
      </c>
      <c r="U9" t="n">
        <v>0.54</v>
      </c>
      <c r="V9" t="n">
        <v>0.73</v>
      </c>
      <c r="W9" t="n">
        <v>1.16</v>
      </c>
      <c r="X9" t="n">
        <v>0.34</v>
      </c>
      <c r="Y9" t="n">
        <v>1</v>
      </c>
      <c r="Z9" t="n">
        <v>10</v>
      </c>
      <c r="AA9" t="n">
        <v>45.45389896608486</v>
      </c>
      <c r="AB9" t="n">
        <v>62.19202984987383</v>
      </c>
      <c r="AC9" t="n">
        <v>56.25650980807689</v>
      </c>
      <c r="AD9" t="n">
        <v>45453.89896608486</v>
      </c>
      <c r="AE9" t="n">
        <v>62192.02984987383</v>
      </c>
      <c r="AF9" t="n">
        <v>2.790126373294062e-06</v>
      </c>
      <c r="AG9" t="n">
        <v>0.13</v>
      </c>
      <c r="AH9" t="n">
        <v>56256.50980807689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10.7223</v>
      </c>
      <c r="E10" t="n">
        <v>9.33</v>
      </c>
      <c r="F10" t="n">
        <v>7.01</v>
      </c>
      <c r="G10" t="n">
        <v>26.29</v>
      </c>
      <c r="H10" t="n">
        <v>0.52</v>
      </c>
      <c r="I10" t="n">
        <v>16</v>
      </c>
      <c r="J10" t="n">
        <v>101.2</v>
      </c>
      <c r="K10" t="n">
        <v>39.72</v>
      </c>
      <c r="L10" t="n">
        <v>3</v>
      </c>
      <c r="M10" t="n">
        <v>14</v>
      </c>
      <c r="N10" t="n">
        <v>13.49</v>
      </c>
      <c r="O10" t="n">
        <v>12715.54</v>
      </c>
      <c r="P10" t="n">
        <v>59.16</v>
      </c>
      <c r="Q10" t="n">
        <v>204.2</v>
      </c>
      <c r="R10" t="n">
        <v>31.84</v>
      </c>
      <c r="S10" t="n">
        <v>17.37</v>
      </c>
      <c r="T10" t="n">
        <v>5081.59</v>
      </c>
      <c r="U10" t="n">
        <v>0.55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44.9297138050168</v>
      </c>
      <c r="AB10" t="n">
        <v>61.47481658708367</v>
      </c>
      <c r="AC10" t="n">
        <v>55.60774637247208</v>
      </c>
      <c r="AD10" t="n">
        <v>44929.7138050168</v>
      </c>
      <c r="AE10" t="n">
        <v>61474.81658708367</v>
      </c>
      <c r="AF10" t="n">
        <v>2.801518163481596e-06</v>
      </c>
      <c r="AG10" t="n">
        <v>0.1295833333333333</v>
      </c>
      <c r="AH10" t="n">
        <v>55607.74637247208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10.8375</v>
      </c>
      <c r="E11" t="n">
        <v>9.23</v>
      </c>
      <c r="F11" t="n">
        <v>6.95</v>
      </c>
      <c r="G11" t="n">
        <v>29.79</v>
      </c>
      <c r="H11" t="n">
        <v>0.5600000000000001</v>
      </c>
      <c r="I11" t="n">
        <v>14</v>
      </c>
      <c r="J11" t="n">
        <v>101.52</v>
      </c>
      <c r="K11" t="n">
        <v>39.72</v>
      </c>
      <c r="L11" t="n">
        <v>3.25</v>
      </c>
      <c r="M11" t="n">
        <v>12</v>
      </c>
      <c r="N11" t="n">
        <v>13.55</v>
      </c>
      <c r="O11" t="n">
        <v>12754.13</v>
      </c>
      <c r="P11" t="n">
        <v>58.26</v>
      </c>
      <c r="Q11" t="n">
        <v>204.21</v>
      </c>
      <c r="R11" t="n">
        <v>29.99</v>
      </c>
      <c r="S11" t="n">
        <v>17.37</v>
      </c>
      <c r="T11" t="n">
        <v>4168.61</v>
      </c>
      <c r="U11" t="n">
        <v>0.58</v>
      </c>
      <c r="V11" t="n">
        <v>0.73</v>
      </c>
      <c r="W11" t="n">
        <v>1.16</v>
      </c>
      <c r="X11" t="n">
        <v>0.26</v>
      </c>
      <c r="Y11" t="n">
        <v>1</v>
      </c>
      <c r="Z11" t="n">
        <v>10</v>
      </c>
      <c r="AA11" t="n">
        <v>43.90847066959056</v>
      </c>
      <c r="AB11" t="n">
        <v>60.07750667512681</v>
      </c>
      <c r="AC11" t="n">
        <v>54.34379375737513</v>
      </c>
      <c r="AD11" t="n">
        <v>43908.47066959056</v>
      </c>
      <c r="AE11" t="n">
        <v>60077.5066751268</v>
      </c>
      <c r="AF11" t="n">
        <v>2.831617572417466e-06</v>
      </c>
      <c r="AG11" t="n">
        <v>0.1281944444444444</v>
      </c>
      <c r="AH11" t="n">
        <v>54343.79375737513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10.889</v>
      </c>
      <c r="E12" t="n">
        <v>9.18</v>
      </c>
      <c r="F12" t="n">
        <v>6.93</v>
      </c>
      <c r="G12" t="n">
        <v>31.98</v>
      </c>
      <c r="H12" t="n">
        <v>0.6</v>
      </c>
      <c r="I12" t="n">
        <v>13</v>
      </c>
      <c r="J12" t="n">
        <v>101.83</v>
      </c>
      <c r="K12" t="n">
        <v>39.72</v>
      </c>
      <c r="L12" t="n">
        <v>3.5</v>
      </c>
      <c r="M12" t="n">
        <v>11</v>
      </c>
      <c r="N12" t="n">
        <v>13.61</v>
      </c>
      <c r="O12" t="n">
        <v>12792.74</v>
      </c>
      <c r="P12" t="n">
        <v>57.72</v>
      </c>
      <c r="Q12" t="n">
        <v>204.14</v>
      </c>
      <c r="R12" t="n">
        <v>29.25</v>
      </c>
      <c r="S12" t="n">
        <v>17.37</v>
      </c>
      <c r="T12" t="n">
        <v>3803.24</v>
      </c>
      <c r="U12" t="n">
        <v>0.59</v>
      </c>
      <c r="V12" t="n">
        <v>0.74</v>
      </c>
      <c r="W12" t="n">
        <v>1.16</v>
      </c>
      <c r="X12" t="n">
        <v>0.24</v>
      </c>
      <c r="Y12" t="n">
        <v>1</v>
      </c>
      <c r="Z12" t="n">
        <v>10</v>
      </c>
      <c r="AA12" t="n">
        <v>43.40220756037892</v>
      </c>
      <c r="AB12" t="n">
        <v>59.38481515435173</v>
      </c>
      <c r="AC12" t="n">
        <v>53.71721174314396</v>
      </c>
      <c r="AD12" t="n">
        <v>43402.20756037892</v>
      </c>
      <c r="AE12" t="n">
        <v>59384.81515435173</v>
      </c>
      <c r="AF12" t="n">
        <v>2.845073471377513e-06</v>
      </c>
      <c r="AG12" t="n">
        <v>0.1275</v>
      </c>
      <c r="AH12" t="n">
        <v>53717.21174314396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10.9373</v>
      </c>
      <c r="E13" t="n">
        <v>9.140000000000001</v>
      </c>
      <c r="F13" t="n">
        <v>6.91</v>
      </c>
      <c r="G13" t="n">
        <v>34.54</v>
      </c>
      <c r="H13" t="n">
        <v>0.65</v>
      </c>
      <c r="I13" t="n">
        <v>12</v>
      </c>
      <c r="J13" t="n">
        <v>102.14</v>
      </c>
      <c r="K13" t="n">
        <v>39.72</v>
      </c>
      <c r="L13" t="n">
        <v>3.75</v>
      </c>
      <c r="M13" t="n">
        <v>10</v>
      </c>
      <c r="N13" t="n">
        <v>13.68</v>
      </c>
      <c r="O13" t="n">
        <v>12831.37</v>
      </c>
      <c r="P13" t="n">
        <v>57.17</v>
      </c>
      <c r="Q13" t="n">
        <v>204.14</v>
      </c>
      <c r="R13" t="n">
        <v>28.75</v>
      </c>
      <c r="S13" t="n">
        <v>17.37</v>
      </c>
      <c r="T13" t="n">
        <v>3558.02</v>
      </c>
      <c r="U13" t="n">
        <v>0.6</v>
      </c>
      <c r="V13" t="n">
        <v>0.74</v>
      </c>
      <c r="W13" t="n">
        <v>1.15</v>
      </c>
      <c r="X13" t="n">
        <v>0.22</v>
      </c>
      <c r="Y13" t="n">
        <v>1</v>
      </c>
      <c r="Z13" t="n">
        <v>10</v>
      </c>
      <c r="AA13" t="n">
        <v>42.90809875570677</v>
      </c>
      <c r="AB13" t="n">
        <v>58.70875368925763</v>
      </c>
      <c r="AC13" t="n">
        <v>53.10567263542</v>
      </c>
      <c r="AD13" t="n">
        <v>42908.09875570677</v>
      </c>
      <c r="AE13" t="n">
        <v>58708.75368925762</v>
      </c>
      <c r="AF13" t="n">
        <v>2.857693275644896e-06</v>
      </c>
      <c r="AG13" t="n">
        <v>0.1269444444444444</v>
      </c>
      <c r="AH13" t="n">
        <v>53105.67263542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10.9333</v>
      </c>
      <c r="E14" t="n">
        <v>9.15</v>
      </c>
      <c r="F14" t="n">
        <v>6.91</v>
      </c>
      <c r="G14" t="n">
        <v>34.56</v>
      </c>
      <c r="H14" t="n">
        <v>0.6899999999999999</v>
      </c>
      <c r="I14" t="n">
        <v>12</v>
      </c>
      <c r="J14" t="n">
        <v>102.45</v>
      </c>
      <c r="K14" t="n">
        <v>39.72</v>
      </c>
      <c r="L14" t="n">
        <v>4</v>
      </c>
      <c r="M14" t="n">
        <v>10</v>
      </c>
      <c r="N14" t="n">
        <v>13.74</v>
      </c>
      <c r="O14" t="n">
        <v>12870.03</v>
      </c>
      <c r="P14" t="n">
        <v>56.7</v>
      </c>
      <c r="Q14" t="n">
        <v>204.16</v>
      </c>
      <c r="R14" t="n">
        <v>28.58</v>
      </c>
      <c r="S14" t="n">
        <v>17.37</v>
      </c>
      <c r="T14" t="n">
        <v>3474.38</v>
      </c>
      <c r="U14" t="n">
        <v>0.61</v>
      </c>
      <c r="V14" t="n">
        <v>0.74</v>
      </c>
      <c r="W14" t="n">
        <v>1.16</v>
      </c>
      <c r="X14" t="n">
        <v>0.22</v>
      </c>
      <c r="Y14" t="n">
        <v>1</v>
      </c>
      <c r="Z14" t="n">
        <v>10</v>
      </c>
      <c r="AA14" t="n">
        <v>42.68954205375027</v>
      </c>
      <c r="AB14" t="n">
        <v>58.40971476759972</v>
      </c>
      <c r="AC14" t="n">
        <v>52.83517356874127</v>
      </c>
      <c r="AD14" t="n">
        <v>42689.54205375027</v>
      </c>
      <c r="AE14" t="n">
        <v>58409.71476759972</v>
      </c>
      <c r="AF14" t="n">
        <v>2.856648157279066e-06</v>
      </c>
      <c r="AG14" t="n">
        <v>0.1270833333333333</v>
      </c>
      <c r="AH14" t="n">
        <v>52835.17356874127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10.9863</v>
      </c>
      <c r="E15" t="n">
        <v>9.1</v>
      </c>
      <c r="F15" t="n">
        <v>6.89</v>
      </c>
      <c r="G15" t="n">
        <v>37.57</v>
      </c>
      <c r="H15" t="n">
        <v>0.73</v>
      </c>
      <c r="I15" t="n">
        <v>11</v>
      </c>
      <c r="J15" t="n">
        <v>102.77</v>
      </c>
      <c r="K15" t="n">
        <v>39.72</v>
      </c>
      <c r="L15" t="n">
        <v>4.25</v>
      </c>
      <c r="M15" t="n">
        <v>9</v>
      </c>
      <c r="N15" t="n">
        <v>13.8</v>
      </c>
      <c r="O15" t="n">
        <v>12908.71</v>
      </c>
      <c r="P15" t="n">
        <v>56.1</v>
      </c>
      <c r="Q15" t="n">
        <v>204.14</v>
      </c>
      <c r="R15" t="n">
        <v>28.09</v>
      </c>
      <c r="S15" t="n">
        <v>17.37</v>
      </c>
      <c r="T15" t="n">
        <v>3234.16</v>
      </c>
      <c r="U15" t="n">
        <v>0.62</v>
      </c>
      <c r="V15" t="n">
        <v>0.74</v>
      </c>
      <c r="W15" t="n">
        <v>1.15</v>
      </c>
      <c r="X15" t="n">
        <v>0.2</v>
      </c>
      <c r="Y15" t="n">
        <v>1</v>
      </c>
      <c r="Z15" t="n">
        <v>10</v>
      </c>
      <c r="AA15" t="n">
        <v>42.15816874326806</v>
      </c>
      <c r="AB15" t="n">
        <v>57.68266636149776</v>
      </c>
      <c r="AC15" t="n">
        <v>52.17751364220172</v>
      </c>
      <c r="AD15" t="n">
        <v>42158.16874326806</v>
      </c>
      <c r="AE15" t="n">
        <v>57682.66636149776</v>
      </c>
      <c r="AF15" t="n">
        <v>2.870495975626298e-06</v>
      </c>
      <c r="AG15" t="n">
        <v>0.1263888888888889</v>
      </c>
      <c r="AH15" t="n">
        <v>52177.51364220172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11.0314</v>
      </c>
      <c r="E16" t="n">
        <v>9.06</v>
      </c>
      <c r="F16" t="n">
        <v>6.87</v>
      </c>
      <c r="G16" t="n">
        <v>41.23</v>
      </c>
      <c r="H16" t="n">
        <v>0.77</v>
      </c>
      <c r="I16" t="n">
        <v>10</v>
      </c>
      <c r="J16" t="n">
        <v>103.08</v>
      </c>
      <c r="K16" t="n">
        <v>39.72</v>
      </c>
      <c r="L16" t="n">
        <v>4.5</v>
      </c>
      <c r="M16" t="n">
        <v>8</v>
      </c>
      <c r="N16" t="n">
        <v>13.87</v>
      </c>
      <c r="O16" t="n">
        <v>12947.42</v>
      </c>
      <c r="P16" t="n">
        <v>55.3</v>
      </c>
      <c r="Q16" t="n">
        <v>204.15</v>
      </c>
      <c r="R16" t="n">
        <v>27.33</v>
      </c>
      <c r="S16" t="n">
        <v>17.37</v>
      </c>
      <c r="T16" t="n">
        <v>2856.13</v>
      </c>
      <c r="U16" t="n">
        <v>0.64</v>
      </c>
      <c r="V16" t="n">
        <v>0.74</v>
      </c>
      <c r="W16" t="n">
        <v>1.15</v>
      </c>
      <c r="X16" t="n">
        <v>0.18</v>
      </c>
      <c r="Y16" t="n">
        <v>1</v>
      </c>
      <c r="Z16" t="n">
        <v>10</v>
      </c>
      <c r="AA16" t="n">
        <v>41.56200781974196</v>
      </c>
      <c r="AB16" t="n">
        <v>56.86697268516957</v>
      </c>
      <c r="AC16" t="n">
        <v>51.43966862550661</v>
      </c>
      <c r="AD16" t="n">
        <v>41562.00781974196</v>
      </c>
      <c r="AE16" t="n">
        <v>56866.97268516957</v>
      </c>
      <c r="AF16" t="n">
        <v>2.882279685201019e-06</v>
      </c>
      <c r="AG16" t="n">
        <v>0.1258333333333334</v>
      </c>
      <c r="AH16" t="n">
        <v>51439.66862550661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11.0426</v>
      </c>
      <c r="E17" t="n">
        <v>9.06</v>
      </c>
      <c r="F17" t="n">
        <v>6.86</v>
      </c>
      <c r="G17" t="n">
        <v>41.17</v>
      </c>
      <c r="H17" t="n">
        <v>0.8100000000000001</v>
      </c>
      <c r="I17" t="n">
        <v>10</v>
      </c>
      <c r="J17" t="n">
        <v>103.4</v>
      </c>
      <c r="K17" t="n">
        <v>39.72</v>
      </c>
      <c r="L17" t="n">
        <v>4.75</v>
      </c>
      <c r="M17" t="n">
        <v>8</v>
      </c>
      <c r="N17" t="n">
        <v>13.93</v>
      </c>
      <c r="O17" t="n">
        <v>12986.15</v>
      </c>
      <c r="P17" t="n">
        <v>55.15</v>
      </c>
      <c r="Q17" t="n">
        <v>204.14</v>
      </c>
      <c r="R17" t="n">
        <v>27.15</v>
      </c>
      <c r="S17" t="n">
        <v>17.37</v>
      </c>
      <c r="T17" t="n">
        <v>2767.93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41.43013864189567</v>
      </c>
      <c r="AB17" t="n">
        <v>56.6865434583836</v>
      </c>
      <c r="AC17" t="n">
        <v>51.27645931089053</v>
      </c>
      <c r="AD17" t="n">
        <v>41430.13864189567</v>
      </c>
      <c r="AE17" t="n">
        <v>56686.5434583836</v>
      </c>
      <c r="AF17" t="n">
        <v>2.88520601662534e-06</v>
      </c>
      <c r="AG17" t="n">
        <v>0.1258333333333334</v>
      </c>
      <c r="AH17" t="n">
        <v>51276.45931089053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11.0698</v>
      </c>
      <c r="E18" t="n">
        <v>9.029999999999999</v>
      </c>
      <c r="F18" t="n">
        <v>6.86</v>
      </c>
      <c r="G18" t="n">
        <v>45.74</v>
      </c>
      <c r="H18" t="n">
        <v>0.85</v>
      </c>
      <c r="I18" t="n">
        <v>9</v>
      </c>
      <c r="J18" t="n">
        <v>103.71</v>
      </c>
      <c r="K18" t="n">
        <v>39.72</v>
      </c>
      <c r="L18" t="n">
        <v>5</v>
      </c>
      <c r="M18" t="n">
        <v>7</v>
      </c>
      <c r="N18" t="n">
        <v>14</v>
      </c>
      <c r="O18" t="n">
        <v>13024.91</v>
      </c>
      <c r="P18" t="n">
        <v>54.76</v>
      </c>
      <c r="Q18" t="n">
        <v>204.15</v>
      </c>
      <c r="R18" t="n">
        <v>27.05</v>
      </c>
      <c r="S18" t="n">
        <v>17.37</v>
      </c>
      <c r="T18" t="n">
        <v>2724.02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41.14029881893236</v>
      </c>
      <c r="AB18" t="n">
        <v>56.28997182577658</v>
      </c>
      <c r="AC18" t="n">
        <v>50.91773591830658</v>
      </c>
      <c r="AD18" t="n">
        <v>41140.29881893236</v>
      </c>
      <c r="AE18" t="n">
        <v>56289.97182577659</v>
      </c>
      <c r="AF18" t="n">
        <v>2.892312821512975e-06</v>
      </c>
      <c r="AG18" t="n">
        <v>0.1254166666666666</v>
      </c>
      <c r="AH18" t="n">
        <v>50917.73591830658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11.0756</v>
      </c>
      <c r="E19" t="n">
        <v>9.029999999999999</v>
      </c>
      <c r="F19" t="n">
        <v>6.86</v>
      </c>
      <c r="G19" t="n">
        <v>45.71</v>
      </c>
      <c r="H19" t="n">
        <v>0.89</v>
      </c>
      <c r="I19" t="n">
        <v>9</v>
      </c>
      <c r="J19" t="n">
        <v>104.03</v>
      </c>
      <c r="K19" t="n">
        <v>39.72</v>
      </c>
      <c r="L19" t="n">
        <v>5.25</v>
      </c>
      <c r="M19" t="n">
        <v>7</v>
      </c>
      <c r="N19" t="n">
        <v>14.06</v>
      </c>
      <c r="O19" t="n">
        <v>13063.69</v>
      </c>
      <c r="P19" t="n">
        <v>54.34</v>
      </c>
      <c r="Q19" t="n">
        <v>204.17</v>
      </c>
      <c r="R19" t="n">
        <v>27.03</v>
      </c>
      <c r="S19" t="n">
        <v>17.37</v>
      </c>
      <c r="T19" t="n">
        <v>2710.53</v>
      </c>
      <c r="U19" t="n">
        <v>0.64</v>
      </c>
      <c r="V19" t="n">
        <v>0.74</v>
      </c>
      <c r="W19" t="n">
        <v>1.15</v>
      </c>
      <c r="X19" t="n">
        <v>0.16</v>
      </c>
      <c r="Y19" t="n">
        <v>1</v>
      </c>
      <c r="Z19" t="n">
        <v>10</v>
      </c>
      <c r="AA19" t="n">
        <v>40.91344391790574</v>
      </c>
      <c r="AB19" t="n">
        <v>55.97957894206156</v>
      </c>
      <c r="AC19" t="n">
        <v>50.63696649577325</v>
      </c>
      <c r="AD19" t="n">
        <v>40913.44391790574</v>
      </c>
      <c r="AE19" t="n">
        <v>55979.57894206156</v>
      </c>
      <c r="AF19" t="n">
        <v>2.893828243143427e-06</v>
      </c>
      <c r="AG19" t="n">
        <v>0.1254166666666666</v>
      </c>
      <c r="AH19" t="n">
        <v>50636.96649577325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11.1262</v>
      </c>
      <c r="E20" t="n">
        <v>8.99</v>
      </c>
      <c r="F20" t="n">
        <v>6.84</v>
      </c>
      <c r="G20" t="n">
        <v>51.26</v>
      </c>
      <c r="H20" t="n">
        <v>0.93</v>
      </c>
      <c r="I20" t="n">
        <v>8</v>
      </c>
      <c r="J20" t="n">
        <v>104.34</v>
      </c>
      <c r="K20" t="n">
        <v>39.72</v>
      </c>
      <c r="L20" t="n">
        <v>5.5</v>
      </c>
      <c r="M20" t="n">
        <v>6</v>
      </c>
      <c r="N20" t="n">
        <v>14.12</v>
      </c>
      <c r="O20" t="n">
        <v>13102.5</v>
      </c>
      <c r="P20" t="n">
        <v>53.52</v>
      </c>
      <c r="Q20" t="n">
        <v>204.19</v>
      </c>
      <c r="R20" t="n">
        <v>26.29</v>
      </c>
      <c r="S20" t="n">
        <v>17.37</v>
      </c>
      <c r="T20" t="n">
        <v>2347.39</v>
      </c>
      <c r="U20" t="n">
        <v>0.66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40.29837038242598</v>
      </c>
      <c r="AB20" t="n">
        <v>55.13800819569294</v>
      </c>
      <c r="AC20" t="n">
        <v>49.87571408028359</v>
      </c>
      <c r="AD20" t="n">
        <v>40298.37038242598</v>
      </c>
      <c r="AE20" t="n">
        <v>55138.00819569294</v>
      </c>
      <c r="AF20" t="n">
        <v>2.907048990471162e-06</v>
      </c>
      <c r="AG20" t="n">
        <v>0.1248611111111111</v>
      </c>
      <c r="AH20" t="n">
        <v>49875.71408028359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11.1269</v>
      </c>
      <c r="E21" t="n">
        <v>8.99</v>
      </c>
      <c r="F21" t="n">
        <v>6.83</v>
      </c>
      <c r="G21" t="n">
        <v>51.26</v>
      </c>
      <c r="H21" t="n">
        <v>0.97</v>
      </c>
      <c r="I21" t="n">
        <v>8</v>
      </c>
      <c r="J21" t="n">
        <v>104.65</v>
      </c>
      <c r="K21" t="n">
        <v>39.72</v>
      </c>
      <c r="L21" t="n">
        <v>5.75</v>
      </c>
      <c r="M21" t="n">
        <v>6</v>
      </c>
      <c r="N21" t="n">
        <v>14.19</v>
      </c>
      <c r="O21" t="n">
        <v>13141.33</v>
      </c>
      <c r="P21" t="n">
        <v>52.8</v>
      </c>
      <c r="Q21" t="n">
        <v>204.14</v>
      </c>
      <c r="R21" t="n">
        <v>26.32</v>
      </c>
      <c r="S21" t="n">
        <v>17.37</v>
      </c>
      <c r="T21" t="n">
        <v>2361.02</v>
      </c>
      <c r="U21" t="n">
        <v>0.66</v>
      </c>
      <c r="V21" t="n">
        <v>0.75</v>
      </c>
      <c r="W21" t="n">
        <v>1.15</v>
      </c>
      <c r="X21" t="n">
        <v>0.14</v>
      </c>
      <c r="Y21" t="n">
        <v>1</v>
      </c>
      <c r="Z21" t="n">
        <v>10</v>
      </c>
      <c r="AA21" t="n">
        <v>39.9261217325741</v>
      </c>
      <c r="AB21" t="n">
        <v>54.62868117051669</v>
      </c>
      <c r="AC21" t="n">
        <v>49.41499651154366</v>
      </c>
      <c r="AD21" t="n">
        <v>39926.12173257409</v>
      </c>
      <c r="AE21" t="n">
        <v>54628.68117051668</v>
      </c>
      <c r="AF21" t="n">
        <v>2.907231886185181e-06</v>
      </c>
      <c r="AG21" t="n">
        <v>0.1248611111111111</v>
      </c>
      <c r="AH21" t="n">
        <v>49414.99651154366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11.1328</v>
      </c>
      <c r="E22" t="n">
        <v>8.98</v>
      </c>
      <c r="F22" t="n">
        <v>6.83</v>
      </c>
      <c r="G22" t="n">
        <v>51.23</v>
      </c>
      <c r="H22" t="n">
        <v>1.01</v>
      </c>
      <c r="I22" t="n">
        <v>8</v>
      </c>
      <c r="J22" t="n">
        <v>104.97</v>
      </c>
      <c r="K22" t="n">
        <v>39.72</v>
      </c>
      <c r="L22" t="n">
        <v>6</v>
      </c>
      <c r="M22" t="n">
        <v>6</v>
      </c>
      <c r="N22" t="n">
        <v>14.25</v>
      </c>
      <c r="O22" t="n">
        <v>13180.19</v>
      </c>
      <c r="P22" t="n">
        <v>52.46</v>
      </c>
      <c r="Q22" t="n">
        <v>204.14</v>
      </c>
      <c r="R22" t="n">
        <v>26.17</v>
      </c>
      <c r="S22" t="n">
        <v>17.37</v>
      </c>
      <c r="T22" t="n">
        <v>2287.54</v>
      </c>
      <c r="U22" t="n">
        <v>0.66</v>
      </c>
      <c r="V22" t="n">
        <v>0.75</v>
      </c>
      <c r="W22" t="n">
        <v>1.15</v>
      </c>
      <c r="X22" t="n">
        <v>0.14</v>
      </c>
      <c r="Y22" t="n">
        <v>1</v>
      </c>
      <c r="Z22" t="n">
        <v>10</v>
      </c>
      <c r="AA22" t="n">
        <v>39.73940697511636</v>
      </c>
      <c r="AB22" t="n">
        <v>54.37320980209049</v>
      </c>
      <c r="AC22" t="n">
        <v>49.18390697196298</v>
      </c>
      <c r="AD22" t="n">
        <v>39739.40697511636</v>
      </c>
      <c r="AE22" t="n">
        <v>54373.2098020905</v>
      </c>
      <c r="AF22" t="n">
        <v>2.908773435774779e-06</v>
      </c>
      <c r="AG22" t="n">
        <v>0.1247222222222222</v>
      </c>
      <c r="AH22" t="n">
        <v>49183.90697196298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11.1912</v>
      </c>
      <c r="E23" t="n">
        <v>8.94</v>
      </c>
      <c r="F23" t="n">
        <v>6.8</v>
      </c>
      <c r="G23" t="n">
        <v>58.32</v>
      </c>
      <c r="H23" t="n">
        <v>1.05</v>
      </c>
      <c r="I23" t="n">
        <v>7</v>
      </c>
      <c r="J23" t="n">
        <v>105.28</v>
      </c>
      <c r="K23" t="n">
        <v>39.72</v>
      </c>
      <c r="L23" t="n">
        <v>6.25</v>
      </c>
      <c r="M23" t="n">
        <v>5</v>
      </c>
      <c r="N23" t="n">
        <v>14.32</v>
      </c>
      <c r="O23" t="n">
        <v>13219.07</v>
      </c>
      <c r="P23" t="n">
        <v>51.82</v>
      </c>
      <c r="Q23" t="n">
        <v>204.2</v>
      </c>
      <c r="R23" t="n">
        <v>25.31</v>
      </c>
      <c r="S23" t="n">
        <v>17.37</v>
      </c>
      <c r="T23" t="n">
        <v>1862.59</v>
      </c>
      <c r="U23" t="n">
        <v>0.6899999999999999</v>
      </c>
      <c r="V23" t="n">
        <v>0.75</v>
      </c>
      <c r="W23" t="n">
        <v>1.15</v>
      </c>
      <c r="X23" t="n">
        <v>0.11</v>
      </c>
      <c r="Y23" t="n">
        <v>1</v>
      </c>
      <c r="Z23" t="n">
        <v>10</v>
      </c>
      <c r="AA23" t="n">
        <v>39.17682874063286</v>
      </c>
      <c r="AB23" t="n">
        <v>53.60346544247385</v>
      </c>
      <c r="AC23" t="n">
        <v>48.48762593368287</v>
      </c>
      <c r="AD23" t="n">
        <v>39176.82874063287</v>
      </c>
      <c r="AE23" t="n">
        <v>53603.46544247385</v>
      </c>
      <c r="AF23" t="n">
        <v>2.92403216391588e-06</v>
      </c>
      <c r="AG23" t="n">
        <v>0.1241666666666667</v>
      </c>
      <c r="AH23" t="n">
        <v>48487.62593368287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11.1829</v>
      </c>
      <c r="E24" t="n">
        <v>8.94</v>
      </c>
      <c r="F24" t="n">
        <v>6.81</v>
      </c>
      <c r="G24" t="n">
        <v>58.37</v>
      </c>
      <c r="H24" t="n">
        <v>1.08</v>
      </c>
      <c r="I24" t="n">
        <v>7</v>
      </c>
      <c r="J24" t="n">
        <v>105.6</v>
      </c>
      <c r="K24" t="n">
        <v>39.72</v>
      </c>
      <c r="L24" t="n">
        <v>6.5</v>
      </c>
      <c r="M24" t="n">
        <v>5</v>
      </c>
      <c r="N24" t="n">
        <v>14.39</v>
      </c>
      <c r="O24" t="n">
        <v>13257.98</v>
      </c>
      <c r="P24" t="n">
        <v>51.8</v>
      </c>
      <c r="Q24" t="n">
        <v>204.14</v>
      </c>
      <c r="R24" t="n">
        <v>25.58</v>
      </c>
      <c r="S24" t="n">
        <v>17.37</v>
      </c>
      <c r="T24" t="n">
        <v>1999.57</v>
      </c>
      <c r="U24" t="n">
        <v>0.68</v>
      </c>
      <c r="V24" t="n">
        <v>0.75</v>
      </c>
      <c r="W24" t="n">
        <v>1.15</v>
      </c>
      <c r="X24" t="n">
        <v>0.12</v>
      </c>
      <c r="Y24" t="n">
        <v>1</v>
      </c>
      <c r="Z24" t="n">
        <v>10</v>
      </c>
      <c r="AA24" t="n">
        <v>39.21229410743435</v>
      </c>
      <c r="AB24" t="n">
        <v>53.65199072195295</v>
      </c>
      <c r="AC24" t="n">
        <v>48.53152002859429</v>
      </c>
      <c r="AD24" t="n">
        <v>39212.29410743435</v>
      </c>
      <c r="AE24" t="n">
        <v>53651.99072195295</v>
      </c>
      <c r="AF24" t="n">
        <v>2.921863543306785e-06</v>
      </c>
      <c r="AG24" t="n">
        <v>0.1241666666666667</v>
      </c>
      <c r="AH24" t="n">
        <v>48531.52002859429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11.1829</v>
      </c>
      <c r="E25" t="n">
        <v>8.94</v>
      </c>
      <c r="F25" t="n">
        <v>6.81</v>
      </c>
      <c r="G25" t="n">
        <v>58.37</v>
      </c>
      <c r="H25" t="n">
        <v>1.12</v>
      </c>
      <c r="I25" t="n">
        <v>7</v>
      </c>
      <c r="J25" t="n">
        <v>105.92</v>
      </c>
      <c r="K25" t="n">
        <v>39.72</v>
      </c>
      <c r="L25" t="n">
        <v>6.75</v>
      </c>
      <c r="M25" t="n">
        <v>5</v>
      </c>
      <c r="N25" t="n">
        <v>14.45</v>
      </c>
      <c r="O25" t="n">
        <v>13296.91</v>
      </c>
      <c r="P25" t="n">
        <v>51.43</v>
      </c>
      <c r="Q25" t="n">
        <v>204.16</v>
      </c>
      <c r="R25" t="n">
        <v>25.63</v>
      </c>
      <c r="S25" t="n">
        <v>17.37</v>
      </c>
      <c r="T25" t="n">
        <v>2022.45</v>
      </c>
      <c r="U25" t="n">
        <v>0.68</v>
      </c>
      <c r="V25" t="n">
        <v>0.75</v>
      </c>
      <c r="W25" t="n">
        <v>1.15</v>
      </c>
      <c r="X25" t="n">
        <v>0.12</v>
      </c>
      <c r="Y25" t="n">
        <v>1</v>
      </c>
      <c r="Z25" t="n">
        <v>10</v>
      </c>
      <c r="AA25" t="n">
        <v>39.03224021535142</v>
      </c>
      <c r="AB25" t="n">
        <v>53.40563304338918</v>
      </c>
      <c r="AC25" t="n">
        <v>48.30867438110674</v>
      </c>
      <c r="AD25" t="n">
        <v>39032.24021535142</v>
      </c>
      <c r="AE25" t="n">
        <v>53405.63304338918</v>
      </c>
      <c r="AF25" t="n">
        <v>2.921863543306785e-06</v>
      </c>
      <c r="AG25" t="n">
        <v>0.1241666666666667</v>
      </c>
      <c r="AH25" t="n">
        <v>48308.67438110674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11.1798</v>
      </c>
      <c r="E26" t="n">
        <v>8.94</v>
      </c>
      <c r="F26" t="n">
        <v>6.81</v>
      </c>
      <c r="G26" t="n">
        <v>58.4</v>
      </c>
      <c r="H26" t="n">
        <v>1.16</v>
      </c>
      <c r="I26" t="n">
        <v>7</v>
      </c>
      <c r="J26" t="n">
        <v>106.23</v>
      </c>
      <c r="K26" t="n">
        <v>39.72</v>
      </c>
      <c r="L26" t="n">
        <v>7</v>
      </c>
      <c r="M26" t="n">
        <v>5</v>
      </c>
      <c r="N26" t="n">
        <v>14.52</v>
      </c>
      <c r="O26" t="n">
        <v>13335.87</v>
      </c>
      <c r="P26" t="n">
        <v>50.62</v>
      </c>
      <c r="Q26" t="n">
        <v>204.14</v>
      </c>
      <c r="R26" t="n">
        <v>25.62</v>
      </c>
      <c r="S26" t="n">
        <v>17.37</v>
      </c>
      <c r="T26" t="n">
        <v>2019.23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38.64822452271388</v>
      </c>
      <c r="AB26" t="n">
        <v>52.88020583114837</v>
      </c>
      <c r="AC26" t="n">
        <v>47.8333932045589</v>
      </c>
      <c r="AD26" t="n">
        <v>38648.22452271388</v>
      </c>
      <c r="AE26" t="n">
        <v>52880.20583114836</v>
      </c>
      <c r="AF26" t="n">
        <v>2.921053576573268e-06</v>
      </c>
      <c r="AG26" t="n">
        <v>0.1241666666666667</v>
      </c>
      <c r="AH26" t="n">
        <v>47833.3932045589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11.2433</v>
      </c>
      <c r="E27" t="n">
        <v>8.890000000000001</v>
      </c>
      <c r="F27" t="n">
        <v>6.78</v>
      </c>
      <c r="G27" t="n">
        <v>67.83</v>
      </c>
      <c r="H27" t="n">
        <v>1.2</v>
      </c>
      <c r="I27" t="n">
        <v>6</v>
      </c>
      <c r="J27" t="n">
        <v>106.55</v>
      </c>
      <c r="K27" t="n">
        <v>39.72</v>
      </c>
      <c r="L27" t="n">
        <v>7.25</v>
      </c>
      <c r="M27" t="n">
        <v>3</v>
      </c>
      <c r="N27" t="n">
        <v>14.58</v>
      </c>
      <c r="O27" t="n">
        <v>13374.86</v>
      </c>
      <c r="P27" t="n">
        <v>49.78</v>
      </c>
      <c r="Q27" t="n">
        <v>204.14</v>
      </c>
      <c r="R27" t="n">
        <v>24.59</v>
      </c>
      <c r="S27" t="n">
        <v>17.37</v>
      </c>
      <c r="T27" t="n">
        <v>1508.33</v>
      </c>
      <c r="U27" t="n">
        <v>0.71</v>
      </c>
      <c r="V27" t="n">
        <v>0.75</v>
      </c>
      <c r="W27" t="n">
        <v>1.15</v>
      </c>
      <c r="X27" t="n">
        <v>0.09</v>
      </c>
      <c r="Y27" t="n">
        <v>1</v>
      </c>
      <c r="Z27" t="n">
        <v>10</v>
      </c>
      <c r="AA27" t="n">
        <v>37.98005945989858</v>
      </c>
      <c r="AB27" t="n">
        <v>51.96599291484674</v>
      </c>
      <c r="AC27" t="n">
        <v>47.00643148588048</v>
      </c>
      <c r="AD27" t="n">
        <v>37980.05945989858</v>
      </c>
      <c r="AE27" t="n">
        <v>51965.99291484673</v>
      </c>
      <c r="AF27" t="n">
        <v>2.937644830630801e-06</v>
      </c>
      <c r="AG27" t="n">
        <v>0.1234722222222222</v>
      </c>
      <c r="AH27" t="n">
        <v>47006.43148588048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11.236</v>
      </c>
      <c r="E28" t="n">
        <v>8.9</v>
      </c>
      <c r="F28" t="n">
        <v>6.79</v>
      </c>
      <c r="G28" t="n">
        <v>67.89</v>
      </c>
      <c r="H28" t="n">
        <v>1.24</v>
      </c>
      <c r="I28" t="n">
        <v>6</v>
      </c>
      <c r="J28" t="n">
        <v>106.86</v>
      </c>
      <c r="K28" t="n">
        <v>39.72</v>
      </c>
      <c r="L28" t="n">
        <v>7.5</v>
      </c>
      <c r="M28" t="n">
        <v>3</v>
      </c>
      <c r="N28" t="n">
        <v>14.65</v>
      </c>
      <c r="O28" t="n">
        <v>13413.87</v>
      </c>
      <c r="P28" t="n">
        <v>49.78</v>
      </c>
      <c r="Q28" t="n">
        <v>204.15</v>
      </c>
      <c r="R28" t="n">
        <v>24.81</v>
      </c>
      <c r="S28" t="n">
        <v>17.37</v>
      </c>
      <c r="T28" t="n">
        <v>1617.97</v>
      </c>
      <c r="U28" t="n">
        <v>0.7</v>
      </c>
      <c r="V28" t="n">
        <v>0.75</v>
      </c>
      <c r="W28" t="n">
        <v>1.15</v>
      </c>
      <c r="X28" t="n">
        <v>0.1</v>
      </c>
      <c r="Y28" t="n">
        <v>1</v>
      </c>
      <c r="Z28" t="n">
        <v>10</v>
      </c>
      <c r="AA28" t="n">
        <v>38.02138222656141</v>
      </c>
      <c r="AB28" t="n">
        <v>52.02253254722634</v>
      </c>
      <c r="AC28" t="n">
        <v>47.05757505509983</v>
      </c>
      <c r="AD28" t="n">
        <v>38021.38222656141</v>
      </c>
      <c r="AE28" t="n">
        <v>52022.53254722634</v>
      </c>
      <c r="AF28" t="n">
        <v>2.935737489613163e-06</v>
      </c>
      <c r="AG28" t="n">
        <v>0.1236111111111111</v>
      </c>
      <c r="AH28" t="n">
        <v>47057.57505509983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11.2346</v>
      </c>
      <c r="E29" t="n">
        <v>8.9</v>
      </c>
      <c r="F29" t="n">
        <v>6.79</v>
      </c>
      <c r="G29" t="n">
        <v>67.90000000000001</v>
      </c>
      <c r="H29" t="n">
        <v>1.27</v>
      </c>
      <c r="I29" t="n">
        <v>6</v>
      </c>
      <c r="J29" t="n">
        <v>107.18</v>
      </c>
      <c r="K29" t="n">
        <v>39.72</v>
      </c>
      <c r="L29" t="n">
        <v>7.75</v>
      </c>
      <c r="M29" t="n">
        <v>0</v>
      </c>
      <c r="N29" t="n">
        <v>14.72</v>
      </c>
      <c r="O29" t="n">
        <v>13452.9</v>
      </c>
      <c r="P29" t="n">
        <v>49.83</v>
      </c>
      <c r="Q29" t="n">
        <v>204.14</v>
      </c>
      <c r="R29" t="n">
        <v>24.68</v>
      </c>
      <c r="S29" t="n">
        <v>17.37</v>
      </c>
      <c r="T29" t="n">
        <v>1552.03</v>
      </c>
      <c r="U29" t="n">
        <v>0.7</v>
      </c>
      <c r="V29" t="n">
        <v>0.75</v>
      </c>
      <c r="W29" t="n">
        <v>1.15</v>
      </c>
      <c r="X29" t="n">
        <v>0.1</v>
      </c>
      <c r="Y29" t="n">
        <v>1</v>
      </c>
      <c r="Z29" t="n">
        <v>10</v>
      </c>
      <c r="AA29" t="n">
        <v>38.05008958694324</v>
      </c>
      <c r="AB29" t="n">
        <v>52.06181122417994</v>
      </c>
      <c r="AC29" t="n">
        <v>47.09310503025305</v>
      </c>
      <c r="AD29" t="n">
        <v>38050.08958694324</v>
      </c>
      <c r="AE29" t="n">
        <v>52061.81122417994</v>
      </c>
      <c r="AF29" t="n">
        <v>2.935371698185123e-06</v>
      </c>
      <c r="AG29" t="n">
        <v>0.1236111111111111</v>
      </c>
      <c r="AH29" t="n">
        <v>47093.10503025305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6.8076</v>
      </c>
      <c r="E2" t="n">
        <v>14.69</v>
      </c>
      <c r="F2" t="n">
        <v>8.52</v>
      </c>
      <c r="G2" t="n">
        <v>5.74</v>
      </c>
      <c r="H2" t="n">
        <v>0.09</v>
      </c>
      <c r="I2" t="n">
        <v>89</v>
      </c>
      <c r="J2" t="n">
        <v>204</v>
      </c>
      <c r="K2" t="n">
        <v>55.27</v>
      </c>
      <c r="L2" t="n">
        <v>1</v>
      </c>
      <c r="M2" t="n">
        <v>87</v>
      </c>
      <c r="N2" t="n">
        <v>42.72</v>
      </c>
      <c r="O2" t="n">
        <v>25393.6</v>
      </c>
      <c r="P2" t="n">
        <v>122.61</v>
      </c>
      <c r="Q2" t="n">
        <v>204.17</v>
      </c>
      <c r="R2" t="n">
        <v>78.27</v>
      </c>
      <c r="S2" t="n">
        <v>17.37</v>
      </c>
      <c r="T2" t="n">
        <v>27932.44</v>
      </c>
      <c r="U2" t="n">
        <v>0.22</v>
      </c>
      <c r="V2" t="n">
        <v>0.6</v>
      </c>
      <c r="W2" t="n">
        <v>1.3</v>
      </c>
      <c r="X2" t="n">
        <v>1.82</v>
      </c>
      <c r="Y2" t="n">
        <v>1</v>
      </c>
      <c r="Z2" t="n">
        <v>10</v>
      </c>
      <c r="AA2" t="n">
        <v>135.0370460107712</v>
      </c>
      <c r="AB2" t="n">
        <v>184.7636437658725</v>
      </c>
      <c r="AC2" t="n">
        <v>167.1300609223122</v>
      </c>
      <c r="AD2" t="n">
        <v>135037.0460107712</v>
      </c>
      <c r="AE2" t="n">
        <v>184763.6437658725</v>
      </c>
      <c r="AF2" t="n">
        <v>1.57685877519103e-06</v>
      </c>
      <c r="AG2" t="n">
        <v>0.2040277777777778</v>
      </c>
      <c r="AH2" t="n">
        <v>167130.0609223122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7.4704</v>
      </c>
      <c r="E3" t="n">
        <v>13.39</v>
      </c>
      <c r="F3" t="n">
        <v>8.06</v>
      </c>
      <c r="G3" t="n">
        <v>7.11</v>
      </c>
      <c r="H3" t="n">
        <v>0.11</v>
      </c>
      <c r="I3" t="n">
        <v>68</v>
      </c>
      <c r="J3" t="n">
        <v>204.39</v>
      </c>
      <c r="K3" t="n">
        <v>55.27</v>
      </c>
      <c r="L3" t="n">
        <v>1.25</v>
      </c>
      <c r="M3" t="n">
        <v>66</v>
      </c>
      <c r="N3" t="n">
        <v>42.87</v>
      </c>
      <c r="O3" t="n">
        <v>25442.42</v>
      </c>
      <c r="P3" t="n">
        <v>115.95</v>
      </c>
      <c r="Q3" t="n">
        <v>204.15</v>
      </c>
      <c r="R3" t="n">
        <v>64.43000000000001</v>
      </c>
      <c r="S3" t="n">
        <v>17.37</v>
      </c>
      <c r="T3" t="n">
        <v>21115.61</v>
      </c>
      <c r="U3" t="n">
        <v>0.27</v>
      </c>
      <c r="V3" t="n">
        <v>0.63</v>
      </c>
      <c r="W3" t="n">
        <v>1.26</v>
      </c>
      <c r="X3" t="n">
        <v>1.37</v>
      </c>
      <c r="Y3" t="n">
        <v>1</v>
      </c>
      <c r="Z3" t="n">
        <v>10</v>
      </c>
      <c r="AA3" t="n">
        <v>116.6425248838377</v>
      </c>
      <c r="AB3" t="n">
        <v>159.595448451016</v>
      </c>
      <c r="AC3" t="n">
        <v>144.3638828445137</v>
      </c>
      <c r="AD3" t="n">
        <v>116642.5248838377</v>
      </c>
      <c r="AE3" t="n">
        <v>159595.448451016</v>
      </c>
      <c r="AF3" t="n">
        <v>1.730384539953445e-06</v>
      </c>
      <c r="AG3" t="n">
        <v>0.1859722222222222</v>
      </c>
      <c r="AH3" t="n">
        <v>144363.8828445137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7.9447</v>
      </c>
      <c r="E4" t="n">
        <v>12.59</v>
      </c>
      <c r="F4" t="n">
        <v>7.79</v>
      </c>
      <c r="G4" t="n">
        <v>8.5</v>
      </c>
      <c r="H4" t="n">
        <v>0.13</v>
      </c>
      <c r="I4" t="n">
        <v>55</v>
      </c>
      <c r="J4" t="n">
        <v>204.79</v>
      </c>
      <c r="K4" t="n">
        <v>55.27</v>
      </c>
      <c r="L4" t="n">
        <v>1.5</v>
      </c>
      <c r="M4" t="n">
        <v>53</v>
      </c>
      <c r="N4" t="n">
        <v>43.02</v>
      </c>
      <c r="O4" t="n">
        <v>25491.3</v>
      </c>
      <c r="P4" t="n">
        <v>111.88</v>
      </c>
      <c r="Q4" t="n">
        <v>204.18</v>
      </c>
      <c r="R4" t="n">
        <v>55.89</v>
      </c>
      <c r="S4" t="n">
        <v>17.37</v>
      </c>
      <c r="T4" t="n">
        <v>16913.48</v>
      </c>
      <c r="U4" t="n">
        <v>0.31</v>
      </c>
      <c r="V4" t="n">
        <v>0.66</v>
      </c>
      <c r="W4" t="n">
        <v>1.23</v>
      </c>
      <c r="X4" t="n">
        <v>1.1</v>
      </c>
      <c r="Y4" t="n">
        <v>1</v>
      </c>
      <c r="Z4" t="n">
        <v>10</v>
      </c>
      <c r="AA4" t="n">
        <v>106.0464182549255</v>
      </c>
      <c r="AB4" t="n">
        <v>145.0973878941134</v>
      </c>
      <c r="AC4" t="n">
        <v>131.2494968390014</v>
      </c>
      <c r="AD4" t="n">
        <v>106046.4182549255</v>
      </c>
      <c r="AE4" t="n">
        <v>145097.3878941134</v>
      </c>
      <c r="AF4" t="n">
        <v>1.840247651339706e-06</v>
      </c>
      <c r="AG4" t="n">
        <v>0.1748611111111111</v>
      </c>
      <c r="AH4" t="n">
        <v>131249.4968390014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8.320399999999999</v>
      </c>
      <c r="E5" t="n">
        <v>12.02</v>
      </c>
      <c r="F5" t="n">
        <v>7.59</v>
      </c>
      <c r="G5" t="n">
        <v>9.9</v>
      </c>
      <c r="H5" t="n">
        <v>0.15</v>
      </c>
      <c r="I5" t="n">
        <v>46</v>
      </c>
      <c r="J5" t="n">
        <v>205.18</v>
      </c>
      <c r="K5" t="n">
        <v>55.27</v>
      </c>
      <c r="L5" t="n">
        <v>1.75</v>
      </c>
      <c r="M5" t="n">
        <v>44</v>
      </c>
      <c r="N5" t="n">
        <v>43.16</v>
      </c>
      <c r="O5" t="n">
        <v>25540.22</v>
      </c>
      <c r="P5" t="n">
        <v>108.82</v>
      </c>
      <c r="Q5" t="n">
        <v>204.19</v>
      </c>
      <c r="R5" t="n">
        <v>49.75</v>
      </c>
      <c r="S5" t="n">
        <v>17.37</v>
      </c>
      <c r="T5" t="n">
        <v>13889.27</v>
      </c>
      <c r="U5" t="n">
        <v>0.35</v>
      </c>
      <c r="V5" t="n">
        <v>0.67</v>
      </c>
      <c r="W5" t="n">
        <v>1.21</v>
      </c>
      <c r="X5" t="n">
        <v>0.9</v>
      </c>
      <c r="Y5" t="n">
        <v>1</v>
      </c>
      <c r="Z5" t="n">
        <v>10</v>
      </c>
      <c r="AA5" t="n">
        <v>98.66390527618857</v>
      </c>
      <c r="AB5" t="n">
        <v>134.9963079431242</v>
      </c>
      <c r="AC5" t="n">
        <v>122.1124497815767</v>
      </c>
      <c r="AD5" t="n">
        <v>98663.90527618857</v>
      </c>
      <c r="AE5" t="n">
        <v>134996.3079431242</v>
      </c>
      <c r="AF5" t="n">
        <v>1.927271836344593e-06</v>
      </c>
      <c r="AG5" t="n">
        <v>0.1669444444444445</v>
      </c>
      <c r="AH5" t="n">
        <v>122112.4497815767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8.575900000000001</v>
      </c>
      <c r="E6" t="n">
        <v>11.66</v>
      </c>
      <c r="F6" t="n">
        <v>7.47</v>
      </c>
      <c r="G6" t="n">
        <v>11.21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38</v>
      </c>
      <c r="N6" t="n">
        <v>43.31</v>
      </c>
      <c r="O6" t="n">
        <v>25589.2</v>
      </c>
      <c r="P6" t="n">
        <v>107</v>
      </c>
      <c r="Q6" t="n">
        <v>204.14</v>
      </c>
      <c r="R6" t="n">
        <v>46.21</v>
      </c>
      <c r="S6" t="n">
        <v>17.37</v>
      </c>
      <c r="T6" t="n">
        <v>12149.48</v>
      </c>
      <c r="U6" t="n">
        <v>0.38</v>
      </c>
      <c r="V6" t="n">
        <v>0.68</v>
      </c>
      <c r="W6" t="n">
        <v>1.2</v>
      </c>
      <c r="X6" t="n">
        <v>0.78</v>
      </c>
      <c r="Y6" t="n">
        <v>1</v>
      </c>
      <c r="Z6" t="n">
        <v>10</v>
      </c>
      <c r="AA6" t="n">
        <v>94.23018456086827</v>
      </c>
      <c r="AB6" t="n">
        <v>128.929895658473</v>
      </c>
      <c r="AC6" t="n">
        <v>116.6250073711075</v>
      </c>
      <c r="AD6" t="n">
        <v>94230.18456086826</v>
      </c>
      <c r="AE6" t="n">
        <v>128929.895658473</v>
      </c>
      <c r="AF6" t="n">
        <v>1.986453841318638e-06</v>
      </c>
      <c r="AG6" t="n">
        <v>0.1619444444444444</v>
      </c>
      <c r="AH6" t="n">
        <v>116625.0073711075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7.39</v>
      </c>
      <c r="G7" t="n">
        <v>12.67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105.74</v>
      </c>
      <c r="Q7" t="n">
        <v>204.23</v>
      </c>
      <c r="R7" t="n">
        <v>43.57</v>
      </c>
      <c r="S7" t="n">
        <v>17.37</v>
      </c>
      <c r="T7" t="n">
        <v>10853.4</v>
      </c>
      <c r="U7" t="n">
        <v>0.4</v>
      </c>
      <c r="V7" t="n">
        <v>0.6899999999999999</v>
      </c>
      <c r="W7" t="n">
        <v>1.2</v>
      </c>
      <c r="X7" t="n">
        <v>0.7</v>
      </c>
      <c r="Y7" t="n">
        <v>1</v>
      </c>
      <c r="Z7" t="n">
        <v>10</v>
      </c>
      <c r="AA7" t="n">
        <v>90.949653815574</v>
      </c>
      <c r="AB7" t="n">
        <v>124.4413287659614</v>
      </c>
      <c r="AC7" t="n">
        <v>112.5648230030726</v>
      </c>
      <c r="AD7" t="n">
        <v>90949.653815574</v>
      </c>
      <c r="AE7" t="n">
        <v>124441.3287659614</v>
      </c>
      <c r="AF7" t="n">
        <v>2.035884134318486e-06</v>
      </c>
      <c r="AG7" t="n">
        <v>0.1580555555555556</v>
      </c>
      <c r="AH7" t="n">
        <v>112564.8230030726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9.001099999999999</v>
      </c>
      <c r="E8" t="n">
        <v>11.11</v>
      </c>
      <c r="F8" t="n">
        <v>7.29</v>
      </c>
      <c r="G8" t="n">
        <v>14.11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104.07</v>
      </c>
      <c r="Q8" t="n">
        <v>204.2</v>
      </c>
      <c r="R8" t="n">
        <v>40.14</v>
      </c>
      <c r="S8" t="n">
        <v>17.37</v>
      </c>
      <c r="T8" t="n">
        <v>9155.809999999999</v>
      </c>
      <c r="U8" t="n">
        <v>0.43</v>
      </c>
      <c r="V8" t="n">
        <v>0.7</v>
      </c>
      <c r="W8" t="n">
        <v>1.19</v>
      </c>
      <c r="X8" t="n">
        <v>0.59</v>
      </c>
      <c r="Y8" t="n">
        <v>1</v>
      </c>
      <c r="Z8" t="n">
        <v>10</v>
      </c>
      <c r="AA8" t="n">
        <v>87.53024214631962</v>
      </c>
      <c r="AB8" t="n">
        <v>119.7627388662938</v>
      </c>
      <c r="AC8" t="n">
        <v>108.3327511569857</v>
      </c>
      <c r="AD8" t="n">
        <v>87530.24214631962</v>
      </c>
      <c r="AE8" t="n">
        <v>119762.7388662938</v>
      </c>
      <c r="AF8" t="n">
        <v>2.084943815936892e-06</v>
      </c>
      <c r="AG8" t="n">
        <v>0.1543055555555556</v>
      </c>
      <c r="AH8" t="n">
        <v>108332.7511569857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9.1494</v>
      </c>
      <c r="E9" t="n">
        <v>10.93</v>
      </c>
      <c r="F9" t="n">
        <v>7.23</v>
      </c>
      <c r="G9" t="n">
        <v>15.49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103.05</v>
      </c>
      <c r="Q9" t="n">
        <v>204.14</v>
      </c>
      <c r="R9" t="n">
        <v>38.74</v>
      </c>
      <c r="S9" t="n">
        <v>17.37</v>
      </c>
      <c r="T9" t="n">
        <v>8471.93</v>
      </c>
      <c r="U9" t="n">
        <v>0.45</v>
      </c>
      <c r="V9" t="n">
        <v>0.71</v>
      </c>
      <c r="W9" t="n">
        <v>1.18</v>
      </c>
      <c r="X9" t="n">
        <v>0.54</v>
      </c>
      <c r="Y9" t="n">
        <v>1</v>
      </c>
      <c r="Z9" t="n">
        <v>10</v>
      </c>
      <c r="AA9" t="n">
        <v>85.34948311396253</v>
      </c>
      <c r="AB9" t="n">
        <v>116.7789281499258</v>
      </c>
      <c r="AC9" t="n">
        <v>105.6337111475823</v>
      </c>
      <c r="AD9" t="n">
        <v>85349.48311396253</v>
      </c>
      <c r="AE9" t="n">
        <v>116778.9281499259</v>
      </c>
      <c r="AF9" t="n">
        <v>2.119294858354312e-06</v>
      </c>
      <c r="AG9" t="n">
        <v>0.1518055555555556</v>
      </c>
      <c r="AH9" t="n">
        <v>105633.7111475823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9.249700000000001</v>
      </c>
      <c r="E10" t="n">
        <v>10.81</v>
      </c>
      <c r="F10" t="n">
        <v>7.19</v>
      </c>
      <c r="G10" t="n">
        <v>16.6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102.41</v>
      </c>
      <c r="Q10" t="n">
        <v>204.21</v>
      </c>
      <c r="R10" t="n">
        <v>37.65</v>
      </c>
      <c r="S10" t="n">
        <v>17.37</v>
      </c>
      <c r="T10" t="n">
        <v>7934.84</v>
      </c>
      <c r="U10" t="n">
        <v>0.46</v>
      </c>
      <c r="V10" t="n">
        <v>0.71</v>
      </c>
      <c r="W10" t="n">
        <v>1.17</v>
      </c>
      <c r="X10" t="n">
        <v>0.5</v>
      </c>
      <c r="Y10" t="n">
        <v>1</v>
      </c>
      <c r="Z10" t="n">
        <v>10</v>
      </c>
      <c r="AA10" t="n">
        <v>83.94520620914311</v>
      </c>
      <c r="AB10" t="n">
        <v>114.8575345364282</v>
      </c>
      <c r="AC10" t="n">
        <v>103.8956926438634</v>
      </c>
      <c r="AD10" t="n">
        <v>83945.20620914311</v>
      </c>
      <c r="AE10" t="n">
        <v>114857.5345364282</v>
      </c>
      <c r="AF10" t="n">
        <v>2.142527559328467e-06</v>
      </c>
      <c r="AG10" t="n">
        <v>0.1501388888888889</v>
      </c>
      <c r="AH10" t="n">
        <v>103895.6926438634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9.3371</v>
      </c>
      <c r="E11" t="n">
        <v>10.71</v>
      </c>
      <c r="F11" t="n">
        <v>7.17</v>
      </c>
      <c r="G11" t="n">
        <v>17.93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204.15</v>
      </c>
      <c r="R11" t="n">
        <v>36.78</v>
      </c>
      <c r="S11" t="n">
        <v>17.37</v>
      </c>
      <c r="T11" t="n">
        <v>7510.61</v>
      </c>
      <c r="U11" t="n">
        <v>0.47</v>
      </c>
      <c r="V11" t="n">
        <v>0.71</v>
      </c>
      <c r="W11" t="n">
        <v>1.18</v>
      </c>
      <c r="X11" t="n">
        <v>0.48</v>
      </c>
      <c r="Y11" t="n">
        <v>1</v>
      </c>
      <c r="Z11" t="n">
        <v>10</v>
      </c>
      <c r="AA11" t="n">
        <v>82.85895158890166</v>
      </c>
      <c r="AB11" t="n">
        <v>113.3712730428429</v>
      </c>
      <c r="AC11" t="n">
        <v>102.5512778612443</v>
      </c>
      <c r="AD11" t="n">
        <v>82858.95158890166</v>
      </c>
      <c r="AE11" t="n">
        <v>113371.2730428429</v>
      </c>
      <c r="AF11" t="n">
        <v>2.162772206039745e-06</v>
      </c>
      <c r="AG11" t="n">
        <v>0.14875</v>
      </c>
      <c r="AH11" t="n">
        <v>102551.2778612443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9.4665</v>
      </c>
      <c r="E12" t="n">
        <v>10.56</v>
      </c>
      <c r="F12" t="n">
        <v>7.11</v>
      </c>
      <c r="G12" t="n">
        <v>19.38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100.94</v>
      </c>
      <c r="Q12" t="n">
        <v>204.18</v>
      </c>
      <c r="R12" t="n">
        <v>34.95</v>
      </c>
      <c r="S12" t="n">
        <v>17.37</v>
      </c>
      <c r="T12" t="n">
        <v>6605.61</v>
      </c>
      <c r="U12" t="n">
        <v>0.5</v>
      </c>
      <c r="V12" t="n">
        <v>0.72</v>
      </c>
      <c r="W12" t="n">
        <v>1.17</v>
      </c>
      <c r="X12" t="n">
        <v>0.41</v>
      </c>
      <c r="Y12" t="n">
        <v>1</v>
      </c>
      <c r="Z12" t="n">
        <v>10</v>
      </c>
      <c r="AA12" t="n">
        <v>80.98066715812115</v>
      </c>
      <c r="AB12" t="n">
        <v>110.8013214205895</v>
      </c>
      <c r="AC12" t="n">
        <v>100.2265988148682</v>
      </c>
      <c r="AD12" t="n">
        <v>80980.66715812116</v>
      </c>
      <c r="AE12" t="n">
        <v>110801.3214205895</v>
      </c>
      <c r="AF12" t="n">
        <v>2.19274540151388e-06</v>
      </c>
      <c r="AG12" t="n">
        <v>0.1466666666666667</v>
      </c>
      <c r="AH12" t="n">
        <v>100226.5988148682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9.523300000000001</v>
      </c>
      <c r="E13" t="n">
        <v>10.5</v>
      </c>
      <c r="F13" t="n">
        <v>7.08</v>
      </c>
      <c r="G13" t="n">
        <v>20.24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100.42</v>
      </c>
      <c r="Q13" t="n">
        <v>204.18</v>
      </c>
      <c r="R13" t="n">
        <v>33.77</v>
      </c>
      <c r="S13" t="n">
        <v>17.37</v>
      </c>
      <c r="T13" t="n">
        <v>6021.79</v>
      </c>
      <c r="U13" t="n">
        <v>0.51</v>
      </c>
      <c r="V13" t="n">
        <v>0.72</v>
      </c>
      <c r="W13" t="n">
        <v>1.18</v>
      </c>
      <c r="X13" t="n">
        <v>0.39</v>
      </c>
      <c r="Y13" t="n">
        <v>1</v>
      </c>
      <c r="Z13" t="n">
        <v>10</v>
      </c>
      <c r="AA13" t="n">
        <v>80.12307863688828</v>
      </c>
      <c r="AB13" t="n">
        <v>109.6279309717039</v>
      </c>
      <c r="AC13" t="n">
        <v>99.16519510356</v>
      </c>
      <c r="AD13" t="n">
        <v>80123.07863688828</v>
      </c>
      <c r="AE13" t="n">
        <v>109627.9309717039</v>
      </c>
      <c r="AF13" t="n">
        <v>2.205902105555077e-06</v>
      </c>
      <c r="AG13" t="n">
        <v>0.1458333333333333</v>
      </c>
      <c r="AH13" t="n">
        <v>99165.19510355999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9.622299999999999</v>
      </c>
      <c r="E14" t="n">
        <v>10.39</v>
      </c>
      <c r="F14" t="n">
        <v>7.06</v>
      </c>
      <c r="G14" t="n">
        <v>22.29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99.84999999999999</v>
      </c>
      <c r="Q14" t="n">
        <v>204.17</v>
      </c>
      <c r="R14" t="n">
        <v>33.02</v>
      </c>
      <c r="S14" t="n">
        <v>17.37</v>
      </c>
      <c r="T14" t="n">
        <v>5658.59</v>
      </c>
      <c r="U14" t="n">
        <v>0.53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  <c r="AA14" t="n">
        <v>78.93544378652329</v>
      </c>
      <c r="AB14" t="n">
        <v>108.0029565746836</v>
      </c>
      <c r="AC14" t="n">
        <v>97.69530598232487</v>
      </c>
      <c r="AD14" t="n">
        <v>78935.44378652329</v>
      </c>
      <c r="AE14" t="n">
        <v>108002.9565746836</v>
      </c>
      <c r="AF14" t="n">
        <v>2.22883368478181e-06</v>
      </c>
      <c r="AG14" t="n">
        <v>0.1443055555555556</v>
      </c>
      <c r="AH14" t="n">
        <v>97695.30598232486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9.6912</v>
      </c>
      <c r="E15" t="n">
        <v>10.32</v>
      </c>
      <c r="F15" t="n">
        <v>7.02</v>
      </c>
      <c r="G15" t="n">
        <v>23.41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99.34999999999999</v>
      </c>
      <c r="Q15" t="n">
        <v>204.16</v>
      </c>
      <c r="R15" t="n">
        <v>32.11</v>
      </c>
      <c r="S15" t="n">
        <v>17.37</v>
      </c>
      <c r="T15" t="n">
        <v>5206.51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  <c r="AA15" t="n">
        <v>77.99085377277049</v>
      </c>
      <c r="AB15" t="n">
        <v>106.7105268454974</v>
      </c>
      <c r="AC15" t="n">
        <v>96.52622393255527</v>
      </c>
      <c r="AD15" t="n">
        <v>77990.8537727705</v>
      </c>
      <c r="AE15" t="n">
        <v>106710.5268454974</v>
      </c>
      <c r="AF15" t="n">
        <v>2.244793137395163e-06</v>
      </c>
      <c r="AG15" t="n">
        <v>0.1433333333333333</v>
      </c>
      <c r="AH15" t="n">
        <v>96526.22393255527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9.735799999999999</v>
      </c>
      <c r="E16" t="n">
        <v>10.27</v>
      </c>
      <c r="F16" t="n">
        <v>7.02</v>
      </c>
      <c r="G16" t="n">
        <v>24.77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99.03</v>
      </c>
      <c r="Q16" t="n">
        <v>204.17</v>
      </c>
      <c r="R16" t="n">
        <v>31.96</v>
      </c>
      <c r="S16" t="n">
        <v>17.37</v>
      </c>
      <c r="T16" t="n">
        <v>5136.85</v>
      </c>
      <c r="U16" t="n">
        <v>0.54</v>
      </c>
      <c r="V16" t="n">
        <v>0.73</v>
      </c>
      <c r="W16" t="n">
        <v>1.16</v>
      </c>
      <c r="X16" t="n">
        <v>0.33</v>
      </c>
      <c r="Y16" t="n">
        <v>1</v>
      </c>
      <c r="Z16" t="n">
        <v>10</v>
      </c>
      <c r="AA16" t="n">
        <v>77.46205780656513</v>
      </c>
      <c r="AB16" t="n">
        <v>105.987004875704</v>
      </c>
      <c r="AC16" t="n">
        <v>95.87175388408924</v>
      </c>
      <c r="AD16" t="n">
        <v>77462.05780656512</v>
      </c>
      <c r="AE16" t="n">
        <v>105987.004875704</v>
      </c>
      <c r="AF16" t="n">
        <v>2.255123929652863e-06</v>
      </c>
      <c r="AG16" t="n">
        <v>0.1426388888888889</v>
      </c>
      <c r="AH16" t="n">
        <v>95871.75388408924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9.8005</v>
      </c>
      <c r="E17" t="n">
        <v>10.2</v>
      </c>
      <c r="F17" t="n">
        <v>6.99</v>
      </c>
      <c r="G17" t="n">
        <v>26.21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98.56999999999999</v>
      </c>
      <c r="Q17" t="n">
        <v>204.16</v>
      </c>
      <c r="R17" t="n">
        <v>31.21</v>
      </c>
      <c r="S17" t="n">
        <v>17.37</v>
      </c>
      <c r="T17" t="n">
        <v>4764.9</v>
      </c>
      <c r="U17" t="n">
        <v>0.5600000000000001</v>
      </c>
      <c r="V17" t="n">
        <v>0.73</v>
      </c>
      <c r="W17" t="n">
        <v>1.16</v>
      </c>
      <c r="X17" t="n">
        <v>0.3</v>
      </c>
      <c r="Y17" t="n">
        <v>1</v>
      </c>
      <c r="Z17" t="n">
        <v>10</v>
      </c>
      <c r="AA17" t="n">
        <v>76.62106837130935</v>
      </c>
      <c r="AB17" t="n">
        <v>104.8363260285522</v>
      </c>
      <c r="AC17" t="n">
        <v>94.8308942111214</v>
      </c>
      <c r="AD17" t="n">
        <v>76621.06837130935</v>
      </c>
      <c r="AE17" t="n">
        <v>104836.3260285522</v>
      </c>
      <c r="AF17" t="n">
        <v>2.270110527389931e-06</v>
      </c>
      <c r="AG17" t="n">
        <v>0.1416666666666667</v>
      </c>
      <c r="AH17" t="n">
        <v>94830.8942111214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9.779400000000001</v>
      </c>
      <c r="E18" t="n">
        <v>10.23</v>
      </c>
      <c r="F18" t="n">
        <v>7.01</v>
      </c>
      <c r="G18" t="n">
        <v>26.29</v>
      </c>
      <c r="H18" t="n">
        <v>0.42</v>
      </c>
      <c r="I18" t="n">
        <v>16</v>
      </c>
      <c r="J18" t="n">
        <v>210.38</v>
      </c>
      <c r="K18" t="n">
        <v>55.27</v>
      </c>
      <c r="L18" t="n">
        <v>5</v>
      </c>
      <c r="M18" t="n">
        <v>14</v>
      </c>
      <c r="N18" t="n">
        <v>45.11</v>
      </c>
      <c r="O18" t="n">
        <v>26180.86</v>
      </c>
      <c r="P18" t="n">
        <v>98.77</v>
      </c>
      <c r="Q18" t="n">
        <v>204.2</v>
      </c>
      <c r="R18" t="n">
        <v>31.92</v>
      </c>
      <c r="S18" t="n">
        <v>17.37</v>
      </c>
      <c r="T18" t="n">
        <v>5119.89</v>
      </c>
      <c r="U18" t="n">
        <v>0.54</v>
      </c>
      <c r="V18" t="n">
        <v>0.73</v>
      </c>
      <c r="W18" t="n">
        <v>1.16</v>
      </c>
      <c r="X18" t="n">
        <v>0.32</v>
      </c>
      <c r="Y18" t="n">
        <v>1</v>
      </c>
      <c r="Z18" t="n">
        <v>10</v>
      </c>
      <c r="AA18" t="n">
        <v>76.95122921823231</v>
      </c>
      <c r="AB18" t="n">
        <v>105.2880666649806</v>
      </c>
      <c r="AC18" t="n">
        <v>95.23952135523112</v>
      </c>
      <c r="AD18" t="n">
        <v>76951.22921823231</v>
      </c>
      <c r="AE18" t="n">
        <v>105288.0666649806</v>
      </c>
      <c r="AF18" t="n">
        <v>2.265223089797163e-06</v>
      </c>
      <c r="AG18" t="n">
        <v>0.1420833333333333</v>
      </c>
      <c r="AH18" t="n">
        <v>95239.52135523112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9.866</v>
      </c>
      <c r="E19" t="n">
        <v>10.14</v>
      </c>
      <c r="F19" t="n">
        <v>6.96</v>
      </c>
      <c r="G19" t="n">
        <v>27.85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97.91</v>
      </c>
      <c r="Q19" t="n">
        <v>204.15</v>
      </c>
      <c r="R19" t="n">
        <v>30.26</v>
      </c>
      <c r="S19" t="n">
        <v>17.37</v>
      </c>
      <c r="T19" t="n">
        <v>4296.13</v>
      </c>
      <c r="U19" t="n">
        <v>0.57</v>
      </c>
      <c r="V19" t="n">
        <v>0.73</v>
      </c>
      <c r="W19" t="n">
        <v>1.16</v>
      </c>
      <c r="X19" t="n">
        <v>0.27</v>
      </c>
      <c r="Y19" t="n">
        <v>1</v>
      </c>
      <c r="Z19" t="n">
        <v>10</v>
      </c>
      <c r="AA19" t="n">
        <v>75.67524855313151</v>
      </c>
      <c r="AB19" t="n">
        <v>103.5422136266965</v>
      </c>
      <c r="AC19" t="n">
        <v>93.66029008060021</v>
      </c>
      <c r="AD19" t="n">
        <v>75675.2485531315</v>
      </c>
      <c r="AE19" t="n">
        <v>103542.2136266965</v>
      </c>
      <c r="AF19" t="n">
        <v>2.285282430817719e-06</v>
      </c>
      <c r="AG19" t="n">
        <v>0.1408333333333333</v>
      </c>
      <c r="AH19" t="n">
        <v>93660.2900806002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9.921200000000001</v>
      </c>
      <c r="E20" t="n">
        <v>10.08</v>
      </c>
      <c r="F20" t="n">
        <v>6.95</v>
      </c>
      <c r="G20" t="n">
        <v>29.77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97.53</v>
      </c>
      <c r="Q20" t="n">
        <v>204.15</v>
      </c>
      <c r="R20" t="n">
        <v>29.88</v>
      </c>
      <c r="S20" t="n">
        <v>17.37</v>
      </c>
      <c r="T20" t="n">
        <v>4113.21</v>
      </c>
      <c r="U20" t="n">
        <v>0.58</v>
      </c>
      <c r="V20" t="n">
        <v>0.74</v>
      </c>
      <c r="W20" t="n">
        <v>1.16</v>
      </c>
      <c r="X20" t="n">
        <v>0.26</v>
      </c>
      <c r="Y20" t="n">
        <v>1</v>
      </c>
      <c r="Z20" t="n">
        <v>10</v>
      </c>
      <c r="AA20" t="n">
        <v>75.02673982865599</v>
      </c>
      <c r="AB20" t="n">
        <v>102.6548953796838</v>
      </c>
      <c r="AC20" t="n">
        <v>92.85765624172312</v>
      </c>
      <c r="AD20" t="n">
        <v>75026.73982865599</v>
      </c>
      <c r="AE20" t="n">
        <v>102654.8953796838</v>
      </c>
      <c r="AF20" t="n">
        <v>2.298068523477474e-06</v>
      </c>
      <c r="AG20" t="n">
        <v>0.14</v>
      </c>
      <c r="AH20" t="n">
        <v>92857.65624172312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9.9124</v>
      </c>
      <c r="E21" t="n">
        <v>10.09</v>
      </c>
      <c r="F21" t="n">
        <v>6.96</v>
      </c>
      <c r="G21" t="n">
        <v>29.81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97.53</v>
      </c>
      <c r="Q21" t="n">
        <v>204.18</v>
      </c>
      <c r="R21" t="n">
        <v>30.04</v>
      </c>
      <c r="S21" t="n">
        <v>17.37</v>
      </c>
      <c r="T21" t="n">
        <v>4193.9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75.11991345425595</v>
      </c>
      <c r="AB21" t="n">
        <v>102.7823796447599</v>
      </c>
      <c r="AC21" t="n">
        <v>92.97297358746566</v>
      </c>
      <c r="AD21" t="n">
        <v>75119.91345425595</v>
      </c>
      <c r="AE21" t="n">
        <v>102782.3796447599</v>
      </c>
      <c r="AF21" t="n">
        <v>2.296030160879542e-06</v>
      </c>
      <c r="AG21" t="n">
        <v>0.1401388888888889</v>
      </c>
      <c r="AH21" t="n">
        <v>92972.97358746566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9.9762</v>
      </c>
      <c r="E22" t="n">
        <v>10.02</v>
      </c>
      <c r="F22" t="n">
        <v>6.93</v>
      </c>
      <c r="G22" t="n">
        <v>31.99</v>
      </c>
      <c r="H22" t="n">
        <v>0.5</v>
      </c>
      <c r="I22" t="n">
        <v>13</v>
      </c>
      <c r="J22" t="n">
        <v>211.99</v>
      </c>
      <c r="K22" t="n">
        <v>55.27</v>
      </c>
      <c r="L22" t="n">
        <v>6</v>
      </c>
      <c r="M22" t="n">
        <v>11</v>
      </c>
      <c r="N22" t="n">
        <v>45.72</v>
      </c>
      <c r="O22" t="n">
        <v>26379.74</v>
      </c>
      <c r="P22" t="n">
        <v>97.13</v>
      </c>
      <c r="Q22" t="n">
        <v>204.15</v>
      </c>
      <c r="R22" t="n">
        <v>29.34</v>
      </c>
      <c r="S22" t="n">
        <v>17.37</v>
      </c>
      <c r="T22" t="n">
        <v>3846.21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74.34812770816842</v>
      </c>
      <c r="AB22" t="n">
        <v>101.7263883381794</v>
      </c>
      <c r="AC22" t="n">
        <v>92.01776460909177</v>
      </c>
      <c r="AD22" t="n">
        <v>74348.12770816842</v>
      </c>
      <c r="AE22" t="n">
        <v>101726.3883381794</v>
      </c>
      <c r="AF22" t="n">
        <v>2.310808289714548e-06</v>
      </c>
      <c r="AG22" t="n">
        <v>0.1391666666666667</v>
      </c>
      <c r="AH22" t="n">
        <v>92017.76460909177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9.9712</v>
      </c>
      <c r="E23" t="n">
        <v>10.03</v>
      </c>
      <c r="F23" t="n">
        <v>6.94</v>
      </c>
      <c r="G23" t="n">
        <v>32.02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96.95999999999999</v>
      </c>
      <c r="Q23" t="n">
        <v>204.16</v>
      </c>
      <c r="R23" t="n">
        <v>29.4</v>
      </c>
      <c r="S23" t="n">
        <v>17.37</v>
      </c>
      <c r="T23" t="n">
        <v>3878.79</v>
      </c>
      <c r="U23" t="n">
        <v>0.59</v>
      </c>
      <c r="V23" t="n">
        <v>0.74</v>
      </c>
      <c r="W23" t="n">
        <v>1.16</v>
      </c>
      <c r="X23" t="n">
        <v>0.24</v>
      </c>
      <c r="Y23" t="n">
        <v>1</v>
      </c>
      <c r="Z23" t="n">
        <v>10</v>
      </c>
      <c r="AA23" t="n">
        <v>74.31984706664828</v>
      </c>
      <c r="AB23" t="n">
        <v>101.6876935167977</v>
      </c>
      <c r="AC23" t="n">
        <v>91.9827627671542</v>
      </c>
      <c r="AD23" t="n">
        <v>74319.84706664828</v>
      </c>
      <c r="AE23" t="n">
        <v>101687.6935167977</v>
      </c>
      <c r="AF23" t="n">
        <v>2.309650129147541e-06</v>
      </c>
      <c r="AG23" t="n">
        <v>0.1393055555555555</v>
      </c>
      <c r="AH23" t="n">
        <v>91982.7627671542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10.039</v>
      </c>
      <c r="E24" t="n">
        <v>9.960000000000001</v>
      </c>
      <c r="F24" t="n">
        <v>6.91</v>
      </c>
      <c r="G24" t="n">
        <v>34.55</v>
      </c>
      <c r="H24" t="n">
        <v>0.54</v>
      </c>
      <c r="I24" t="n">
        <v>12</v>
      </c>
      <c r="J24" t="n">
        <v>212.8</v>
      </c>
      <c r="K24" t="n">
        <v>55.27</v>
      </c>
      <c r="L24" t="n">
        <v>6.5</v>
      </c>
      <c r="M24" t="n">
        <v>10</v>
      </c>
      <c r="N24" t="n">
        <v>46.03</v>
      </c>
      <c r="O24" t="n">
        <v>26479.5</v>
      </c>
      <c r="P24" t="n">
        <v>96.59999999999999</v>
      </c>
      <c r="Q24" t="n">
        <v>204.14</v>
      </c>
      <c r="R24" t="n">
        <v>28.61</v>
      </c>
      <c r="S24" t="n">
        <v>17.37</v>
      </c>
      <c r="T24" t="n">
        <v>3486.98</v>
      </c>
      <c r="U24" t="n">
        <v>0.61</v>
      </c>
      <c r="V24" t="n">
        <v>0.74</v>
      </c>
      <c r="W24" t="n">
        <v>1.16</v>
      </c>
      <c r="X24" t="n">
        <v>0.22</v>
      </c>
      <c r="Y24" t="n">
        <v>1</v>
      </c>
      <c r="Z24" t="n">
        <v>10</v>
      </c>
      <c r="AA24" t="n">
        <v>73.55084582993656</v>
      </c>
      <c r="AB24" t="n">
        <v>100.635512098789</v>
      </c>
      <c r="AC24" t="n">
        <v>91.03100006693407</v>
      </c>
      <c r="AD24" t="n">
        <v>73550.84582993656</v>
      </c>
      <c r="AE24" t="n">
        <v>100635.512098789</v>
      </c>
      <c r="AF24" t="n">
        <v>2.325354786436153e-06</v>
      </c>
      <c r="AG24" t="n">
        <v>0.1383333333333333</v>
      </c>
      <c r="AH24" t="n">
        <v>91031.00006693407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10.0334</v>
      </c>
      <c r="E25" t="n">
        <v>9.970000000000001</v>
      </c>
      <c r="F25" t="n">
        <v>6.92</v>
      </c>
      <c r="G25" t="n">
        <v>34.58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96.45</v>
      </c>
      <c r="Q25" t="n">
        <v>204.15</v>
      </c>
      <c r="R25" t="n">
        <v>28.87</v>
      </c>
      <c r="S25" t="n">
        <v>17.37</v>
      </c>
      <c r="T25" t="n">
        <v>3618.52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73.53746773386528</v>
      </c>
      <c r="AB25" t="n">
        <v>100.6172075975444</v>
      </c>
      <c r="AC25" t="n">
        <v>91.0144425215977</v>
      </c>
      <c r="AD25" t="n">
        <v>73537.46773386528</v>
      </c>
      <c r="AE25" t="n">
        <v>100617.2075975444</v>
      </c>
      <c r="AF25" t="n">
        <v>2.324057646601106e-06</v>
      </c>
      <c r="AG25" t="n">
        <v>0.1384722222222222</v>
      </c>
      <c r="AH25" t="n">
        <v>91014.4425215977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10.0993</v>
      </c>
      <c r="E26" t="n">
        <v>9.9</v>
      </c>
      <c r="F26" t="n">
        <v>6.89</v>
      </c>
      <c r="G26" t="n">
        <v>37.59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95.86</v>
      </c>
      <c r="Q26" t="n">
        <v>204.14</v>
      </c>
      <c r="R26" t="n">
        <v>27.85</v>
      </c>
      <c r="S26" t="n">
        <v>17.37</v>
      </c>
      <c r="T26" t="n">
        <v>3113.61</v>
      </c>
      <c r="U26" t="n">
        <v>0.62</v>
      </c>
      <c r="V26" t="n">
        <v>0.74</v>
      </c>
      <c r="W26" t="n">
        <v>1.16</v>
      </c>
      <c r="X26" t="n">
        <v>0.2</v>
      </c>
      <c r="Y26" t="n">
        <v>1</v>
      </c>
      <c r="Z26" t="n">
        <v>10</v>
      </c>
      <c r="AA26" t="n">
        <v>72.66777578814684</v>
      </c>
      <c r="AB26" t="n">
        <v>99.42725670931222</v>
      </c>
      <c r="AC26" t="n">
        <v>89.93805887603146</v>
      </c>
      <c r="AD26" t="n">
        <v>72667.77578814684</v>
      </c>
      <c r="AE26" t="n">
        <v>99427.25670931222</v>
      </c>
      <c r="AF26" t="n">
        <v>2.339322202874255e-06</v>
      </c>
      <c r="AG26" t="n">
        <v>0.1375</v>
      </c>
      <c r="AH26" t="n">
        <v>89938.05887603146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10.1016</v>
      </c>
      <c r="E27" t="n">
        <v>9.9</v>
      </c>
      <c r="F27" t="n">
        <v>6.89</v>
      </c>
      <c r="G27" t="n">
        <v>37.57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95.83</v>
      </c>
      <c r="Q27" t="n">
        <v>204.15</v>
      </c>
      <c r="R27" t="n">
        <v>27.95</v>
      </c>
      <c r="S27" t="n">
        <v>17.37</v>
      </c>
      <c r="T27" t="n">
        <v>3163.33</v>
      </c>
      <c r="U27" t="n">
        <v>0.62</v>
      </c>
      <c r="V27" t="n">
        <v>0.74</v>
      </c>
      <c r="W27" t="n">
        <v>1.15</v>
      </c>
      <c r="X27" t="n">
        <v>0.2</v>
      </c>
      <c r="Y27" t="n">
        <v>1</v>
      </c>
      <c r="Z27" t="n">
        <v>10</v>
      </c>
      <c r="AA27" t="n">
        <v>72.63554718868721</v>
      </c>
      <c r="AB27" t="n">
        <v>99.38316011770614</v>
      </c>
      <c r="AC27" t="n">
        <v>89.89817080123831</v>
      </c>
      <c r="AD27" t="n">
        <v>72635.54718868721</v>
      </c>
      <c r="AE27" t="n">
        <v>99383.16011770614</v>
      </c>
      <c r="AF27" t="n">
        <v>2.339854956735078e-06</v>
      </c>
      <c r="AG27" t="n">
        <v>0.1375</v>
      </c>
      <c r="AH27" t="n">
        <v>89898.1708012383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10.1038</v>
      </c>
      <c r="E28" t="n">
        <v>9.9</v>
      </c>
      <c r="F28" t="n">
        <v>6.89</v>
      </c>
      <c r="G28" t="n">
        <v>37.56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95.48999999999999</v>
      </c>
      <c r="Q28" t="n">
        <v>204.14</v>
      </c>
      <c r="R28" t="n">
        <v>27.92</v>
      </c>
      <c r="S28" t="n">
        <v>17.37</v>
      </c>
      <c r="T28" t="n">
        <v>3146.87</v>
      </c>
      <c r="U28" t="n">
        <v>0.62</v>
      </c>
      <c r="V28" t="n">
        <v>0.74</v>
      </c>
      <c r="W28" t="n">
        <v>1.15</v>
      </c>
      <c r="X28" t="n">
        <v>0.2</v>
      </c>
      <c r="Y28" t="n">
        <v>1</v>
      </c>
      <c r="Z28" t="n">
        <v>10</v>
      </c>
      <c r="AA28" t="n">
        <v>72.43706344206876</v>
      </c>
      <c r="AB28" t="n">
        <v>99.111585899098</v>
      </c>
      <c r="AC28" t="n">
        <v>89.65251524489722</v>
      </c>
      <c r="AD28" t="n">
        <v>72437.06344206876</v>
      </c>
      <c r="AE28" t="n">
        <v>99111.58589909801</v>
      </c>
      <c r="AF28" t="n">
        <v>2.34036454738456e-06</v>
      </c>
      <c r="AG28" t="n">
        <v>0.1375</v>
      </c>
      <c r="AH28" t="n">
        <v>89652.51524489722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10.1658</v>
      </c>
      <c r="E29" t="n">
        <v>9.84</v>
      </c>
      <c r="F29" t="n">
        <v>6.87</v>
      </c>
      <c r="G29" t="n">
        <v>41.2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94.98999999999999</v>
      </c>
      <c r="Q29" t="n">
        <v>204.14</v>
      </c>
      <c r="R29" t="n">
        <v>27.28</v>
      </c>
      <c r="S29" t="n">
        <v>17.37</v>
      </c>
      <c r="T29" t="n">
        <v>2833.17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71.68305603833089</v>
      </c>
      <c r="AB29" t="n">
        <v>98.07991970484539</v>
      </c>
      <c r="AC29" t="n">
        <v>88.71930982427115</v>
      </c>
      <c r="AD29" t="n">
        <v>71683.05603833089</v>
      </c>
      <c r="AE29" t="n">
        <v>98079.91970484539</v>
      </c>
      <c r="AF29" t="n">
        <v>2.354725738415444e-06</v>
      </c>
      <c r="AG29" t="n">
        <v>0.1366666666666667</v>
      </c>
      <c r="AH29" t="n">
        <v>88719.30982427116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10.1629</v>
      </c>
      <c r="E30" t="n">
        <v>9.84</v>
      </c>
      <c r="F30" t="n">
        <v>6.87</v>
      </c>
      <c r="G30" t="n">
        <v>41.22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95.04000000000001</v>
      </c>
      <c r="Q30" t="n">
        <v>204.15</v>
      </c>
      <c r="R30" t="n">
        <v>27.29</v>
      </c>
      <c r="S30" t="n">
        <v>17.37</v>
      </c>
      <c r="T30" t="n">
        <v>2836.93</v>
      </c>
      <c r="U30" t="n">
        <v>0.64</v>
      </c>
      <c r="V30" t="n">
        <v>0.74</v>
      </c>
      <c r="W30" t="n">
        <v>1.15</v>
      </c>
      <c r="X30" t="n">
        <v>0.18</v>
      </c>
      <c r="Y30" t="n">
        <v>1</v>
      </c>
      <c r="Z30" t="n">
        <v>10</v>
      </c>
      <c r="AA30" t="n">
        <v>71.72968561376292</v>
      </c>
      <c r="AB30" t="n">
        <v>98.14372034710317</v>
      </c>
      <c r="AC30" t="n">
        <v>88.77702142277661</v>
      </c>
      <c r="AD30" t="n">
        <v>71729.68561376292</v>
      </c>
      <c r="AE30" t="n">
        <v>98143.72034710317</v>
      </c>
      <c r="AF30" t="n">
        <v>2.35405400528658e-06</v>
      </c>
      <c r="AG30" t="n">
        <v>0.1366666666666667</v>
      </c>
      <c r="AH30" t="n">
        <v>88777.02142277661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10.1732</v>
      </c>
      <c r="E31" t="n">
        <v>9.83</v>
      </c>
      <c r="F31" t="n">
        <v>6.86</v>
      </c>
      <c r="G31" t="n">
        <v>41.16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94.89</v>
      </c>
      <c r="Q31" t="n">
        <v>204.14</v>
      </c>
      <c r="R31" t="n">
        <v>27.04</v>
      </c>
      <c r="S31" t="n">
        <v>17.37</v>
      </c>
      <c r="T31" t="n">
        <v>2711.08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71.55122420443762</v>
      </c>
      <c r="AB31" t="n">
        <v>97.89954157370269</v>
      </c>
      <c r="AC31" t="n">
        <v>88.55614672880237</v>
      </c>
      <c r="AD31" t="n">
        <v>71551.22420443762</v>
      </c>
      <c r="AE31" t="n">
        <v>97899.54157370269</v>
      </c>
      <c r="AF31" t="n">
        <v>2.356439816054614e-06</v>
      </c>
      <c r="AG31" t="n">
        <v>0.1365277777777778</v>
      </c>
      <c r="AH31" t="n">
        <v>88556.14672880237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10.2287</v>
      </c>
      <c r="E32" t="n">
        <v>9.779999999999999</v>
      </c>
      <c r="F32" t="n">
        <v>6.85</v>
      </c>
      <c r="G32" t="n">
        <v>45.64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94.27</v>
      </c>
      <c r="Q32" t="n">
        <v>204.14</v>
      </c>
      <c r="R32" t="n">
        <v>26.69</v>
      </c>
      <c r="S32" t="n">
        <v>17.37</v>
      </c>
      <c r="T32" t="n">
        <v>2540.74</v>
      </c>
      <c r="U32" t="n">
        <v>0.65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70.81505212925731</v>
      </c>
      <c r="AB32" t="n">
        <v>96.89227846282172</v>
      </c>
      <c r="AC32" t="n">
        <v>87.64501539552089</v>
      </c>
      <c r="AD32" t="n">
        <v>70815.05212925731</v>
      </c>
      <c r="AE32" t="n">
        <v>96892.27846282172</v>
      </c>
      <c r="AF32" t="n">
        <v>2.369295398348389e-06</v>
      </c>
      <c r="AG32" t="n">
        <v>0.1358333333333333</v>
      </c>
      <c r="AH32" t="n">
        <v>87645.01539552088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10.2131</v>
      </c>
      <c r="E33" t="n">
        <v>9.789999999999999</v>
      </c>
      <c r="F33" t="n">
        <v>6.86</v>
      </c>
      <c r="G33" t="n">
        <v>45.74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94.81999999999999</v>
      </c>
      <c r="Q33" t="n">
        <v>204.14</v>
      </c>
      <c r="R33" t="n">
        <v>27.17</v>
      </c>
      <c r="S33" t="n">
        <v>17.37</v>
      </c>
      <c r="T33" t="n">
        <v>2781.84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71.2406961231132</v>
      </c>
      <c r="AB33" t="n">
        <v>97.47466335330274</v>
      </c>
      <c r="AC33" t="n">
        <v>88.17181828943693</v>
      </c>
      <c r="AD33" t="n">
        <v>71240.6961231132</v>
      </c>
      <c r="AE33" t="n">
        <v>97474.66335330275</v>
      </c>
      <c r="AF33" t="n">
        <v>2.365681937379328e-06</v>
      </c>
      <c r="AG33" t="n">
        <v>0.1359722222222222</v>
      </c>
      <c r="AH33" t="n">
        <v>88171.81828943692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10.2189</v>
      </c>
      <c r="E34" t="n">
        <v>9.789999999999999</v>
      </c>
      <c r="F34" t="n">
        <v>6.86</v>
      </c>
      <c r="G34" t="n">
        <v>45.71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94.66</v>
      </c>
      <c r="Q34" t="n">
        <v>204.16</v>
      </c>
      <c r="R34" t="n">
        <v>26.99</v>
      </c>
      <c r="S34" t="n">
        <v>17.37</v>
      </c>
      <c r="T34" t="n">
        <v>2690.72</v>
      </c>
      <c r="U34" t="n">
        <v>0.64</v>
      </c>
      <c r="V34" t="n">
        <v>0.74</v>
      </c>
      <c r="W34" t="n">
        <v>1.15</v>
      </c>
      <c r="X34" t="n">
        <v>0.16</v>
      </c>
      <c r="Y34" t="n">
        <v>1</v>
      </c>
      <c r="Z34" t="n">
        <v>10</v>
      </c>
      <c r="AA34" t="n">
        <v>71.1162454493697</v>
      </c>
      <c r="AB34" t="n">
        <v>97.30438445111076</v>
      </c>
      <c r="AC34" t="n">
        <v>88.01779056668217</v>
      </c>
      <c r="AD34" t="n">
        <v>71116.2454493697</v>
      </c>
      <c r="AE34" t="n">
        <v>97304.38445111076</v>
      </c>
      <c r="AF34" t="n">
        <v>2.367025403637056e-06</v>
      </c>
      <c r="AG34" t="n">
        <v>0.1359722222222222</v>
      </c>
      <c r="AH34" t="n">
        <v>88017.79056668216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10.2136</v>
      </c>
      <c r="E35" t="n">
        <v>9.789999999999999</v>
      </c>
      <c r="F35" t="n">
        <v>6.86</v>
      </c>
      <c r="G35" t="n">
        <v>45.74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94.39</v>
      </c>
      <c r="Q35" t="n">
        <v>204.15</v>
      </c>
      <c r="R35" t="n">
        <v>27.13</v>
      </c>
      <c r="S35" t="n">
        <v>17.37</v>
      </c>
      <c r="T35" t="n">
        <v>2764.61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71.00820080119632</v>
      </c>
      <c r="AB35" t="n">
        <v>97.15655299688652</v>
      </c>
      <c r="AC35" t="n">
        <v>87.88406793896627</v>
      </c>
      <c r="AD35" t="n">
        <v>71008.20080119632</v>
      </c>
      <c r="AE35" t="n">
        <v>97156.55299688652</v>
      </c>
      <c r="AF35" t="n">
        <v>2.365797753436029e-06</v>
      </c>
      <c r="AG35" t="n">
        <v>0.1359722222222222</v>
      </c>
      <c r="AH35" t="n">
        <v>87884.06793896627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10.2209</v>
      </c>
      <c r="E36" t="n">
        <v>9.779999999999999</v>
      </c>
      <c r="F36" t="n">
        <v>6.85</v>
      </c>
      <c r="G36" t="n">
        <v>45.69</v>
      </c>
      <c r="H36" t="n">
        <v>0.78</v>
      </c>
      <c r="I36" t="n">
        <v>9</v>
      </c>
      <c r="J36" t="n">
        <v>217.69</v>
      </c>
      <c r="K36" t="n">
        <v>55.27</v>
      </c>
      <c r="L36" t="n">
        <v>9.5</v>
      </c>
      <c r="M36" t="n">
        <v>7</v>
      </c>
      <c r="N36" t="n">
        <v>47.92</v>
      </c>
      <c r="O36" t="n">
        <v>27082.57</v>
      </c>
      <c r="P36" t="n">
        <v>94.06</v>
      </c>
      <c r="Q36" t="n">
        <v>204.2</v>
      </c>
      <c r="R36" t="n">
        <v>26.87</v>
      </c>
      <c r="S36" t="n">
        <v>17.37</v>
      </c>
      <c r="T36" t="n">
        <v>2634.67</v>
      </c>
      <c r="U36" t="n">
        <v>0.65</v>
      </c>
      <c r="V36" t="n">
        <v>0.75</v>
      </c>
      <c r="W36" t="n">
        <v>1.15</v>
      </c>
      <c r="X36" t="n">
        <v>0.16</v>
      </c>
      <c r="Y36" t="n">
        <v>1</v>
      </c>
      <c r="Z36" t="n">
        <v>10</v>
      </c>
      <c r="AA36" t="n">
        <v>70.75568320253709</v>
      </c>
      <c r="AB36" t="n">
        <v>96.81104727811095</v>
      </c>
      <c r="AC36" t="n">
        <v>87.57153680107021</v>
      </c>
      <c r="AD36" t="n">
        <v>70755.68320253708</v>
      </c>
      <c r="AE36" t="n">
        <v>96811.04727811094</v>
      </c>
      <c r="AF36" t="n">
        <v>2.367488667863859e-06</v>
      </c>
      <c r="AG36" t="n">
        <v>0.1358333333333333</v>
      </c>
      <c r="AH36" t="n">
        <v>87571.53680107021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10.2963</v>
      </c>
      <c r="E37" t="n">
        <v>9.710000000000001</v>
      </c>
      <c r="F37" t="n">
        <v>6.82</v>
      </c>
      <c r="G37" t="n">
        <v>51.17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93.48999999999999</v>
      </c>
      <c r="Q37" t="n">
        <v>204.14</v>
      </c>
      <c r="R37" t="n">
        <v>25.93</v>
      </c>
      <c r="S37" t="n">
        <v>17.37</v>
      </c>
      <c r="T37" t="n">
        <v>2167.92</v>
      </c>
      <c r="U37" t="n">
        <v>0.67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69.86753569569663</v>
      </c>
      <c r="AB37" t="n">
        <v>95.59584467694978</v>
      </c>
      <c r="AC37" t="n">
        <v>86.4723114306159</v>
      </c>
      <c r="AD37" t="n">
        <v>69867.53569569663</v>
      </c>
      <c r="AE37" t="n">
        <v>95595.84467694978</v>
      </c>
      <c r="AF37" t="n">
        <v>2.384953729214321e-06</v>
      </c>
      <c r="AG37" t="n">
        <v>0.1348611111111111</v>
      </c>
      <c r="AH37" t="n">
        <v>86472.3114306159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10.2998</v>
      </c>
      <c r="E38" t="n">
        <v>9.710000000000001</v>
      </c>
      <c r="F38" t="n">
        <v>6.82</v>
      </c>
      <c r="G38" t="n">
        <v>51.15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93.23999999999999</v>
      </c>
      <c r="Q38" t="n">
        <v>204.14</v>
      </c>
      <c r="R38" t="n">
        <v>25.87</v>
      </c>
      <c r="S38" t="n">
        <v>17.37</v>
      </c>
      <c r="T38" t="n">
        <v>2136.41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69.71241607215623</v>
      </c>
      <c r="AB38" t="n">
        <v>95.3836031646271</v>
      </c>
      <c r="AC38" t="n">
        <v>86.28032595034641</v>
      </c>
      <c r="AD38" t="n">
        <v>69712.41607215624</v>
      </c>
      <c r="AE38" t="n">
        <v>95383.6031646271</v>
      </c>
      <c r="AF38" t="n">
        <v>2.385764441611225e-06</v>
      </c>
      <c r="AG38" t="n">
        <v>0.1348611111111111</v>
      </c>
      <c r="AH38" t="n">
        <v>86280.32595034641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10.2884</v>
      </c>
      <c r="E39" t="n">
        <v>9.720000000000001</v>
      </c>
      <c r="F39" t="n">
        <v>6.83</v>
      </c>
      <c r="G39" t="n">
        <v>51.23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6</v>
      </c>
      <c r="N39" t="n">
        <v>48.4</v>
      </c>
      <c r="O39" t="n">
        <v>27234.57</v>
      </c>
      <c r="P39" t="n">
        <v>93.16</v>
      </c>
      <c r="Q39" t="n">
        <v>204.15</v>
      </c>
      <c r="R39" t="n">
        <v>26.27</v>
      </c>
      <c r="S39" t="n">
        <v>17.37</v>
      </c>
      <c r="T39" t="n">
        <v>2335.95</v>
      </c>
      <c r="U39" t="n">
        <v>0.66</v>
      </c>
      <c r="V39" t="n">
        <v>0.75</v>
      </c>
      <c r="W39" t="n">
        <v>1.15</v>
      </c>
      <c r="X39" t="n">
        <v>0.14</v>
      </c>
      <c r="Y39" t="n">
        <v>1</v>
      </c>
      <c r="Z39" t="n">
        <v>10</v>
      </c>
      <c r="AA39" t="n">
        <v>69.7724443386778</v>
      </c>
      <c r="AB39" t="n">
        <v>95.4657364871421</v>
      </c>
      <c r="AC39" t="n">
        <v>86.35462058383544</v>
      </c>
      <c r="AD39" t="n">
        <v>69772.4443386778</v>
      </c>
      <c r="AE39" t="n">
        <v>95465.7364871421</v>
      </c>
      <c r="AF39" t="n">
        <v>2.383123835518449e-06</v>
      </c>
      <c r="AG39" t="n">
        <v>0.135</v>
      </c>
      <c r="AH39" t="n">
        <v>86354.62058383544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10.2913</v>
      </c>
      <c r="E40" t="n">
        <v>9.720000000000001</v>
      </c>
      <c r="F40" t="n">
        <v>6.83</v>
      </c>
      <c r="G40" t="n">
        <v>51.21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6</v>
      </c>
      <c r="N40" t="n">
        <v>48.56</v>
      </c>
      <c r="O40" t="n">
        <v>27285.35</v>
      </c>
      <c r="P40" t="n">
        <v>93.09</v>
      </c>
      <c r="Q40" t="n">
        <v>204.14</v>
      </c>
      <c r="R40" t="n">
        <v>26.12</v>
      </c>
      <c r="S40" t="n">
        <v>17.37</v>
      </c>
      <c r="T40" t="n">
        <v>2260.65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69.7163574889622</v>
      </c>
      <c r="AB40" t="n">
        <v>95.38899598498406</v>
      </c>
      <c r="AC40" t="n">
        <v>86.28520408749736</v>
      </c>
      <c r="AD40" t="n">
        <v>69716.3574889622</v>
      </c>
      <c r="AE40" t="n">
        <v>95388.99598498407</v>
      </c>
      <c r="AF40" t="n">
        <v>2.383795568647314e-06</v>
      </c>
      <c r="AG40" t="n">
        <v>0.135</v>
      </c>
      <c r="AH40" t="n">
        <v>86285.20408749736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10.2907</v>
      </c>
      <c r="E41" t="n">
        <v>9.720000000000001</v>
      </c>
      <c r="F41" t="n">
        <v>6.83</v>
      </c>
      <c r="G41" t="n">
        <v>51.21</v>
      </c>
      <c r="H41" t="n">
        <v>0.87</v>
      </c>
      <c r="I41" t="n">
        <v>8</v>
      </c>
      <c r="J41" t="n">
        <v>219.75</v>
      </c>
      <c r="K41" t="n">
        <v>55.27</v>
      </c>
      <c r="L41" t="n">
        <v>10.75</v>
      </c>
      <c r="M41" t="n">
        <v>6</v>
      </c>
      <c r="N41" t="n">
        <v>48.72</v>
      </c>
      <c r="O41" t="n">
        <v>27336.19</v>
      </c>
      <c r="P41" t="n">
        <v>92.88</v>
      </c>
      <c r="Q41" t="n">
        <v>204.14</v>
      </c>
      <c r="R41" t="n">
        <v>26.09</v>
      </c>
      <c r="S41" t="n">
        <v>17.37</v>
      </c>
      <c r="T41" t="n">
        <v>2248.84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69.60924743142709</v>
      </c>
      <c r="AB41" t="n">
        <v>95.24244327890237</v>
      </c>
      <c r="AC41" t="n">
        <v>86.15263816599607</v>
      </c>
      <c r="AD41" t="n">
        <v>69609.24743142709</v>
      </c>
      <c r="AE41" t="n">
        <v>95242.44327890237</v>
      </c>
      <c r="AF41" t="n">
        <v>2.383656589379273e-06</v>
      </c>
      <c r="AG41" t="n">
        <v>0.135</v>
      </c>
      <c r="AH41" t="n">
        <v>86152.63816599606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10.363</v>
      </c>
      <c r="E42" t="n">
        <v>9.65</v>
      </c>
      <c r="F42" t="n">
        <v>6.8</v>
      </c>
      <c r="G42" t="n">
        <v>58.3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92.12</v>
      </c>
      <c r="Q42" t="n">
        <v>204.16</v>
      </c>
      <c r="R42" t="n">
        <v>25.26</v>
      </c>
      <c r="S42" t="n">
        <v>17.37</v>
      </c>
      <c r="T42" t="n">
        <v>1836.44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68.655537100372</v>
      </c>
      <c r="AB42" t="n">
        <v>93.93753472922315</v>
      </c>
      <c r="AC42" t="n">
        <v>84.97226825684713</v>
      </c>
      <c r="AD42" t="n">
        <v>68655.53710037201</v>
      </c>
      <c r="AE42" t="n">
        <v>93937.53472922315</v>
      </c>
      <c r="AF42" t="n">
        <v>2.40040359117819e-06</v>
      </c>
      <c r="AG42" t="n">
        <v>0.1340277777777778</v>
      </c>
      <c r="AH42" t="n">
        <v>84972.26825684714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10.3654</v>
      </c>
      <c r="E43" t="n">
        <v>9.65</v>
      </c>
      <c r="F43" t="n">
        <v>6.8</v>
      </c>
      <c r="G43" t="n">
        <v>58.28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5</v>
      </c>
      <c r="N43" t="n">
        <v>49.05</v>
      </c>
      <c r="O43" t="n">
        <v>27438.03</v>
      </c>
      <c r="P43" t="n">
        <v>92.31</v>
      </c>
      <c r="Q43" t="n">
        <v>204.15</v>
      </c>
      <c r="R43" t="n">
        <v>25.26</v>
      </c>
      <c r="S43" t="n">
        <v>17.37</v>
      </c>
      <c r="T43" t="n">
        <v>1836.68</v>
      </c>
      <c r="U43" t="n">
        <v>0.6899999999999999</v>
      </c>
      <c r="V43" t="n">
        <v>0.75</v>
      </c>
      <c r="W43" t="n">
        <v>1.14</v>
      </c>
      <c r="X43" t="n">
        <v>0.11</v>
      </c>
      <c r="Y43" t="n">
        <v>1</v>
      </c>
      <c r="Z43" t="n">
        <v>10</v>
      </c>
      <c r="AA43" t="n">
        <v>68.73987680916449</v>
      </c>
      <c r="AB43" t="n">
        <v>94.05293203959829</v>
      </c>
      <c r="AC43" t="n">
        <v>85.07665220988126</v>
      </c>
      <c r="AD43" t="n">
        <v>68739.87680916449</v>
      </c>
      <c r="AE43" t="n">
        <v>94052.93203959829</v>
      </c>
      <c r="AF43" t="n">
        <v>2.400959508250353e-06</v>
      </c>
      <c r="AG43" t="n">
        <v>0.1340277777777778</v>
      </c>
      <c r="AH43" t="n">
        <v>85076.65220988126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10.3588</v>
      </c>
      <c r="E44" t="n">
        <v>9.65</v>
      </c>
      <c r="F44" t="n">
        <v>6.8</v>
      </c>
      <c r="G44" t="n">
        <v>58.33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5</v>
      </c>
      <c r="N44" t="n">
        <v>49.21</v>
      </c>
      <c r="O44" t="n">
        <v>27489.03</v>
      </c>
      <c r="P44" t="n">
        <v>92.59</v>
      </c>
      <c r="Q44" t="n">
        <v>204.17</v>
      </c>
      <c r="R44" t="n">
        <v>25.33</v>
      </c>
      <c r="S44" t="n">
        <v>17.37</v>
      </c>
      <c r="T44" t="n">
        <v>1873.1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68.92943907930096</v>
      </c>
      <c r="AB44" t="n">
        <v>94.31229950049602</v>
      </c>
      <c r="AC44" t="n">
        <v>85.31126600433551</v>
      </c>
      <c r="AD44" t="n">
        <v>68929.43907930097</v>
      </c>
      <c r="AE44" t="n">
        <v>94312.29950049602</v>
      </c>
      <c r="AF44" t="n">
        <v>2.399430736301905e-06</v>
      </c>
      <c r="AG44" t="n">
        <v>0.1340277777777778</v>
      </c>
      <c r="AH44" t="n">
        <v>85311.26600433551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10.3517</v>
      </c>
      <c r="E45" t="n">
        <v>9.66</v>
      </c>
      <c r="F45" t="n">
        <v>6.81</v>
      </c>
      <c r="G45" t="n">
        <v>58.39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5</v>
      </c>
      <c r="N45" t="n">
        <v>49.38</v>
      </c>
      <c r="O45" t="n">
        <v>27540.09</v>
      </c>
      <c r="P45" t="n">
        <v>92.52</v>
      </c>
      <c r="Q45" t="n">
        <v>204.14</v>
      </c>
      <c r="R45" t="n">
        <v>25.63</v>
      </c>
      <c r="S45" t="n">
        <v>17.37</v>
      </c>
      <c r="T45" t="n">
        <v>2020.78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68.96573661822677</v>
      </c>
      <c r="AB45" t="n">
        <v>94.36196339458867</v>
      </c>
      <c r="AC45" t="n">
        <v>85.3561900460797</v>
      </c>
      <c r="AD45" t="n">
        <v>68965.73661822677</v>
      </c>
      <c r="AE45" t="n">
        <v>94361.96339458867</v>
      </c>
      <c r="AF45" t="n">
        <v>2.397786148296755e-06</v>
      </c>
      <c r="AG45" t="n">
        <v>0.1341666666666667</v>
      </c>
      <c r="AH45" t="n">
        <v>85356.1900460797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10.3517</v>
      </c>
      <c r="E46" t="n">
        <v>9.66</v>
      </c>
      <c r="F46" t="n">
        <v>6.81</v>
      </c>
      <c r="G46" t="n">
        <v>58.39</v>
      </c>
      <c r="H46" t="n">
        <v>0.96</v>
      </c>
      <c r="I46" t="n">
        <v>7</v>
      </c>
      <c r="J46" t="n">
        <v>221.81</v>
      </c>
      <c r="K46" t="n">
        <v>55.27</v>
      </c>
      <c r="L46" t="n">
        <v>12</v>
      </c>
      <c r="M46" t="n">
        <v>5</v>
      </c>
      <c r="N46" t="n">
        <v>49.54</v>
      </c>
      <c r="O46" t="n">
        <v>27591.21</v>
      </c>
      <c r="P46" t="n">
        <v>92.48</v>
      </c>
      <c r="Q46" t="n">
        <v>204.14</v>
      </c>
      <c r="R46" t="n">
        <v>25.55</v>
      </c>
      <c r="S46" t="n">
        <v>17.37</v>
      </c>
      <c r="T46" t="n">
        <v>1984.17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68.94470834821524</v>
      </c>
      <c r="AB46" t="n">
        <v>94.33319158785713</v>
      </c>
      <c r="AC46" t="n">
        <v>85.33016418020111</v>
      </c>
      <c r="AD46" t="n">
        <v>68944.70834821524</v>
      </c>
      <c r="AE46" t="n">
        <v>94333.19158785713</v>
      </c>
      <c r="AF46" t="n">
        <v>2.397786148296755e-06</v>
      </c>
      <c r="AG46" t="n">
        <v>0.1341666666666667</v>
      </c>
      <c r="AH46" t="n">
        <v>85330.16418020111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10.3517</v>
      </c>
      <c r="E47" t="n">
        <v>9.66</v>
      </c>
      <c r="F47" t="n">
        <v>6.81</v>
      </c>
      <c r="G47" t="n">
        <v>58.39</v>
      </c>
      <c r="H47" t="n">
        <v>0.98</v>
      </c>
      <c r="I47" t="n">
        <v>7</v>
      </c>
      <c r="J47" t="n">
        <v>222.23</v>
      </c>
      <c r="K47" t="n">
        <v>55.27</v>
      </c>
      <c r="L47" t="n">
        <v>12.25</v>
      </c>
      <c r="M47" t="n">
        <v>5</v>
      </c>
      <c r="N47" t="n">
        <v>49.71</v>
      </c>
      <c r="O47" t="n">
        <v>27642.51</v>
      </c>
      <c r="P47" t="n">
        <v>92.20999999999999</v>
      </c>
      <c r="Q47" t="n">
        <v>204.14</v>
      </c>
      <c r="R47" t="n">
        <v>25.66</v>
      </c>
      <c r="S47" t="n">
        <v>17.37</v>
      </c>
      <c r="T47" t="n">
        <v>2037.23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68.80276752563744</v>
      </c>
      <c r="AB47" t="n">
        <v>94.13898189241911</v>
      </c>
      <c r="AC47" t="n">
        <v>85.15448958552062</v>
      </c>
      <c r="AD47" t="n">
        <v>68802.76752563744</v>
      </c>
      <c r="AE47" t="n">
        <v>94138.98189241911</v>
      </c>
      <c r="AF47" t="n">
        <v>2.397786148296755e-06</v>
      </c>
      <c r="AG47" t="n">
        <v>0.1341666666666667</v>
      </c>
      <c r="AH47" t="n">
        <v>85154.48958552063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10.3451</v>
      </c>
      <c r="E48" t="n">
        <v>9.67</v>
      </c>
      <c r="F48" t="n">
        <v>6.82</v>
      </c>
      <c r="G48" t="n">
        <v>58.44</v>
      </c>
      <c r="H48" t="n">
        <v>1</v>
      </c>
      <c r="I48" t="n">
        <v>7</v>
      </c>
      <c r="J48" t="n">
        <v>222.65</v>
      </c>
      <c r="K48" t="n">
        <v>55.27</v>
      </c>
      <c r="L48" t="n">
        <v>12.5</v>
      </c>
      <c r="M48" t="n">
        <v>5</v>
      </c>
      <c r="N48" t="n">
        <v>49.87</v>
      </c>
      <c r="O48" t="n">
        <v>27693.75</v>
      </c>
      <c r="P48" t="n">
        <v>92.01000000000001</v>
      </c>
      <c r="Q48" t="n">
        <v>204.15</v>
      </c>
      <c r="R48" t="n">
        <v>25.81</v>
      </c>
      <c r="S48" t="n">
        <v>17.37</v>
      </c>
      <c r="T48" t="n">
        <v>2110.02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68.76739083620329</v>
      </c>
      <c r="AB48" t="n">
        <v>94.09057794522599</v>
      </c>
      <c r="AC48" t="n">
        <v>85.11070524311221</v>
      </c>
      <c r="AD48" t="n">
        <v>68767.3908362033</v>
      </c>
      <c r="AE48" t="n">
        <v>94090.57794522599</v>
      </c>
      <c r="AF48" t="n">
        <v>2.396257376348306e-06</v>
      </c>
      <c r="AG48" t="n">
        <v>0.1343055555555556</v>
      </c>
      <c r="AH48" t="n">
        <v>85110.70524311221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10.3514</v>
      </c>
      <c r="E49" t="n">
        <v>9.66</v>
      </c>
      <c r="F49" t="n">
        <v>6.81</v>
      </c>
      <c r="G49" t="n">
        <v>58.39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91.68000000000001</v>
      </c>
      <c r="Q49" t="n">
        <v>204.14</v>
      </c>
      <c r="R49" t="n">
        <v>25.66</v>
      </c>
      <c r="S49" t="n">
        <v>17.37</v>
      </c>
      <c r="T49" t="n">
        <v>2036.58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68.5260683014056</v>
      </c>
      <c r="AB49" t="n">
        <v>93.76038980671709</v>
      </c>
      <c r="AC49" t="n">
        <v>84.81202979712054</v>
      </c>
      <c r="AD49" t="n">
        <v>68526.0683014056</v>
      </c>
      <c r="AE49" t="n">
        <v>93760.38980671708</v>
      </c>
      <c r="AF49" t="n">
        <v>2.397716658662735e-06</v>
      </c>
      <c r="AG49" t="n">
        <v>0.1341666666666667</v>
      </c>
      <c r="AH49" t="n">
        <v>84812.02979712054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10.3555</v>
      </c>
      <c r="E50" t="n">
        <v>9.66</v>
      </c>
      <c r="F50" t="n">
        <v>6.81</v>
      </c>
      <c r="G50" t="n">
        <v>58.35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91.3</v>
      </c>
      <c r="Q50" t="n">
        <v>204.15</v>
      </c>
      <c r="R50" t="n">
        <v>25.39</v>
      </c>
      <c r="S50" t="n">
        <v>17.37</v>
      </c>
      <c r="T50" t="n">
        <v>1902.09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68.30006953464283</v>
      </c>
      <c r="AB50" t="n">
        <v>93.4511683236705</v>
      </c>
      <c r="AC50" t="n">
        <v>84.53231997842076</v>
      </c>
      <c r="AD50" t="n">
        <v>68300.06953464283</v>
      </c>
      <c r="AE50" t="n">
        <v>93451.1683236705</v>
      </c>
      <c r="AF50" t="n">
        <v>2.39866635032768e-06</v>
      </c>
      <c r="AG50" t="n">
        <v>0.1341666666666667</v>
      </c>
      <c r="AH50" t="n">
        <v>84532.31997842075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10.4251</v>
      </c>
      <c r="E51" t="n">
        <v>9.59</v>
      </c>
      <c r="F51" t="n">
        <v>6.78</v>
      </c>
      <c r="G51" t="n">
        <v>67.84</v>
      </c>
      <c r="H51" t="n">
        <v>1.05</v>
      </c>
      <c r="I51" t="n">
        <v>6</v>
      </c>
      <c r="J51" t="n">
        <v>223.89</v>
      </c>
      <c r="K51" t="n">
        <v>55.27</v>
      </c>
      <c r="L51" t="n">
        <v>13.25</v>
      </c>
      <c r="M51" t="n">
        <v>4</v>
      </c>
      <c r="N51" t="n">
        <v>50.37</v>
      </c>
      <c r="O51" t="n">
        <v>27847.8</v>
      </c>
      <c r="P51" t="n">
        <v>90.94</v>
      </c>
      <c r="Q51" t="n">
        <v>204.14</v>
      </c>
      <c r="R51" t="n">
        <v>24.64</v>
      </c>
      <c r="S51" t="n">
        <v>17.37</v>
      </c>
      <c r="T51" t="n">
        <v>1534.06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67.5870299761049</v>
      </c>
      <c r="AB51" t="n">
        <v>92.47555614259421</v>
      </c>
      <c r="AC51" t="n">
        <v>83.64981885462578</v>
      </c>
      <c r="AD51" t="n">
        <v>67587.0299761049</v>
      </c>
      <c r="AE51" t="n">
        <v>92475.55614259421</v>
      </c>
      <c r="AF51" t="n">
        <v>2.414787945420415e-06</v>
      </c>
      <c r="AG51" t="n">
        <v>0.1331944444444444</v>
      </c>
      <c r="AH51" t="n">
        <v>83649.81885462577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10.4188</v>
      </c>
      <c r="E52" t="n">
        <v>9.6</v>
      </c>
      <c r="F52" t="n">
        <v>6.79</v>
      </c>
      <c r="G52" t="n">
        <v>67.90000000000001</v>
      </c>
      <c r="H52" t="n">
        <v>1.07</v>
      </c>
      <c r="I52" t="n">
        <v>6</v>
      </c>
      <c r="J52" t="n">
        <v>224.31</v>
      </c>
      <c r="K52" t="n">
        <v>55.27</v>
      </c>
      <c r="L52" t="n">
        <v>13.5</v>
      </c>
      <c r="M52" t="n">
        <v>4</v>
      </c>
      <c r="N52" t="n">
        <v>50.54</v>
      </c>
      <c r="O52" t="n">
        <v>27899.27</v>
      </c>
      <c r="P52" t="n">
        <v>90.97</v>
      </c>
      <c r="Q52" t="n">
        <v>204.14</v>
      </c>
      <c r="R52" t="n">
        <v>24.85</v>
      </c>
      <c r="S52" t="n">
        <v>17.37</v>
      </c>
      <c r="T52" t="n">
        <v>1637.7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67.6693866824758</v>
      </c>
      <c r="AB52" t="n">
        <v>92.58824022157225</v>
      </c>
      <c r="AC52" t="n">
        <v>83.75174852325929</v>
      </c>
      <c r="AD52" t="n">
        <v>67669.3866824758</v>
      </c>
      <c r="AE52" t="n">
        <v>92588.24022157225</v>
      </c>
      <c r="AF52" t="n">
        <v>2.413328663105986e-06</v>
      </c>
      <c r="AG52" t="n">
        <v>0.1333333333333333</v>
      </c>
      <c r="AH52" t="n">
        <v>83751.74852325929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10.4212</v>
      </c>
      <c r="E53" t="n">
        <v>9.6</v>
      </c>
      <c r="F53" t="n">
        <v>6.79</v>
      </c>
      <c r="G53" t="n">
        <v>67.88</v>
      </c>
      <c r="H53" t="n">
        <v>1.09</v>
      </c>
      <c r="I53" t="n">
        <v>6</v>
      </c>
      <c r="J53" t="n">
        <v>224.73</v>
      </c>
      <c r="K53" t="n">
        <v>55.27</v>
      </c>
      <c r="L53" t="n">
        <v>13.75</v>
      </c>
      <c r="M53" t="n">
        <v>4</v>
      </c>
      <c r="N53" t="n">
        <v>50.71</v>
      </c>
      <c r="O53" t="n">
        <v>27950.8</v>
      </c>
      <c r="P53" t="n">
        <v>91.08</v>
      </c>
      <c r="Q53" t="n">
        <v>204.14</v>
      </c>
      <c r="R53" t="n">
        <v>24.87</v>
      </c>
      <c r="S53" t="n">
        <v>17.37</v>
      </c>
      <c r="T53" t="n">
        <v>1647.08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67.71172530067923</v>
      </c>
      <c r="AB53" t="n">
        <v>92.64616978684619</v>
      </c>
      <c r="AC53" t="n">
        <v>83.80414937212817</v>
      </c>
      <c r="AD53" t="n">
        <v>67711.72530067923</v>
      </c>
      <c r="AE53" t="n">
        <v>92646.16978684619</v>
      </c>
      <c r="AF53" t="n">
        <v>2.413884580178149e-06</v>
      </c>
      <c r="AG53" t="n">
        <v>0.1333333333333333</v>
      </c>
      <c r="AH53" t="n">
        <v>83804.14937212816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10.4203</v>
      </c>
      <c r="E54" t="n">
        <v>9.6</v>
      </c>
      <c r="F54" t="n">
        <v>6.79</v>
      </c>
      <c r="G54" t="n">
        <v>67.89</v>
      </c>
      <c r="H54" t="n">
        <v>1.11</v>
      </c>
      <c r="I54" t="n">
        <v>6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91.06999999999999</v>
      </c>
      <c r="Q54" t="n">
        <v>204.14</v>
      </c>
      <c r="R54" t="n">
        <v>24.98</v>
      </c>
      <c r="S54" t="n">
        <v>17.37</v>
      </c>
      <c r="T54" t="n">
        <v>1702.03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67.71217078756213</v>
      </c>
      <c r="AB54" t="n">
        <v>92.64677932165286</v>
      </c>
      <c r="AC54" t="n">
        <v>83.80470073378835</v>
      </c>
      <c r="AD54" t="n">
        <v>67712.17078756214</v>
      </c>
      <c r="AE54" t="n">
        <v>92646.77932165285</v>
      </c>
      <c r="AF54" t="n">
        <v>2.413676111276088e-06</v>
      </c>
      <c r="AG54" t="n">
        <v>0.1333333333333333</v>
      </c>
      <c r="AH54" t="n">
        <v>83804.70073378836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10.4296</v>
      </c>
      <c r="E55" t="n">
        <v>9.59</v>
      </c>
      <c r="F55" t="n">
        <v>6.78</v>
      </c>
      <c r="G55" t="n">
        <v>67.8</v>
      </c>
      <c r="H55" t="n">
        <v>1.12</v>
      </c>
      <c r="I55" t="n">
        <v>6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90.84999999999999</v>
      </c>
      <c r="Q55" t="n">
        <v>204.14</v>
      </c>
      <c r="R55" t="n">
        <v>24.61</v>
      </c>
      <c r="S55" t="n">
        <v>17.37</v>
      </c>
      <c r="T55" t="n">
        <v>1518.49</v>
      </c>
      <c r="U55" t="n">
        <v>0.71</v>
      </c>
      <c r="V55" t="n">
        <v>0.75</v>
      </c>
      <c r="W55" t="n">
        <v>1.14</v>
      </c>
      <c r="X55" t="n">
        <v>0.09</v>
      </c>
      <c r="Y55" t="n">
        <v>1</v>
      </c>
      <c r="Z55" t="n">
        <v>10</v>
      </c>
      <c r="AA55" t="n">
        <v>67.51180889982494</v>
      </c>
      <c r="AB55" t="n">
        <v>92.37263534750836</v>
      </c>
      <c r="AC55" t="n">
        <v>83.55672067577265</v>
      </c>
      <c r="AD55" t="n">
        <v>67511.80889982494</v>
      </c>
      <c r="AE55" t="n">
        <v>92372.63534750836</v>
      </c>
      <c r="AF55" t="n">
        <v>2.415830289930721e-06</v>
      </c>
      <c r="AG55" t="n">
        <v>0.1331944444444444</v>
      </c>
      <c r="AH55" t="n">
        <v>83556.72067577265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10.4248</v>
      </c>
      <c r="E56" t="n">
        <v>9.59</v>
      </c>
      <c r="F56" t="n">
        <v>6.78</v>
      </c>
      <c r="G56" t="n">
        <v>67.84</v>
      </c>
      <c r="H56" t="n">
        <v>1.14</v>
      </c>
      <c r="I56" t="n">
        <v>6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90.59999999999999</v>
      </c>
      <c r="Q56" t="n">
        <v>204.14</v>
      </c>
      <c r="R56" t="n">
        <v>24.75</v>
      </c>
      <c r="S56" t="n">
        <v>17.37</v>
      </c>
      <c r="T56" t="n">
        <v>1584.99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67.41142795512069</v>
      </c>
      <c r="AB56" t="n">
        <v>92.23528971046933</v>
      </c>
      <c r="AC56" t="n">
        <v>83.43248311356676</v>
      </c>
      <c r="AD56" t="n">
        <v>67411.42795512069</v>
      </c>
      <c r="AE56" t="n">
        <v>92235.28971046933</v>
      </c>
      <c r="AF56" t="n">
        <v>2.414718455786394e-06</v>
      </c>
      <c r="AG56" t="n">
        <v>0.1331944444444444</v>
      </c>
      <c r="AH56" t="n">
        <v>83432.48311356676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10.4158</v>
      </c>
      <c r="E57" t="n">
        <v>9.6</v>
      </c>
      <c r="F57" t="n">
        <v>6.79</v>
      </c>
      <c r="G57" t="n">
        <v>67.93000000000001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90.62</v>
      </c>
      <c r="Q57" t="n">
        <v>204.16</v>
      </c>
      <c r="R57" t="n">
        <v>24.98</v>
      </c>
      <c r="S57" t="n">
        <v>17.37</v>
      </c>
      <c r="T57" t="n">
        <v>1700.51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  <c r="AA57" t="n">
        <v>67.50541077995207</v>
      </c>
      <c r="AB57" t="n">
        <v>92.36388115763314</v>
      </c>
      <c r="AC57" t="n">
        <v>83.54880197349256</v>
      </c>
      <c r="AD57" t="n">
        <v>67505.41077995207</v>
      </c>
      <c r="AE57" t="n">
        <v>92363.88115763315</v>
      </c>
      <c r="AF57" t="n">
        <v>2.412633766765782e-06</v>
      </c>
      <c r="AG57" t="n">
        <v>0.1333333333333333</v>
      </c>
      <c r="AH57" t="n">
        <v>83548.80197349256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10.4176</v>
      </c>
      <c r="E58" t="n">
        <v>9.6</v>
      </c>
      <c r="F58" t="n">
        <v>6.79</v>
      </c>
      <c r="G58" t="n">
        <v>67.91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90.31999999999999</v>
      </c>
      <c r="Q58" t="n">
        <v>204.14</v>
      </c>
      <c r="R58" t="n">
        <v>24.95</v>
      </c>
      <c r="S58" t="n">
        <v>17.37</v>
      </c>
      <c r="T58" t="n">
        <v>1685.18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67.33739323375904</v>
      </c>
      <c r="AB58" t="n">
        <v>92.13399213852098</v>
      </c>
      <c r="AC58" t="n">
        <v>83.34085323971308</v>
      </c>
      <c r="AD58" t="n">
        <v>67337.39323375904</v>
      </c>
      <c r="AE58" t="n">
        <v>92133.99213852097</v>
      </c>
      <c r="AF58" t="n">
        <v>2.413050704569904e-06</v>
      </c>
      <c r="AG58" t="n">
        <v>0.1333333333333333</v>
      </c>
      <c r="AH58" t="n">
        <v>83340.85323971309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10.4188</v>
      </c>
      <c r="E59" t="n">
        <v>9.6</v>
      </c>
      <c r="F59" t="n">
        <v>6.79</v>
      </c>
      <c r="G59" t="n">
        <v>67.90000000000001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90.06</v>
      </c>
      <c r="Q59" t="n">
        <v>204.14</v>
      </c>
      <c r="R59" t="n">
        <v>24.91</v>
      </c>
      <c r="S59" t="n">
        <v>17.37</v>
      </c>
      <c r="T59" t="n">
        <v>1666.21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67.19407452599593</v>
      </c>
      <c r="AB59" t="n">
        <v>91.93789715978444</v>
      </c>
      <c r="AC59" t="n">
        <v>83.16347329052608</v>
      </c>
      <c r="AD59" t="n">
        <v>67194.07452599594</v>
      </c>
      <c r="AE59" t="n">
        <v>91937.89715978444</v>
      </c>
      <c r="AF59" t="n">
        <v>2.413328663105986e-06</v>
      </c>
      <c r="AG59" t="n">
        <v>0.1333333333333333</v>
      </c>
      <c r="AH59" t="n">
        <v>83163.47329052609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10.4251</v>
      </c>
      <c r="E60" t="n">
        <v>9.59</v>
      </c>
      <c r="F60" t="n">
        <v>6.78</v>
      </c>
      <c r="G60" t="n">
        <v>67.84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89.95</v>
      </c>
      <c r="Q60" t="n">
        <v>204.14</v>
      </c>
      <c r="R60" t="n">
        <v>24.77</v>
      </c>
      <c r="S60" t="n">
        <v>17.37</v>
      </c>
      <c r="T60" t="n">
        <v>1595.88</v>
      </c>
      <c r="U60" t="n">
        <v>0.7</v>
      </c>
      <c r="V60" t="n">
        <v>0.75</v>
      </c>
      <c r="W60" t="n">
        <v>1.14</v>
      </c>
      <c r="X60" t="n">
        <v>0.09</v>
      </c>
      <c r="Y60" t="n">
        <v>1</v>
      </c>
      <c r="Z60" t="n">
        <v>10</v>
      </c>
      <c r="AA60" t="n">
        <v>67.07024462332278</v>
      </c>
      <c r="AB60" t="n">
        <v>91.76846762395736</v>
      </c>
      <c r="AC60" t="n">
        <v>83.01021387180245</v>
      </c>
      <c r="AD60" t="n">
        <v>67070.24462332278</v>
      </c>
      <c r="AE60" t="n">
        <v>91768.46762395736</v>
      </c>
      <c r="AF60" t="n">
        <v>2.414787945420415e-06</v>
      </c>
      <c r="AG60" t="n">
        <v>0.1331944444444444</v>
      </c>
      <c r="AH60" t="n">
        <v>83010.21387180245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10.4149</v>
      </c>
      <c r="E61" t="n">
        <v>9.6</v>
      </c>
      <c r="F61" t="n">
        <v>6.79</v>
      </c>
      <c r="G61" t="n">
        <v>67.94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89.62</v>
      </c>
      <c r="Q61" t="n">
        <v>204.14</v>
      </c>
      <c r="R61" t="n">
        <v>25.09</v>
      </c>
      <c r="S61" t="n">
        <v>17.37</v>
      </c>
      <c r="T61" t="n">
        <v>1755.84</v>
      </c>
      <c r="U61" t="n">
        <v>0.6899999999999999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66.98854719437833</v>
      </c>
      <c r="AB61" t="n">
        <v>91.65668559743945</v>
      </c>
      <c r="AC61" t="n">
        <v>82.9091001650083</v>
      </c>
      <c r="AD61" t="n">
        <v>66988.54719437833</v>
      </c>
      <c r="AE61" t="n">
        <v>91656.68559743944</v>
      </c>
      <c r="AF61" t="n">
        <v>2.41242529786372e-06</v>
      </c>
      <c r="AG61" t="n">
        <v>0.1333333333333333</v>
      </c>
      <c r="AH61" t="n">
        <v>82909.10016500829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10.4861</v>
      </c>
      <c r="E62" t="n">
        <v>9.539999999999999</v>
      </c>
      <c r="F62" t="n">
        <v>6.77</v>
      </c>
      <c r="G62" t="n">
        <v>81.23</v>
      </c>
      <c r="H62" t="n">
        <v>1.24</v>
      </c>
      <c r="I62" t="n">
        <v>5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88.86</v>
      </c>
      <c r="Q62" t="n">
        <v>204.14</v>
      </c>
      <c r="R62" t="n">
        <v>24.28</v>
      </c>
      <c r="S62" t="n">
        <v>17.37</v>
      </c>
      <c r="T62" t="n">
        <v>1357.16</v>
      </c>
      <c r="U62" t="n">
        <v>0.72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66.09774223680267</v>
      </c>
      <c r="AB62" t="n">
        <v>90.43784695494394</v>
      </c>
      <c r="AC62" t="n">
        <v>81.80658577190138</v>
      </c>
      <c r="AD62" t="n">
        <v>66097.74223680267</v>
      </c>
      <c r="AE62" t="n">
        <v>90437.84695494393</v>
      </c>
      <c r="AF62" t="n">
        <v>2.428917504337897e-06</v>
      </c>
      <c r="AG62" t="n">
        <v>0.1325</v>
      </c>
      <c r="AH62" t="n">
        <v>81806.58577190139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10.4807</v>
      </c>
      <c r="E63" t="n">
        <v>9.539999999999999</v>
      </c>
      <c r="F63" t="n">
        <v>6.77</v>
      </c>
      <c r="G63" t="n">
        <v>81.29000000000001</v>
      </c>
      <c r="H63" t="n">
        <v>1.26</v>
      </c>
      <c r="I63" t="n">
        <v>5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89.23999999999999</v>
      </c>
      <c r="Q63" t="n">
        <v>204.14</v>
      </c>
      <c r="R63" t="n">
        <v>24.42</v>
      </c>
      <c r="S63" t="n">
        <v>17.37</v>
      </c>
      <c r="T63" t="n">
        <v>1427.55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66.32803355824034</v>
      </c>
      <c r="AB63" t="n">
        <v>90.75294170067086</v>
      </c>
      <c r="AC63" t="n">
        <v>82.09160831733448</v>
      </c>
      <c r="AD63" t="n">
        <v>66328.03355824033</v>
      </c>
      <c r="AE63" t="n">
        <v>90752.94170067085</v>
      </c>
      <c r="AF63" t="n">
        <v>2.427666690925529e-06</v>
      </c>
      <c r="AG63" t="n">
        <v>0.1325</v>
      </c>
      <c r="AH63" t="n">
        <v>82091.60831733448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10.4816</v>
      </c>
      <c r="E64" t="n">
        <v>9.539999999999999</v>
      </c>
      <c r="F64" t="n">
        <v>6.77</v>
      </c>
      <c r="G64" t="n">
        <v>81.28</v>
      </c>
      <c r="H64" t="n">
        <v>1.28</v>
      </c>
      <c r="I64" t="n">
        <v>5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89.38</v>
      </c>
      <c r="Q64" t="n">
        <v>204.14</v>
      </c>
      <c r="R64" t="n">
        <v>24.47</v>
      </c>
      <c r="S64" t="n">
        <v>17.37</v>
      </c>
      <c r="T64" t="n">
        <v>1452.82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66.39520414965709</v>
      </c>
      <c r="AB64" t="n">
        <v>90.84484746720456</v>
      </c>
      <c r="AC64" t="n">
        <v>82.17474272650078</v>
      </c>
      <c r="AD64" t="n">
        <v>66395.20414965709</v>
      </c>
      <c r="AE64" t="n">
        <v>90844.84746720456</v>
      </c>
      <c r="AF64" t="n">
        <v>2.42787515982759e-06</v>
      </c>
      <c r="AG64" t="n">
        <v>0.1325</v>
      </c>
      <c r="AH64" t="n">
        <v>82174.74272650079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10.4843</v>
      </c>
      <c r="E65" t="n">
        <v>9.539999999999999</v>
      </c>
      <c r="F65" t="n">
        <v>6.77</v>
      </c>
      <c r="G65" t="n">
        <v>81.25</v>
      </c>
      <c r="H65" t="n">
        <v>1.3</v>
      </c>
      <c r="I65" t="n">
        <v>5</v>
      </c>
      <c r="J65" t="n">
        <v>229.78</v>
      </c>
      <c r="K65" t="n">
        <v>55.27</v>
      </c>
      <c r="L65" t="n">
        <v>16.75</v>
      </c>
      <c r="M65" t="n">
        <v>3</v>
      </c>
      <c r="N65" t="n">
        <v>52.76</v>
      </c>
      <c r="O65" t="n">
        <v>28573.75</v>
      </c>
      <c r="P65" t="n">
        <v>89.48</v>
      </c>
      <c r="Q65" t="n">
        <v>204.14</v>
      </c>
      <c r="R65" t="n">
        <v>24.36</v>
      </c>
      <c r="S65" t="n">
        <v>17.37</v>
      </c>
      <c r="T65" t="n">
        <v>1396.86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66.43054820800694</v>
      </c>
      <c r="AB65" t="n">
        <v>90.89320676710861</v>
      </c>
      <c r="AC65" t="n">
        <v>82.21848668269473</v>
      </c>
      <c r="AD65" t="n">
        <v>66430.54820800693</v>
      </c>
      <c r="AE65" t="n">
        <v>90893.20676710861</v>
      </c>
      <c r="AF65" t="n">
        <v>2.428500566533774e-06</v>
      </c>
      <c r="AG65" t="n">
        <v>0.1325</v>
      </c>
      <c r="AH65" t="n">
        <v>82218.48668269473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10.4813</v>
      </c>
      <c r="E66" t="n">
        <v>9.539999999999999</v>
      </c>
      <c r="F66" t="n">
        <v>6.77</v>
      </c>
      <c r="G66" t="n">
        <v>81.28</v>
      </c>
      <c r="H66" t="n">
        <v>1.31</v>
      </c>
      <c r="I66" t="n">
        <v>5</v>
      </c>
      <c r="J66" t="n">
        <v>230.2</v>
      </c>
      <c r="K66" t="n">
        <v>55.27</v>
      </c>
      <c r="L66" t="n">
        <v>17</v>
      </c>
      <c r="M66" t="n">
        <v>3</v>
      </c>
      <c r="N66" t="n">
        <v>52.93</v>
      </c>
      <c r="O66" t="n">
        <v>28626.06</v>
      </c>
      <c r="P66" t="n">
        <v>89.48</v>
      </c>
      <c r="Q66" t="n">
        <v>204.14</v>
      </c>
      <c r="R66" t="n">
        <v>24.48</v>
      </c>
      <c r="S66" t="n">
        <v>17.37</v>
      </c>
      <c r="T66" t="n">
        <v>1459.11</v>
      </c>
      <c r="U66" t="n">
        <v>0.71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66.44896551361005</v>
      </c>
      <c r="AB66" t="n">
        <v>90.91840613714895</v>
      </c>
      <c r="AC66" t="n">
        <v>82.24128106022596</v>
      </c>
      <c r="AD66" t="n">
        <v>66448.96551361005</v>
      </c>
      <c r="AE66" t="n">
        <v>90918.40613714895</v>
      </c>
      <c r="AF66" t="n">
        <v>2.42780567019357e-06</v>
      </c>
      <c r="AG66" t="n">
        <v>0.1325</v>
      </c>
      <c r="AH66" t="n">
        <v>82241.28106022596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10.4825</v>
      </c>
      <c r="E67" t="n">
        <v>9.539999999999999</v>
      </c>
      <c r="F67" t="n">
        <v>6.77</v>
      </c>
      <c r="G67" t="n">
        <v>81.27</v>
      </c>
      <c r="H67" t="n">
        <v>1.33</v>
      </c>
      <c r="I67" t="n">
        <v>5</v>
      </c>
      <c r="J67" t="n">
        <v>230.63</v>
      </c>
      <c r="K67" t="n">
        <v>55.27</v>
      </c>
      <c r="L67" t="n">
        <v>17.25</v>
      </c>
      <c r="M67" t="n">
        <v>3</v>
      </c>
      <c r="N67" t="n">
        <v>53.11</v>
      </c>
      <c r="O67" t="n">
        <v>28678.42</v>
      </c>
      <c r="P67" t="n">
        <v>89.31999999999999</v>
      </c>
      <c r="Q67" t="n">
        <v>204.14</v>
      </c>
      <c r="R67" t="n">
        <v>24.39</v>
      </c>
      <c r="S67" t="n">
        <v>17.37</v>
      </c>
      <c r="T67" t="n">
        <v>1411.78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66.35853380423086</v>
      </c>
      <c r="AB67" t="n">
        <v>90.79467348281096</v>
      </c>
      <c r="AC67" t="n">
        <v>82.12935727675806</v>
      </c>
      <c r="AD67" t="n">
        <v>66358.53380423086</v>
      </c>
      <c r="AE67" t="n">
        <v>90794.67348281096</v>
      </c>
      <c r="AF67" t="n">
        <v>2.428083628729652e-06</v>
      </c>
      <c r="AG67" t="n">
        <v>0.1325</v>
      </c>
      <c r="AH67" t="n">
        <v>82129.35727675806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10.477</v>
      </c>
      <c r="E68" t="n">
        <v>9.539999999999999</v>
      </c>
      <c r="F68" t="n">
        <v>6.78</v>
      </c>
      <c r="G68" t="n">
        <v>81.33</v>
      </c>
      <c r="H68" t="n">
        <v>1.35</v>
      </c>
      <c r="I68" t="n">
        <v>5</v>
      </c>
      <c r="J68" t="n">
        <v>231.05</v>
      </c>
      <c r="K68" t="n">
        <v>55.27</v>
      </c>
      <c r="L68" t="n">
        <v>17.5</v>
      </c>
      <c r="M68" t="n">
        <v>3</v>
      </c>
      <c r="N68" t="n">
        <v>53.28</v>
      </c>
      <c r="O68" t="n">
        <v>28730.85</v>
      </c>
      <c r="P68" t="n">
        <v>89.25</v>
      </c>
      <c r="Q68" t="n">
        <v>204.14</v>
      </c>
      <c r="R68" t="n">
        <v>24.52</v>
      </c>
      <c r="S68" t="n">
        <v>17.37</v>
      </c>
      <c r="T68" t="n">
        <v>1479.35</v>
      </c>
      <c r="U68" t="n">
        <v>0.71</v>
      </c>
      <c r="V68" t="n">
        <v>0.75</v>
      </c>
      <c r="W68" t="n">
        <v>1.14</v>
      </c>
      <c r="X68" t="n">
        <v>0.09</v>
      </c>
      <c r="Y68" t="n">
        <v>1</v>
      </c>
      <c r="Z68" t="n">
        <v>10</v>
      </c>
      <c r="AA68" t="n">
        <v>66.38237484277305</v>
      </c>
      <c r="AB68" t="n">
        <v>90.82729384353675</v>
      </c>
      <c r="AC68" t="n">
        <v>82.15886439603916</v>
      </c>
      <c r="AD68" t="n">
        <v>66382.37484277305</v>
      </c>
      <c r="AE68" t="n">
        <v>90827.29384353675</v>
      </c>
      <c r="AF68" t="n">
        <v>2.426809652105944e-06</v>
      </c>
      <c r="AG68" t="n">
        <v>0.1325</v>
      </c>
      <c r="AH68" t="n">
        <v>82158.86439603916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10.4779</v>
      </c>
      <c r="E69" t="n">
        <v>9.539999999999999</v>
      </c>
      <c r="F69" t="n">
        <v>6.78</v>
      </c>
      <c r="G69" t="n">
        <v>81.31999999999999</v>
      </c>
      <c r="H69" t="n">
        <v>1.36</v>
      </c>
      <c r="I69" t="n">
        <v>5</v>
      </c>
      <c r="J69" t="n">
        <v>231.48</v>
      </c>
      <c r="K69" t="n">
        <v>55.27</v>
      </c>
      <c r="L69" t="n">
        <v>17.75</v>
      </c>
      <c r="M69" t="n">
        <v>3</v>
      </c>
      <c r="N69" t="n">
        <v>53.46</v>
      </c>
      <c r="O69" t="n">
        <v>28783.34</v>
      </c>
      <c r="P69" t="n">
        <v>89.2</v>
      </c>
      <c r="Q69" t="n">
        <v>204.14</v>
      </c>
      <c r="R69" t="n">
        <v>24.5</v>
      </c>
      <c r="S69" t="n">
        <v>17.37</v>
      </c>
      <c r="T69" t="n">
        <v>1468.35</v>
      </c>
      <c r="U69" t="n">
        <v>0.71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66.35088324962133</v>
      </c>
      <c r="AB69" t="n">
        <v>90.78420565647556</v>
      </c>
      <c r="AC69" t="n">
        <v>82.11988848507643</v>
      </c>
      <c r="AD69" t="n">
        <v>66350.88324962133</v>
      </c>
      <c r="AE69" t="n">
        <v>90784.20565647556</v>
      </c>
      <c r="AF69" t="n">
        <v>2.427018121008006e-06</v>
      </c>
      <c r="AG69" t="n">
        <v>0.1325</v>
      </c>
      <c r="AH69" t="n">
        <v>82119.88848507643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10.4807</v>
      </c>
      <c r="E70" t="n">
        <v>9.539999999999999</v>
      </c>
      <c r="F70" t="n">
        <v>6.77</v>
      </c>
      <c r="G70" t="n">
        <v>81.29000000000001</v>
      </c>
      <c r="H70" t="n">
        <v>1.38</v>
      </c>
      <c r="I70" t="n">
        <v>5</v>
      </c>
      <c r="J70" t="n">
        <v>231.91</v>
      </c>
      <c r="K70" t="n">
        <v>55.27</v>
      </c>
      <c r="L70" t="n">
        <v>18</v>
      </c>
      <c r="M70" t="n">
        <v>3</v>
      </c>
      <c r="N70" t="n">
        <v>53.63</v>
      </c>
      <c r="O70" t="n">
        <v>28835.89</v>
      </c>
      <c r="P70" t="n">
        <v>88.93000000000001</v>
      </c>
      <c r="Q70" t="n">
        <v>204.14</v>
      </c>
      <c r="R70" t="n">
        <v>24.45</v>
      </c>
      <c r="S70" t="n">
        <v>17.37</v>
      </c>
      <c r="T70" t="n">
        <v>1443.46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66.16707034435605</v>
      </c>
      <c r="AB70" t="n">
        <v>90.53270473023868</v>
      </c>
      <c r="AC70" t="n">
        <v>81.89239045425575</v>
      </c>
      <c r="AD70" t="n">
        <v>66167.07034435605</v>
      </c>
      <c r="AE70" t="n">
        <v>90532.70473023868</v>
      </c>
      <c r="AF70" t="n">
        <v>2.427666690925529e-06</v>
      </c>
      <c r="AG70" t="n">
        <v>0.1325</v>
      </c>
      <c r="AH70" t="n">
        <v>81892.39045425574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10.4868</v>
      </c>
      <c r="E71" t="n">
        <v>9.539999999999999</v>
      </c>
      <c r="F71" t="n">
        <v>6.77</v>
      </c>
      <c r="G71" t="n">
        <v>81.22</v>
      </c>
      <c r="H71" t="n">
        <v>1.4</v>
      </c>
      <c r="I71" t="n">
        <v>5</v>
      </c>
      <c r="J71" t="n">
        <v>232.33</v>
      </c>
      <c r="K71" t="n">
        <v>55.27</v>
      </c>
      <c r="L71" t="n">
        <v>18.25</v>
      </c>
      <c r="M71" t="n">
        <v>3</v>
      </c>
      <c r="N71" t="n">
        <v>53.81</v>
      </c>
      <c r="O71" t="n">
        <v>28888.51</v>
      </c>
      <c r="P71" t="n">
        <v>88.63</v>
      </c>
      <c r="Q71" t="n">
        <v>204.14</v>
      </c>
      <c r="R71" t="n">
        <v>24.23</v>
      </c>
      <c r="S71" t="n">
        <v>17.37</v>
      </c>
      <c r="T71" t="n">
        <v>1334.8</v>
      </c>
      <c r="U71" t="n">
        <v>0.72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65.97411448151939</v>
      </c>
      <c r="AB71" t="n">
        <v>90.26869400609381</v>
      </c>
      <c r="AC71" t="n">
        <v>81.6535765430818</v>
      </c>
      <c r="AD71" t="n">
        <v>65974.1144815194</v>
      </c>
      <c r="AE71" t="n">
        <v>90268.69400609381</v>
      </c>
      <c r="AF71" t="n">
        <v>2.429079646817278e-06</v>
      </c>
      <c r="AG71" t="n">
        <v>0.1325</v>
      </c>
      <c r="AH71" t="n">
        <v>81653.5765430818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10.492</v>
      </c>
      <c r="E72" t="n">
        <v>9.529999999999999</v>
      </c>
      <c r="F72" t="n">
        <v>6.76</v>
      </c>
      <c r="G72" t="n">
        <v>81.16</v>
      </c>
      <c r="H72" t="n">
        <v>1.41</v>
      </c>
      <c r="I72" t="n">
        <v>5</v>
      </c>
      <c r="J72" t="n">
        <v>232.76</v>
      </c>
      <c r="K72" t="n">
        <v>55.27</v>
      </c>
      <c r="L72" t="n">
        <v>18.5</v>
      </c>
      <c r="M72" t="n">
        <v>3</v>
      </c>
      <c r="N72" t="n">
        <v>53.99</v>
      </c>
      <c r="O72" t="n">
        <v>28941.18</v>
      </c>
      <c r="P72" t="n">
        <v>88.23</v>
      </c>
      <c r="Q72" t="n">
        <v>204.14</v>
      </c>
      <c r="R72" t="n">
        <v>24.09</v>
      </c>
      <c r="S72" t="n">
        <v>17.37</v>
      </c>
      <c r="T72" t="n">
        <v>1260.74</v>
      </c>
      <c r="U72" t="n">
        <v>0.72</v>
      </c>
      <c r="V72" t="n">
        <v>0.76</v>
      </c>
      <c r="W72" t="n">
        <v>1.14</v>
      </c>
      <c r="X72" t="n">
        <v>0.07000000000000001</v>
      </c>
      <c r="Y72" t="n">
        <v>1</v>
      </c>
      <c r="Z72" t="n">
        <v>10</v>
      </c>
      <c r="AA72" t="n">
        <v>65.70808391640249</v>
      </c>
      <c r="AB72" t="n">
        <v>89.90469925046082</v>
      </c>
      <c r="AC72" t="n">
        <v>81.32432093605648</v>
      </c>
      <c r="AD72" t="n">
        <v>65708.08391640248</v>
      </c>
      <c r="AE72" t="n">
        <v>89904.69925046082</v>
      </c>
      <c r="AF72" t="n">
        <v>2.430284133806965e-06</v>
      </c>
      <c r="AG72" t="n">
        <v>0.1323611111111111</v>
      </c>
      <c r="AH72" t="n">
        <v>81324.32093605648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10.4923</v>
      </c>
      <c r="E73" t="n">
        <v>9.529999999999999</v>
      </c>
      <c r="F73" t="n">
        <v>6.76</v>
      </c>
      <c r="G73" t="n">
        <v>81.16</v>
      </c>
      <c r="H73" t="n">
        <v>1.43</v>
      </c>
      <c r="I73" t="n">
        <v>5</v>
      </c>
      <c r="J73" t="n">
        <v>233.19</v>
      </c>
      <c r="K73" t="n">
        <v>55.27</v>
      </c>
      <c r="L73" t="n">
        <v>18.75</v>
      </c>
      <c r="M73" t="n">
        <v>3</v>
      </c>
      <c r="N73" t="n">
        <v>54.17</v>
      </c>
      <c r="O73" t="n">
        <v>28993.92</v>
      </c>
      <c r="P73" t="n">
        <v>87.87</v>
      </c>
      <c r="Q73" t="n">
        <v>204.14</v>
      </c>
      <c r="R73" t="n">
        <v>24.06</v>
      </c>
      <c r="S73" t="n">
        <v>17.37</v>
      </c>
      <c r="T73" t="n">
        <v>1246.17</v>
      </c>
      <c r="U73" t="n">
        <v>0.72</v>
      </c>
      <c r="V73" t="n">
        <v>0.76</v>
      </c>
      <c r="W73" t="n">
        <v>1.14</v>
      </c>
      <c r="X73" t="n">
        <v>0.07000000000000001</v>
      </c>
      <c r="Y73" t="n">
        <v>1</v>
      </c>
      <c r="Z73" t="n">
        <v>10</v>
      </c>
      <c r="AA73" t="n">
        <v>65.5195463967483</v>
      </c>
      <c r="AB73" t="n">
        <v>89.64673389838173</v>
      </c>
      <c r="AC73" t="n">
        <v>81.0909754351231</v>
      </c>
      <c r="AD73" t="n">
        <v>65519.5463967483</v>
      </c>
      <c r="AE73" t="n">
        <v>89646.73389838173</v>
      </c>
      <c r="AF73" t="n">
        <v>2.430353623440985e-06</v>
      </c>
      <c r="AG73" t="n">
        <v>0.1323611111111111</v>
      </c>
      <c r="AH73" t="n">
        <v>81090.97543512309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10.4858</v>
      </c>
      <c r="E74" t="n">
        <v>9.539999999999999</v>
      </c>
      <c r="F74" t="n">
        <v>6.77</v>
      </c>
      <c r="G74" t="n">
        <v>81.23</v>
      </c>
      <c r="H74" t="n">
        <v>1.45</v>
      </c>
      <c r="I74" t="n">
        <v>5</v>
      </c>
      <c r="J74" t="n">
        <v>233.62</v>
      </c>
      <c r="K74" t="n">
        <v>55.27</v>
      </c>
      <c r="L74" t="n">
        <v>19</v>
      </c>
      <c r="M74" t="n">
        <v>3</v>
      </c>
      <c r="N74" t="n">
        <v>54.34</v>
      </c>
      <c r="O74" t="n">
        <v>29046.73</v>
      </c>
      <c r="P74" t="n">
        <v>87.45999999999999</v>
      </c>
      <c r="Q74" t="n">
        <v>204.14</v>
      </c>
      <c r="R74" t="n">
        <v>24.18</v>
      </c>
      <c r="S74" t="n">
        <v>17.37</v>
      </c>
      <c r="T74" t="n">
        <v>1309.4</v>
      </c>
      <c r="U74" t="n">
        <v>0.72</v>
      </c>
      <c r="V74" t="n">
        <v>0.75</v>
      </c>
      <c r="W74" t="n">
        <v>1.15</v>
      </c>
      <c r="X74" t="n">
        <v>0.08</v>
      </c>
      <c r="Y74" t="n">
        <v>1</v>
      </c>
      <c r="Z74" t="n">
        <v>10</v>
      </c>
      <c r="AA74" t="n">
        <v>65.37299657075799</v>
      </c>
      <c r="AB74" t="n">
        <v>89.44621796113989</v>
      </c>
      <c r="AC74" t="n">
        <v>80.90959645750564</v>
      </c>
      <c r="AD74" t="n">
        <v>65372.996570758</v>
      </c>
      <c r="AE74" t="n">
        <v>89446.21796113989</v>
      </c>
      <c r="AF74" t="n">
        <v>2.428848014703876e-06</v>
      </c>
      <c r="AG74" t="n">
        <v>0.1325</v>
      </c>
      <c r="AH74" t="n">
        <v>80909.59645750564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10.4892</v>
      </c>
      <c r="E75" t="n">
        <v>9.529999999999999</v>
      </c>
      <c r="F75" t="n">
        <v>6.77</v>
      </c>
      <c r="G75" t="n">
        <v>81.19</v>
      </c>
      <c r="H75" t="n">
        <v>1.46</v>
      </c>
      <c r="I75" t="n">
        <v>5</v>
      </c>
      <c r="J75" t="n">
        <v>234.04</v>
      </c>
      <c r="K75" t="n">
        <v>55.27</v>
      </c>
      <c r="L75" t="n">
        <v>19.25</v>
      </c>
      <c r="M75" t="n">
        <v>3</v>
      </c>
      <c r="N75" t="n">
        <v>54.52</v>
      </c>
      <c r="O75" t="n">
        <v>29099.59</v>
      </c>
      <c r="P75" t="n">
        <v>87.06999999999999</v>
      </c>
      <c r="Q75" t="n">
        <v>204.14</v>
      </c>
      <c r="R75" t="n">
        <v>24.17</v>
      </c>
      <c r="S75" t="n">
        <v>17.37</v>
      </c>
      <c r="T75" t="n">
        <v>1300.54</v>
      </c>
      <c r="U75" t="n">
        <v>0.72</v>
      </c>
      <c r="V75" t="n">
        <v>0.75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65.1496703723632</v>
      </c>
      <c r="AB75" t="n">
        <v>89.14065320403975</v>
      </c>
      <c r="AC75" t="n">
        <v>80.63319437196024</v>
      </c>
      <c r="AD75" t="n">
        <v>65149.6703723632</v>
      </c>
      <c r="AE75" t="n">
        <v>89140.65320403976</v>
      </c>
      <c r="AF75" t="n">
        <v>2.429635563889441e-06</v>
      </c>
      <c r="AG75" t="n">
        <v>0.1323611111111111</v>
      </c>
      <c r="AH75" t="n">
        <v>80633.19437196024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10.4871</v>
      </c>
      <c r="E76" t="n">
        <v>9.539999999999999</v>
      </c>
      <c r="F76" t="n">
        <v>6.77</v>
      </c>
      <c r="G76" t="n">
        <v>81.22</v>
      </c>
      <c r="H76" t="n">
        <v>1.48</v>
      </c>
      <c r="I76" t="n">
        <v>5</v>
      </c>
      <c r="J76" t="n">
        <v>234.47</v>
      </c>
      <c r="K76" t="n">
        <v>55.27</v>
      </c>
      <c r="L76" t="n">
        <v>19.5</v>
      </c>
      <c r="M76" t="n">
        <v>3</v>
      </c>
      <c r="N76" t="n">
        <v>54.7</v>
      </c>
      <c r="O76" t="n">
        <v>29152.52</v>
      </c>
      <c r="P76" t="n">
        <v>87.03</v>
      </c>
      <c r="Q76" t="n">
        <v>204.14</v>
      </c>
      <c r="R76" t="n">
        <v>24.21</v>
      </c>
      <c r="S76" t="n">
        <v>17.37</v>
      </c>
      <c r="T76" t="n">
        <v>1324.46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  <c r="AA76" t="n">
        <v>65.142015950225</v>
      </c>
      <c r="AB76" t="n">
        <v>89.13018008598102</v>
      </c>
      <c r="AC76" t="n">
        <v>80.62372079358991</v>
      </c>
      <c r="AD76" t="n">
        <v>65142.015950225</v>
      </c>
      <c r="AE76" t="n">
        <v>89130.18008598102</v>
      </c>
      <c r="AF76" t="n">
        <v>2.429149136451298e-06</v>
      </c>
      <c r="AG76" t="n">
        <v>0.1325</v>
      </c>
      <c r="AH76" t="n">
        <v>80623.72079358991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10.4849</v>
      </c>
      <c r="E77" t="n">
        <v>9.539999999999999</v>
      </c>
      <c r="F77" t="n">
        <v>6.77</v>
      </c>
      <c r="G77" t="n">
        <v>81.23999999999999</v>
      </c>
      <c r="H77" t="n">
        <v>1.49</v>
      </c>
      <c r="I77" t="n">
        <v>5</v>
      </c>
      <c r="J77" t="n">
        <v>234.9</v>
      </c>
      <c r="K77" t="n">
        <v>55.27</v>
      </c>
      <c r="L77" t="n">
        <v>19.75</v>
      </c>
      <c r="M77" t="n">
        <v>3</v>
      </c>
      <c r="N77" t="n">
        <v>54.88</v>
      </c>
      <c r="O77" t="n">
        <v>29205.51</v>
      </c>
      <c r="P77" t="n">
        <v>86.83</v>
      </c>
      <c r="Q77" t="n">
        <v>204.14</v>
      </c>
      <c r="R77" t="n">
        <v>24.32</v>
      </c>
      <c r="S77" t="n">
        <v>17.37</v>
      </c>
      <c r="T77" t="n">
        <v>1377.24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65.05144133398014</v>
      </c>
      <c r="AB77" t="n">
        <v>89.0062519001648</v>
      </c>
      <c r="AC77" t="n">
        <v>80.51162013989364</v>
      </c>
      <c r="AD77" t="n">
        <v>65051.44133398014</v>
      </c>
      <c r="AE77" t="n">
        <v>89006.2519001648</v>
      </c>
      <c r="AF77" t="n">
        <v>2.428639545801815e-06</v>
      </c>
      <c r="AG77" t="n">
        <v>0.1325</v>
      </c>
      <c r="AH77" t="n">
        <v>80511.62013989364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10.4828</v>
      </c>
      <c r="E78" t="n">
        <v>9.539999999999999</v>
      </c>
      <c r="F78" t="n">
        <v>6.77</v>
      </c>
      <c r="G78" t="n">
        <v>81.26000000000001</v>
      </c>
      <c r="H78" t="n">
        <v>1.51</v>
      </c>
      <c r="I78" t="n">
        <v>5</v>
      </c>
      <c r="J78" t="n">
        <v>235.33</v>
      </c>
      <c r="K78" t="n">
        <v>55.27</v>
      </c>
      <c r="L78" t="n">
        <v>20</v>
      </c>
      <c r="M78" t="n">
        <v>3</v>
      </c>
      <c r="N78" t="n">
        <v>55.06</v>
      </c>
      <c r="O78" t="n">
        <v>29258.57</v>
      </c>
      <c r="P78" t="n">
        <v>86.59999999999999</v>
      </c>
      <c r="Q78" t="n">
        <v>204.14</v>
      </c>
      <c r="R78" t="n">
        <v>24.31</v>
      </c>
      <c r="S78" t="n">
        <v>17.37</v>
      </c>
      <c r="T78" t="n">
        <v>1371.16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64.94465493328725</v>
      </c>
      <c r="AB78" t="n">
        <v>88.86014203565335</v>
      </c>
      <c r="AC78" t="n">
        <v>80.37945479578464</v>
      </c>
      <c r="AD78" t="n">
        <v>64944.65493328725</v>
      </c>
      <c r="AE78" t="n">
        <v>88860.14203565335</v>
      </c>
      <c r="AF78" t="n">
        <v>2.428153118363672e-06</v>
      </c>
      <c r="AG78" t="n">
        <v>0.1325</v>
      </c>
      <c r="AH78" t="n">
        <v>80379.45479578464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10.4874</v>
      </c>
      <c r="E79" t="n">
        <v>9.539999999999999</v>
      </c>
      <c r="F79" t="n">
        <v>6.77</v>
      </c>
      <c r="G79" t="n">
        <v>81.20999999999999</v>
      </c>
      <c r="H79" t="n">
        <v>1.53</v>
      </c>
      <c r="I79" t="n">
        <v>5</v>
      </c>
      <c r="J79" t="n">
        <v>235.76</v>
      </c>
      <c r="K79" t="n">
        <v>55.27</v>
      </c>
      <c r="L79" t="n">
        <v>20.25</v>
      </c>
      <c r="M79" t="n">
        <v>3</v>
      </c>
      <c r="N79" t="n">
        <v>55.24</v>
      </c>
      <c r="O79" t="n">
        <v>29311.69</v>
      </c>
      <c r="P79" t="n">
        <v>86.12</v>
      </c>
      <c r="Q79" t="n">
        <v>204.19</v>
      </c>
      <c r="R79" t="n">
        <v>24.21</v>
      </c>
      <c r="S79" t="n">
        <v>17.37</v>
      </c>
      <c r="T79" t="n">
        <v>1321.55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64.66800909754687</v>
      </c>
      <c r="AB79" t="n">
        <v>88.48162299844067</v>
      </c>
      <c r="AC79" t="n">
        <v>80.0370610842286</v>
      </c>
      <c r="AD79" t="n">
        <v>64668.00909754688</v>
      </c>
      <c r="AE79" t="n">
        <v>88481.62299844067</v>
      </c>
      <c r="AF79" t="n">
        <v>2.429218626085318e-06</v>
      </c>
      <c r="AG79" t="n">
        <v>0.1325</v>
      </c>
      <c r="AH79" t="n">
        <v>80037.0610842286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10.559</v>
      </c>
      <c r="E80" t="n">
        <v>9.470000000000001</v>
      </c>
      <c r="F80" t="n">
        <v>6.74</v>
      </c>
      <c r="G80" t="n">
        <v>101.15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85.42</v>
      </c>
      <c r="Q80" t="n">
        <v>204.14</v>
      </c>
      <c r="R80" t="n">
        <v>23.44</v>
      </c>
      <c r="S80" t="n">
        <v>17.37</v>
      </c>
      <c r="T80" t="n">
        <v>943.0599999999999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63.80078782570241</v>
      </c>
      <c r="AB80" t="n">
        <v>87.29505259520135</v>
      </c>
      <c r="AC80" t="n">
        <v>78.96373529491204</v>
      </c>
      <c r="AD80" t="n">
        <v>63800.78782570241</v>
      </c>
      <c r="AE80" t="n">
        <v>87295.05259520136</v>
      </c>
      <c r="AF80" t="n">
        <v>2.445803485404855e-06</v>
      </c>
      <c r="AG80" t="n">
        <v>0.1315277777777778</v>
      </c>
      <c r="AH80" t="n">
        <v>78963.73529491204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10.5597</v>
      </c>
      <c r="E81" t="n">
        <v>9.470000000000001</v>
      </c>
      <c r="F81" t="n">
        <v>6.74</v>
      </c>
      <c r="G81" t="n">
        <v>101.15</v>
      </c>
      <c r="H81" t="n">
        <v>1.56</v>
      </c>
      <c r="I81" t="n">
        <v>4</v>
      </c>
      <c r="J81" t="n">
        <v>236.63</v>
      </c>
      <c r="K81" t="n">
        <v>55.27</v>
      </c>
      <c r="L81" t="n">
        <v>20.75</v>
      </c>
      <c r="M81" t="n">
        <v>2</v>
      </c>
      <c r="N81" t="n">
        <v>55.6</v>
      </c>
      <c r="O81" t="n">
        <v>29418.12</v>
      </c>
      <c r="P81" t="n">
        <v>85.51000000000001</v>
      </c>
      <c r="Q81" t="n">
        <v>204.14</v>
      </c>
      <c r="R81" t="n">
        <v>23.44</v>
      </c>
      <c r="S81" t="n">
        <v>17.37</v>
      </c>
      <c r="T81" t="n">
        <v>944.14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63.84307811273491</v>
      </c>
      <c r="AB81" t="n">
        <v>87.35291603163498</v>
      </c>
      <c r="AC81" t="n">
        <v>79.0160763261843</v>
      </c>
      <c r="AD81" t="n">
        <v>63843.07811273491</v>
      </c>
      <c r="AE81" t="n">
        <v>87352.91603163497</v>
      </c>
      <c r="AF81" t="n">
        <v>2.445965627884236e-06</v>
      </c>
      <c r="AG81" t="n">
        <v>0.1315277777777778</v>
      </c>
      <c r="AH81" t="n">
        <v>79016.07632618431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10.5522</v>
      </c>
      <c r="E82" t="n">
        <v>9.48</v>
      </c>
      <c r="F82" t="n">
        <v>6.75</v>
      </c>
      <c r="G82" t="n">
        <v>101.25</v>
      </c>
      <c r="H82" t="n">
        <v>1.58</v>
      </c>
      <c r="I82" t="n">
        <v>4</v>
      </c>
      <c r="J82" t="n">
        <v>237.06</v>
      </c>
      <c r="K82" t="n">
        <v>55.27</v>
      </c>
      <c r="L82" t="n">
        <v>21</v>
      </c>
      <c r="M82" t="n">
        <v>2</v>
      </c>
      <c r="N82" t="n">
        <v>55.79</v>
      </c>
      <c r="O82" t="n">
        <v>29471.44</v>
      </c>
      <c r="P82" t="n">
        <v>85.73</v>
      </c>
      <c r="Q82" t="n">
        <v>204.14</v>
      </c>
      <c r="R82" t="n">
        <v>23.65</v>
      </c>
      <c r="S82" t="n">
        <v>17.37</v>
      </c>
      <c r="T82" t="n">
        <v>1047.04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64.02717775424129</v>
      </c>
      <c r="AB82" t="n">
        <v>87.60480928304683</v>
      </c>
      <c r="AC82" t="n">
        <v>79.2439292392159</v>
      </c>
      <c r="AD82" t="n">
        <v>64027.17775424129</v>
      </c>
      <c r="AE82" t="n">
        <v>87604.80928304684</v>
      </c>
      <c r="AF82" t="n">
        <v>2.444228387033725e-06</v>
      </c>
      <c r="AG82" t="n">
        <v>0.1316666666666667</v>
      </c>
      <c r="AH82" t="n">
        <v>79243.9292392159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10.5535</v>
      </c>
      <c r="E83" t="n">
        <v>9.48</v>
      </c>
      <c r="F83" t="n">
        <v>6.75</v>
      </c>
      <c r="G83" t="n">
        <v>101.23</v>
      </c>
      <c r="H83" t="n">
        <v>1.59</v>
      </c>
      <c r="I83" t="n">
        <v>4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85.83</v>
      </c>
      <c r="Q83" t="n">
        <v>204.14</v>
      </c>
      <c r="R83" t="n">
        <v>23.64</v>
      </c>
      <c r="S83" t="n">
        <v>17.37</v>
      </c>
      <c r="T83" t="n">
        <v>1044.81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64.07111266152475</v>
      </c>
      <c r="AB83" t="n">
        <v>87.66492296146335</v>
      </c>
      <c r="AC83" t="n">
        <v>79.29830575253443</v>
      </c>
      <c r="AD83" t="n">
        <v>64071.11266152475</v>
      </c>
      <c r="AE83" t="n">
        <v>87664.92296146335</v>
      </c>
      <c r="AF83" t="n">
        <v>2.444529508781148e-06</v>
      </c>
      <c r="AG83" t="n">
        <v>0.1316666666666667</v>
      </c>
      <c r="AH83" t="n">
        <v>79298.30575253443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10.5538</v>
      </c>
      <c r="E84" t="n">
        <v>9.48</v>
      </c>
      <c r="F84" t="n">
        <v>6.75</v>
      </c>
      <c r="G84" t="n">
        <v>101.22</v>
      </c>
      <c r="H84" t="n">
        <v>1.61</v>
      </c>
      <c r="I84" t="n">
        <v>4</v>
      </c>
      <c r="J84" t="n">
        <v>237.93</v>
      </c>
      <c r="K84" t="n">
        <v>55.27</v>
      </c>
      <c r="L84" t="n">
        <v>21.5</v>
      </c>
      <c r="M84" t="n">
        <v>2</v>
      </c>
      <c r="N84" t="n">
        <v>56.15</v>
      </c>
      <c r="O84" t="n">
        <v>29578.26</v>
      </c>
      <c r="P84" t="n">
        <v>85.84</v>
      </c>
      <c r="Q84" t="n">
        <v>204.14</v>
      </c>
      <c r="R84" t="n">
        <v>23.7</v>
      </c>
      <c r="S84" t="n">
        <v>17.37</v>
      </c>
      <c r="T84" t="n">
        <v>1070.99</v>
      </c>
      <c r="U84" t="n">
        <v>0.73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64.07450696812904</v>
      </c>
      <c r="AB84" t="n">
        <v>87.66956720150559</v>
      </c>
      <c r="AC84" t="n">
        <v>79.30250675282525</v>
      </c>
      <c r="AD84" t="n">
        <v>64074.50696812905</v>
      </c>
      <c r="AE84" t="n">
        <v>87669.56720150559</v>
      </c>
      <c r="AF84" t="n">
        <v>2.444598998415168e-06</v>
      </c>
      <c r="AG84" t="n">
        <v>0.1316666666666667</v>
      </c>
      <c r="AH84" t="n">
        <v>79302.50675282525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10.5553</v>
      </c>
      <c r="E85" t="n">
        <v>9.470000000000001</v>
      </c>
      <c r="F85" t="n">
        <v>6.75</v>
      </c>
      <c r="G85" t="n">
        <v>101.2</v>
      </c>
      <c r="H85" t="n">
        <v>1.62</v>
      </c>
      <c r="I85" t="n">
        <v>4</v>
      </c>
      <c r="J85" t="n">
        <v>238.36</v>
      </c>
      <c r="K85" t="n">
        <v>55.27</v>
      </c>
      <c r="L85" t="n">
        <v>21.75</v>
      </c>
      <c r="M85" t="n">
        <v>2</v>
      </c>
      <c r="N85" t="n">
        <v>56.34</v>
      </c>
      <c r="O85" t="n">
        <v>29631.77</v>
      </c>
      <c r="P85" t="n">
        <v>86.04000000000001</v>
      </c>
      <c r="Q85" t="n">
        <v>204.14</v>
      </c>
      <c r="R85" t="n">
        <v>23.61</v>
      </c>
      <c r="S85" t="n">
        <v>17.37</v>
      </c>
      <c r="T85" t="n">
        <v>1026.89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64.16833681295182</v>
      </c>
      <c r="AB85" t="n">
        <v>87.79794933467267</v>
      </c>
      <c r="AC85" t="n">
        <v>79.41863627538839</v>
      </c>
      <c r="AD85" t="n">
        <v>64168.33681295183</v>
      </c>
      <c r="AE85" t="n">
        <v>87797.94933467267</v>
      </c>
      <c r="AF85" t="n">
        <v>2.44494644658527e-06</v>
      </c>
      <c r="AG85" t="n">
        <v>0.1315277777777778</v>
      </c>
      <c r="AH85" t="n">
        <v>79418.63627538839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10.5584</v>
      </c>
      <c r="E86" t="n">
        <v>9.470000000000001</v>
      </c>
      <c r="F86" t="n">
        <v>6.74</v>
      </c>
      <c r="G86" t="n">
        <v>101.16</v>
      </c>
      <c r="H86" t="n">
        <v>1.64</v>
      </c>
      <c r="I86" t="n">
        <v>4</v>
      </c>
      <c r="J86" t="n">
        <v>238.79</v>
      </c>
      <c r="K86" t="n">
        <v>55.27</v>
      </c>
      <c r="L86" t="n">
        <v>22</v>
      </c>
      <c r="M86" t="n">
        <v>2</v>
      </c>
      <c r="N86" t="n">
        <v>56.52</v>
      </c>
      <c r="O86" t="n">
        <v>29685.34</v>
      </c>
      <c r="P86" t="n">
        <v>85.98</v>
      </c>
      <c r="Q86" t="n">
        <v>204.22</v>
      </c>
      <c r="R86" t="n">
        <v>23.49</v>
      </c>
      <c r="S86" t="n">
        <v>17.37</v>
      </c>
      <c r="T86" t="n">
        <v>967.67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64.09292758097881</v>
      </c>
      <c r="AB86" t="n">
        <v>87.69477109666671</v>
      </c>
      <c r="AC86" t="n">
        <v>79.32530522360611</v>
      </c>
      <c r="AD86" t="n">
        <v>64092.92758097882</v>
      </c>
      <c r="AE86" t="n">
        <v>87694.77109666671</v>
      </c>
      <c r="AF86" t="n">
        <v>2.445664506136814e-06</v>
      </c>
      <c r="AG86" t="n">
        <v>0.1315277777777778</v>
      </c>
      <c r="AH86" t="n">
        <v>79325.3052236061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10.5587</v>
      </c>
      <c r="E87" t="n">
        <v>9.470000000000001</v>
      </c>
      <c r="F87" t="n">
        <v>6.74</v>
      </c>
      <c r="G87" t="n">
        <v>101.16</v>
      </c>
      <c r="H87" t="n">
        <v>1.65</v>
      </c>
      <c r="I87" t="n">
        <v>4</v>
      </c>
      <c r="J87" t="n">
        <v>239.23</v>
      </c>
      <c r="K87" t="n">
        <v>55.27</v>
      </c>
      <c r="L87" t="n">
        <v>22.25</v>
      </c>
      <c r="M87" t="n">
        <v>2</v>
      </c>
      <c r="N87" t="n">
        <v>56.71</v>
      </c>
      <c r="O87" t="n">
        <v>29738.98</v>
      </c>
      <c r="P87" t="n">
        <v>86.04000000000001</v>
      </c>
      <c r="Q87" t="n">
        <v>204.14</v>
      </c>
      <c r="R87" t="n">
        <v>23.46</v>
      </c>
      <c r="S87" t="n">
        <v>17.37</v>
      </c>
      <c r="T87" t="n">
        <v>950.3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64.12208970082162</v>
      </c>
      <c r="AB87" t="n">
        <v>87.73467199557754</v>
      </c>
      <c r="AC87" t="n">
        <v>79.36139803672617</v>
      </c>
      <c r="AD87" t="n">
        <v>64122.08970082162</v>
      </c>
      <c r="AE87" t="n">
        <v>87734.67199557755</v>
      </c>
      <c r="AF87" t="n">
        <v>2.445733995770835e-06</v>
      </c>
      <c r="AG87" t="n">
        <v>0.1315277777777778</v>
      </c>
      <c r="AH87" t="n">
        <v>79361.39803672617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10.5569</v>
      </c>
      <c r="E88" t="n">
        <v>9.470000000000001</v>
      </c>
      <c r="F88" t="n">
        <v>6.75</v>
      </c>
      <c r="G88" t="n">
        <v>101.18</v>
      </c>
      <c r="H88" t="n">
        <v>1.67</v>
      </c>
      <c r="I88" t="n">
        <v>4</v>
      </c>
      <c r="J88" t="n">
        <v>239.66</v>
      </c>
      <c r="K88" t="n">
        <v>55.27</v>
      </c>
      <c r="L88" t="n">
        <v>22.5</v>
      </c>
      <c r="M88" t="n">
        <v>2</v>
      </c>
      <c r="N88" t="n">
        <v>56.89</v>
      </c>
      <c r="O88" t="n">
        <v>29792.69</v>
      </c>
      <c r="P88" t="n">
        <v>86.06</v>
      </c>
      <c r="Q88" t="n">
        <v>204.14</v>
      </c>
      <c r="R88" t="n">
        <v>23.54</v>
      </c>
      <c r="S88" t="n">
        <v>17.37</v>
      </c>
      <c r="T88" t="n">
        <v>992.4299999999999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64.16923671481598</v>
      </c>
      <c r="AB88" t="n">
        <v>87.79918062010405</v>
      </c>
      <c r="AC88" t="n">
        <v>79.41975004866632</v>
      </c>
      <c r="AD88" t="n">
        <v>64169.23671481598</v>
      </c>
      <c r="AE88" t="n">
        <v>87799.18062010406</v>
      </c>
      <c r="AF88" t="n">
        <v>2.445317057966712e-06</v>
      </c>
      <c r="AG88" t="n">
        <v>0.1315277777777778</v>
      </c>
      <c r="AH88" t="n">
        <v>79419.75004866632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10.5482</v>
      </c>
      <c r="E89" t="n">
        <v>9.48</v>
      </c>
      <c r="F89" t="n">
        <v>6.75</v>
      </c>
      <c r="G89" t="n">
        <v>101.3</v>
      </c>
      <c r="H89" t="n">
        <v>1.69</v>
      </c>
      <c r="I89" t="n">
        <v>4</v>
      </c>
      <c r="J89" t="n">
        <v>240.1</v>
      </c>
      <c r="K89" t="n">
        <v>55.27</v>
      </c>
      <c r="L89" t="n">
        <v>22.75</v>
      </c>
      <c r="M89" t="n">
        <v>2</v>
      </c>
      <c r="N89" t="n">
        <v>57.08</v>
      </c>
      <c r="O89" t="n">
        <v>29846.46</v>
      </c>
      <c r="P89" t="n">
        <v>86.06</v>
      </c>
      <c r="Q89" t="n">
        <v>204.14</v>
      </c>
      <c r="R89" t="n">
        <v>23.74</v>
      </c>
      <c r="S89" t="n">
        <v>17.37</v>
      </c>
      <c r="T89" t="n">
        <v>1094.8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64.22091955750514</v>
      </c>
      <c r="AB89" t="n">
        <v>87.86989536555741</v>
      </c>
      <c r="AC89" t="n">
        <v>79.4837158780624</v>
      </c>
      <c r="AD89" t="n">
        <v>64220.91955750513</v>
      </c>
      <c r="AE89" t="n">
        <v>87869.89536555742</v>
      </c>
      <c r="AF89" t="n">
        <v>2.44330185858012e-06</v>
      </c>
      <c r="AG89" t="n">
        <v>0.1316666666666667</v>
      </c>
      <c r="AH89" t="n">
        <v>79483.7158780624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10.5501</v>
      </c>
      <c r="E90" t="n">
        <v>9.48</v>
      </c>
      <c r="F90" t="n">
        <v>6.75</v>
      </c>
      <c r="G90" t="n">
        <v>101.28</v>
      </c>
      <c r="H90" t="n">
        <v>1.7</v>
      </c>
      <c r="I90" t="n">
        <v>4</v>
      </c>
      <c r="J90" t="n">
        <v>240.54</v>
      </c>
      <c r="K90" t="n">
        <v>55.27</v>
      </c>
      <c r="L90" t="n">
        <v>23</v>
      </c>
      <c r="M90" t="n">
        <v>2</v>
      </c>
      <c r="N90" t="n">
        <v>57.26</v>
      </c>
      <c r="O90" t="n">
        <v>29900.43</v>
      </c>
      <c r="P90" t="n">
        <v>85.95</v>
      </c>
      <c r="Q90" t="n">
        <v>204.14</v>
      </c>
      <c r="R90" t="n">
        <v>23.72</v>
      </c>
      <c r="S90" t="n">
        <v>17.37</v>
      </c>
      <c r="T90" t="n">
        <v>1083.21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64.15298849440761</v>
      </c>
      <c r="AB90" t="n">
        <v>87.77694908812043</v>
      </c>
      <c r="AC90" t="n">
        <v>79.39964026289306</v>
      </c>
      <c r="AD90" t="n">
        <v>64152.9884944076</v>
      </c>
      <c r="AE90" t="n">
        <v>87776.94908812043</v>
      </c>
      <c r="AF90" t="n">
        <v>2.443741959595583e-06</v>
      </c>
      <c r="AG90" t="n">
        <v>0.1316666666666667</v>
      </c>
      <c r="AH90" t="n">
        <v>79399.64026289305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10.5532</v>
      </c>
      <c r="E91" t="n">
        <v>9.48</v>
      </c>
      <c r="F91" t="n">
        <v>6.75</v>
      </c>
      <c r="G91" t="n">
        <v>101.23</v>
      </c>
      <c r="H91" t="n">
        <v>1.72</v>
      </c>
      <c r="I91" t="n">
        <v>4</v>
      </c>
      <c r="J91" t="n">
        <v>240.97</v>
      </c>
      <c r="K91" t="n">
        <v>55.27</v>
      </c>
      <c r="L91" t="n">
        <v>23.25</v>
      </c>
      <c r="M91" t="n">
        <v>2</v>
      </c>
      <c r="N91" t="n">
        <v>57.45</v>
      </c>
      <c r="O91" t="n">
        <v>29954.34</v>
      </c>
      <c r="P91" t="n">
        <v>85.86</v>
      </c>
      <c r="Q91" t="n">
        <v>204.14</v>
      </c>
      <c r="R91" t="n">
        <v>23.66</v>
      </c>
      <c r="S91" t="n">
        <v>17.37</v>
      </c>
      <c r="T91" t="n">
        <v>1051.85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64.08834492374264</v>
      </c>
      <c r="AB91" t="n">
        <v>87.68850090286359</v>
      </c>
      <c r="AC91" t="n">
        <v>79.3196334482993</v>
      </c>
      <c r="AD91" t="n">
        <v>64088.34492374263</v>
      </c>
      <c r="AE91" t="n">
        <v>87688.5009028636</v>
      </c>
      <c r="AF91" t="n">
        <v>2.444460019147127e-06</v>
      </c>
      <c r="AG91" t="n">
        <v>0.1316666666666667</v>
      </c>
      <c r="AH91" t="n">
        <v>79319.6334482993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10.5556</v>
      </c>
      <c r="E92" t="n">
        <v>9.470000000000001</v>
      </c>
      <c r="F92" t="n">
        <v>6.75</v>
      </c>
      <c r="G92" t="n">
        <v>101.2</v>
      </c>
      <c r="H92" t="n">
        <v>1.73</v>
      </c>
      <c r="I92" t="n">
        <v>4</v>
      </c>
      <c r="J92" t="n">
        <v>241.41</v>
      </c>
      <c r="K92" t="n">
        <v>55.27</v>
      </c>
      <c r="L92" t="n">
        <v>23.5</v>
      </c>
      <c r="M92" t="n">
        <v>2</v>
      </c>
      <c r="N92" t="n">
        <v>57.64</v>
      </c>
      <c r="O92" t="n">
        <v>30008.32</v>
      </c>
      <c r="P92" t="n">
        <v>85.70999999999999</v>
      </c>
      <c r="Q92" t="n">
        <v>204.17</v>
      </c>
      <c r="R92" t="n">
        <v>23.55</v>
      </c>
      <c r="S92" t="n">
        <v>17.37</v>
      </c>
      <c r="T92" t="n">
        <v>999.05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63.99644015249676</v>
      </c>
      <c r="AB92" t="n">
        <v>87.56275274029272</v>
      </c>
      <c r="AC92" t="n">
        <v>79.2058865138755</v>
      </c>
      <c r="AD92" t="n">
        <v>63996.44015249676</v>
      </c>
      <c r="AE92" t="n">
        <v>87562.75274029272</v>
      </c>
      <c r="AF92" t="n">
        <v>2.44501593621929e-06</v>
      </c>
      <c r="AG92" t="n">
        <v>0.1315277777777778</v>
      </c>
      <c r="AH92" t="n">
        <v>79205.88651387549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10.5544</v>
      </c>
      <c r="E93" t="n">
        <v>9.470000000000001</v>
      </c>
      <c r="F93" t="n">
        <v>6.75</v>
      </c>
      <c r="G93" t="n">
        <v>101.22</v>
      </c>
      <c r="H93" t="n">
        <v>1.75</v>
      </c>
      <c r="I93" t="n">
        <v>4</v>
      </c>
      <c r="J93" t="n">
        <v>241.85</v>
      </c>
      <c r="K93" t="n">
        <v>55.27</v>
      </c>
      <c r="L93" t="n">
        <v>23.75</v>
      </c>
      <c r="M93" t="n">
        <v>2</v>
      </c>
      <c r="N93" t="n">
        <v>57.83</v>
      </c>
      <c r="O93" t="n">
        <v>30062.36</v>
      </c>
      <c r="P93" t="n">
        <v>85.61</v>
      </c>
      <c r="Q93" t="n">
        <v>204.14</v>
      </c>
      <c r="R93" t="n">
        <v>23.61</v>
      </c>
      <c r="S93" t="n">
        <v>17.37</v>
      </c>
      <c r="T93" t="n">
        <v>1029.04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63.95191863685625</v>
      </c>
      <c r="AB93" t="n">
        <v>87.50183643844274</v>
      </c>
      <c r="AC93" t="n">
        <v>79.1507839783775</v>
      </c>
      <c r="AD93" t="n">
        <v>63951.91863685625</v>
      </c>
      <c r="AE93" t="n">
        <v>87501.83643844274</v>
      </c>
      <c r="AF93" t="n">
        <v>2.444737977683209e-06</v>
      </c>
      <c r="AG93" t="n">
        <v>0.1315277777777778</v>
      </c>
      <c r="AH93" t="n">
        <v>79150.7839783775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10.5625</v>
      </c>
      <c r="E94" t="n">
        <v>9.470000000000001</v>
      </c>
      <c r="F94" t="n">
        <v>6.74</v>
      </c>
      <c r="G94" t="n">
        <v>101.11</v>
      </c>
      <c r="H94" t="n">
        <v>1.76</v>
      </c>
      <c r="I94" t="n">
        <v>4</v>
      </c>
      <c r="J94" t="n">
        <v>242.29</v>
      </c>
      <c r="K94" t="n">
        <v>55.27</v>
      </c>
      <c r="L94" t="n">
        <v>24</v>
      </c>
      <c r="M94" t="n">
        <v>2</v>
      </c>
      <c r="N94" t="n">
        <v>58.02</v>
      </c>
      <c r="O94" t="n">
        <v>30116.47</v>
      </c>
      <c r="P94" t="n">
        <v>85.31</v>
      </c>
      <c r="Q94" t="n">
        <v>204.14</v>
      </c>
      <c r="R94" t="n">
        <v>23.35</v>
      </c>
      <c r="S94" t="n">
        <v>17.37</v>
      </c>
      <c r="T94" t="n">
        <v>899.3099999999999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63.72366280060306</v>
      </c>
      <c r="AB94" t="n">
        <v>87.18952673334449</v>
      </c>
      <c r="AC94" t="n">
        <v>78.86828067320428</v>
      </c>
      <c r="AD94" t="n">
        <v>63723.66280060306</v>
      </c>
      <c r="AE94" t="n">
        <v>87189.52673334449</v>
      </c>
      <c r="AF94" t="n">
        <v>2.44661419780176e-06</v>
      </c>
      <c r="AG94" t="n">
        <v>0.1315277777777778</v>
      </c>
      <c r="AH94" t="n">
        <v>78868.28067320428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10.5603</v>
      </c>
      <c r="E95" t="n">
        <v>9.470000000000001</v>
      </c>
      <c r="F95" t="n">
        <v>6.74</v>
      </c>
      <c r="G95" t="n">
        <v>101.14</v>
      </c>
      <c r="H95" t="n">
        <v>1.78</v>
      </c>
      <c r="I95" t="n">
        <v>4</v>
      </c>
      <c r="J95" t="n">
        <v>242.73</v>
      </c>
      <c r="K95" t="n">
        <v>55.27</v>
      </c>
      <c r="L95" t="n">
        <v>24.25</v>
      </c>
      <c r="M95" t="n">
        <v>2</v>
      </c>
      <c r="N95" t="n">
        <v>58.21</v>
      </c>
      <c r="O95" t="n">
        <v>30170.65</v>
      </c>
      <c r="P95" t="n">
        <v>85.06999999999999</v>
      </c>
      <c r="Q95" t="n">
        <v>204.14</v>
      </c>
      <c r="R95" t="n">
        <v>23.44</v>
      </c>
      <c r="S95" t="n">
        <v>17.37</v>
      </c>
      <c r="T95" t="n">
        <v>940.37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63.61282719768062</v>
      </c>
      <c r="AB95" t="n">
        <v>87.0378765717044</v>
      </c>
      <c r="AC95" t="n">
        <v>78.73110379014874</v>
      </c>
      <c r="AD95" t="n">
        <v>63612.82719768062</v>
      </c>
      <c r="AE95" t="n">
        <v>87037.8765717044</v>
      </c>
      <c r="AF95" t="n">
        <v>2.446104607152277e-06</v>
      </c>
      <c r="AG95" t="n">
        <v>0.1315277777777778</v>
      </c>
      <c r="AH95" t="n">
        <v>78731.10379014874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10.5618</v>
      </c>
      <c r="E96" t="n">
        <v>9.470000000000001</v>
      </c>
      <c r="F96" t="n">
        <v>6.74</v>
      </c>
      <c r="G96" t="n">
        <v>101.12</v>
      </c>
      <c r="H96" t="n">
        <v>1.79</v>
      </c>
      <c r="I96" t="n">
        <v>4</v>
      </c>
      <c r="J96" t="n">
        <v>243.17</v>
      </c>
      <c r="K96" t="n">
        <v>55.27</v>
      </c>
      <c r="L96" t="n">
        <v>24.5</v>
      </c>
      <c r="M96" t="n">
        <v>2</v>
      </c>
      <c r="N96" t="n">
        <v>58.4</v>
      </c>
      <c r="O96" t="n">
        <v>30224.9</v>
      </c>
      <c r="P96" t="n">
        <v>84.81</v>
      </c>
      <c r="Q96" t="n">
        <v>204.14</v>
      </c>
      <c r="R96" t="n">
        <v>23.42</v>
      </c>
      <c r="S96" t="n">
        <v>17.37</v>
      </c>
      <c r="T96" t="n">
        <v>934.24</v>
      </c>
      <c r="U96" t="n">
        <v>0.74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63.47012365538657</v>
      </c>
      <c r="AB96" t="n">
        <v>86.8426232895018</v>
      </c>
      <c r="AC96" t="n">
        <v>78.55448520715979</v>
      </c>
      <c r="AD96" t="n">
        <v>63470.12365538657</v>
      </c>
      <c r="AE96" t="n">
        <v>86842.6232895018</v>
      </c>
      <c r="AF96" t="n">
        <v>2.446452055322379e-06</v>
      </c>
      <c r="AG96" t="n">
        <v>0.1315277777777778</v>
      </c>
      <c r="AH96" t="n">
        <v>78554.48520715979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10.5587</v>
      </c>
      <c r="E97" t="n">
        <v>9.470000000000001</v>
      </c>
      <c r="F97" t="n">
        <v>6.74</v>
      </c>
      <c r="G97" t="n">
        <v>101.16</v>
      </c>
      <c r="H97" t="n">
        <v>1.81</v>
      </c>
      <c r="I97" t="n">
        <v>4</v>
      </c>
      <c r="J97" t="n">
        <v>243.61</v>
      </c>
      <c r="K97" t="n">
        <v>55.27</v>
      </c>
      <c r="L97" t="n">
        <v>24.75</v>
      </c>
      <c r="M97" t="n">
        <v>2</v>
      </c>
      <c r="N97" t="n">
        <v>58.59</v>
      </c>
      <c r="O97" t="n">
        <v>30279.22</v>
      </c>
      <c r="P97" t="n">
        <v>84.64</v>
      </c>
      <c r="Q97" t="n">
        <v>204.14</v>
      </c>
      <c r="R97" t="n">
        <v>23.41</v>
      </c>
      <c r="S97" t="n">
        <v>17.37</v>
      </c>
      <c r="T97" t="n">
        <v>926.87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63.40052909262725</v>
      </c>
      <c r="AB97" t="n">
        <v>86.74740093843914</v>
      </c>
      <c r="AC97" t="n">
        <v>78.46835074363709</v>
      </c>
      <c r="AD97" t="n">
        <v>63400.52909262724</v>
      </c>
      <c r="AE97" t="n">
        <v>86747.40093843914</v>
      </c>
      <c r="AF97" t="n">
        <v>2.445733995770835e-06</v>
      </c>
      <c r="AG97" t="n">
        <v>0.1315277777777778</v>
      </c>
      <c r="AH97" t="n">
        <v>78468.35074363709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10.5615</v>
      </c>
      <c r="E98" t="n">
        <v>9.470000000000001</v>
      </c>
      <c r="F98" t="n">
        <v>6.74</v>
      </c>
      <c r="G98" t="n">
        <v>101.12</v>
      </c>
      <c r="H98" t="n">
        <v>1.82</v>
      </c>
      <c r="I98" t="n">
        <v>4</v>
      </c>
      <c r="J98" t="n">
        <v>244.05</v>
      </c>
      <c r="K98" t="n">
        <v>55.27</v>
      </c>
      <c r="L98" t="n">
        <v>25</v>
      </c>
      <c r="M98" t="n">
        <v>2</v>
      </c>
      <c r="N98" t="n">
        <v>58.78</v>
      </c>
      <c r="O98" t="n">
        <v>30333.61</v>
      </c>
      <c r="P98" t="n">
        <v>84.2</v>
      </c>
      <c r="Q98" t="n">
        <v>204.15</v>
      </c>
      <c r="R98" t="n">
        <v>23.43</v>
      </c>
      <c r="S98" t="n">
        <v>17.37</v>
      </c>
      <c r="T98" t="n">
        <v>936.11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63.15755648900027</v>
      </c>
      <c r="AB98" t="n">
        <v>86.41495510296213</v>
      </c>
      <c r="AC98" t="n">
        <v>78.16763307210724</v>
      </c>
      <c r="AD98" t="n">
        <v>63157.55648900027</v>
      </c>
      <c r="AE98" t="n">
        <v>86414.95510296212</v>
      </c>
      <c r="AF98" t="n">
        <v>2.446382565688359e-06</v>
      </c>
      <c r="AG98" t="n">
        <v>0.1315277777777778</v>
      </c>
      <c r="AH98" t="n">
        <v>78167.63307210723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10.5687</v>
      </c>
      <c r="E99" t="n">
        <v>9.460000000000001</v>
      </c>
      <c r="F99" t="n">
        <v>6.74</v>
      </c>
      <c r="G99" t="n">
        <v>101.03</v>
      </c>
      <c r="H99" t="n">
        <v>1.84</v>
      </c>
      <c r="I99" t="n">
        <v>4</v>
      </c>
      <c r="J99" t="n">
        <v>244.49</v>
      </c>
      <c r="K99" t="n">
        <v>55.27</v>
      </c>
      <c r="L99" t="n">
        <v>25.25</v>
      </c>
      <c r="M99" t="n">
        <v>2</v>
      </c>
      <c r="N99" t="n">
        <v>58.97</v>
      </c>
      <c r="O99" t="n">
        <v>30388.06</v>
      </c>
      <c r="P99" t="n">
        <v>83.90000000000001</v>
      </c>
      <c r="Q99" t="n">
        <v>204.14</v>
      </c>
      <c r="R99" t="n">
        <v>23.17</v>
      </c>
      <c r="S99" t="n">
        <v>17.37</v>
      </c>
      <c r="T99" t="n">
        <v>809.36</v>
      </c>
      <c r="U99" t="n">
        <v>0.75</v>
      </c>
      <c r="V99" t="n">
        <v>0.76</v>
      </c>
      <c r="W99" t="n">
        <v>1.14</v>
      </c>
      <c r="X99" t="n">
        <v>0.04</v>
      </c>
      <c r="Y99" t="n">
        <v>1</v>
      </c>
      <c r="Z99" t="n">
        <v>10</v>
      </c>
      <c r="AA99" t="n">
        <v>62.96100038598248</v>
      </c>
      <c r="AB99" t="n">
        <v>86.14601837137003</v>
      </c>
      <c r="AC99" t="n">
        <v>77.92436328472319</v>
      </c>
      <c r="AD99" t="n">
        <v>62961.00038598248</v>
      </c>
      <c r="AE99" t="n">
        <v>86146.01837137004</v>
      </c>
      <c r="AF99" t="n">
        <v>2.448050316904848e-06</v>
      </c>
      <c r="AG99" t="n">
        <v>0.1313888888888889</v>
      </c>
      <c r="AH99" t="n">
        <v>77924.36328472318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10.5708</v>
      </c>
      <c r="E100" t="n">
        <v>9.460000000000001</v>
      </c>
      <c r="F100" t="n">
        <v>6.73</v>
      </c>
      <c r="G100" t="n">
        <v>101</v>
      </c>
      <c r="H100" t="n">
        <v>1.85</v>
      </c>
      <c r="I100" t="n">
        <v>4</v>
      </c>
      <c r="J100" t="n">
        <v>244.93</v>
      </c>
      <c r="K100" t="n">
        <v>55.27</v>
      </c>
      <c r="L100" t="n">
        <v>25.5</v>
      </c>
      <c r="M100" t="n">
        <v>2</v>
      </c>
      <c r="N100" t="n">
        <v>59.16</v>
      </c>
      <c r="O100" t="n">
        <v>30442.58</v>
      </c>
      <c r="P100" t="n">
        <v>83.64</v>
      </c>
      <c r="Q100" t="n">
        <v>204.14</v>
      </c>
      <c r="R100" t="n">
        <v>23.11</v>
      </c>
      <c r="S100" t="n">
        <v>17.37</v>
      </c>
      <c r="T100" t="n">
        <v>776.8</v>
      </c>
      <c r="U100" t="n">
        <v>0.75</v>
      </c>
      <c r="V100" t="n">
        <v>0.76</v>
      </c>
      <c r="W100" t="n">
        <v>1.14</v>
      </c>
      <c r="X100" t="n">
        <v>0.04</v>
      </c>
      <c r="Y100" t="n">
        <v>1</v>
      </c>
      <c r="Z100" t="n">
        <v>10</v>
      </c>
      <c r="AA100" t="n">
        <v>62.78883070503922</v>
      </c>
      <c r="AB100" t="n">
        <v>85.91044821831332</v>
      </c>
      <c r="AC100" t="n">
        <v>77.71127561644931</v>
      </c>
      <c r="AD100" t="n">
        <v>62788.83070503922</v>
      </c>
      <c r="AE100" t="n">
        <v>85910.44821831332</v>
      </c>
      <c r="AF100" t="n">
        <v>2.448536744342991e-06</v>
      </c>
      <c r="AG100" t="n">
        <v>0.1313888888888889</v>
      </c>
      <c r="AH100" t="n">
        <v>77711.27561644932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10.569</v>
      </c>
      <c r="E101" t="n">
        <v>9.460000000000001</v>
      </c>
      <c r="F101" t="n">
        <v>6.73</v>
      </c>
      <c r="G101" t="n">
        <v>101.02</v>
      </c>
      <c r="H101" t="n">
        <v>1.87</v>
      </c>
      <c r="I101" t="n">
        <v>4</v>
      </c>
      <c r="J101" t="n">
        <v>245.38</v>
      </c>
      <c r="K101" t="n">
        <v>55.27</v>
      </c>
      <c r="L101" t="n">
        <v>25.75</v>
      </c>
      <c r="M101" t="n">
        <v>2</v>
      </c>
      <c r="N101" t="n">
        <v>59.35</v>
      </c>
      <c r="O101" t="n">
        <v>30497.18</v>
      </c>
      <c r="P101" t="n">
        <v>83.18000000000001</v>
      </c>
      <c r="Q101" t="n">
        <v>204.14</v>
      </c>
      <c r="R101" t="n">
        <v>23.11</v>
      </c>
      <c r="S101" t="n">
        <v>17.37</v>
      </c>
      <c r="T101" t="n">
        <v>775.1</v>
      </c>
      <c r="U101" t="n">
        <v>0.75</v>
      </c>
      <c r="V101" t="n">
        <v>0.76</v>
      </c>
      <c r="W101" t="n">
        <v>1.14</v>
      </c>
      <c r="X101" t="n">
        <v>0.04</v>
      </c>
      <c r="Y101" t="n">
        <v>1</v>
      </c>
      <c r="Z101" t="n">
        <v>10</v>
      </c>
      <c r="AA101" t="n">
        <v>62.56231667088217</v>
      </c>
      <c r="AB101" t="n">
        <v>85.60052172368589</v>
      </c>
      <c r="AC101" t="n">
        <v>77.43092807148446</v>
      </c>
      <c r="AD101" t="n">
        <v>62562.31667088217</v>
      </c>
      <c r="AE101" t="n">
        <v>85600.52172368589</v>
      </c>
      <c r="AF101" t="n">
        <v>2.448119806538869e-06</v>
      </c>
      <c r="AG101" t="n">
        <v>0.1313888888888889</v>
      </c>
      <c r="AH101" t="n">
        <v>77430.92807148446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10.5646</v>
      </c>
      <c r="E102" t="n">
        <v>9.470000000000001</v>
      </c>
      <c r="F102" t="n">
        <v>6.74</v>
      </c>
      <c r="G102" t="n">
        <v>101.08</v>
      </c>
      <c r="H102" t="n">
        <v>1.88</v>
      </c>
      <c r="I102" t="n">
        <v>4</v>
      </c>
      <c r="J102" t="n">
        <v>245.82</v>
      </c>
      <c r="K102" t="n">
        <v>55.27</v>
      </c>
      <c r="L102" t="n">
        <v>26</v>
      </c>
      <c r="M102" t="n">
        <v>2</v>
      </c>
      <c r="N102" t="n">
        <v>59.55</v>
      </c>
      <c r="O102" t="n">
        <v>30551.84</v>
      </c>
      <c r="P102" t="n">
        <v>83.05</v>
      </c>
      <c r="Q102" t="n">
        <v>204.14</v>
      </c>
      <c r="R102" t="n">
        <v>23.26</v>
      </c>
      <c r="S102" t="n">
        <v>17.37</v>
      </c>
      <c r="T102" t="n">
        <v>854.2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62.54725527169318</v>
      </c>
      <c r="AB102" t="n">
        <v>85.57991405285351</v>
      </c>
      <c r="AC102" t="n">
        <v>77.41228716783328</v>
      </c>
      <c r="AD102" t="n">
        <v>62547.25527169318</v>
      </c>
      <c r="AE102" t="n">
        <v>85579.91405285351</v>
      </c>
      <c r="AF102" t="n">
        <v>2.447100625239902e-06</v>
      </c>
      <c r="AG102" t="n">
        <v>0.1315277777777778</v>
      </c>
      <c r="AH102" t="n">
        <v>77412.28716783329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10.5674</v>
      </c>
      <c r="E103" t="n">
        <v>9.460000000000001</v>
      </c>
      <c r="F103" t="n">
        <v>6.74</v>
      </c>
      <c r="G103" t="n">
        <v>101.04</v>
      </c>
      <c r="H103" t="n">
        <v>1.9</v>
      </c>
      <c r="I103" t="n">
        <v>4</v>
      </c>
      <c r="J103" t="n">
        <v>246.26</v>
      </c>
      <c r="K103" t="n">
        <v>55.27</v>
      </c>
      <c r="L103" t="n">
        <v>26.25</v>
      </c>
      <c r="M103" t="n">
        <v>2</v>
      </c>
      <c r="N103" t="n">
        <v>59.74</v>
      </c>
      <c r="O103" t="n">
        <v>30606.57</v>
      </c>
      <c r="P103" t="n">
        <v>82.76000000000001</v>
      </c>
      <c r="Q103" t="n">
        <v>204.14</v>
      </c>
      <c r="R103" t="n">
        <v>23.23</v>
      </c>
      <c r="S103" t="n">
        <v>17.37</v>
      </c>
      <c r="T103" t="n">
        <v>837.35</v>
      </c>
      <c r="U103" t="n">
        <v>0.75</v>
      </c>
      <c r="V103" t="n">
        <v>0.76</v>
      </c>
      <c r="W103" t="n">
        <v>1.14</v>
      </c>
      <c r="X103" t="n">
        <v>0.04</v>
      </c>
      <c r="Y103" t="n">
        <v>1</v>
      </c>
      <c r="Z103" t="n">
        <v>10</v>
      </c>
      <c r="AA103" t="n">
        <v>62.38141706818899</v>
      </c>
      <c r="AB103" t="n">
        <v>85.353006906554</v>
      </c>
      <c r="AC103" t="n">
        <v>77.20703572111034</v>
      </c>
      <c r="AD103" t="n">
        <v>62381.417068189</v>
      </c>
      <c r="AE103" t="n">
        <v>85353.006906554</v>
      </c>
      <c r="AF103" t="n">
        <v>2.447749195157426e-06</v>
      </c>
      <c r="AG103" t="n">
        <v>0.1313888888888889</v>
      </c>
      <c r="AH103" t="n">
        <v>77207.03572111034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10.5609</v>
      </c>
      <c r="E104" t="n">
        <v>9.470000000000001</v>
      </c>
      <c r="F104" t="n">
        <v>6.74</v>
      </c>
      <c r="G104" t="n">
        <v>101.13</v>
      </c>
      <c r="H104" t="n">
        <v>1.91</v>
      </c>
      <c r="I104" t="n">
        <v>4</v>
      </c>
      <c r="J104" t="n">
        <v>246.71</v>
      </c>
      <c r="K104" t="n">
        <v>55.27</v>
      </c>
      <c r="L104" t="n">
        <v>26.5</v>
      </c>
      <c r="M104" t="n">
        <v>2</v>
      </c>
      <c r="N104" t="n">
        <v>59.93</v>
      </c>
      <c r="O104" t="n">
        <v>30661.38</v>
      </c>
      <c r="P104" t="n">
        <v>82.44</v>
      </c>
      <c r="Q104" t="n">
        <v>204.14</v>
      </c>
      <c r="R104" t="n">
        <v>23.41</v>
      </c>
      <c r="S104" t="n">
        <v>17.37</v>
      </c>
      <c r="T104" t="n">
        <v>929.54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62.25411062529212</v>
      </c>
      <c r="AB104" t="n">
        <v>85.17882061501872</v>
      </c>
      <c r="AC104" t="n">
        <v>77.04947352476714</v>
      </c>
      <c r="AD104" t="n">
        <v>62254.11062529212</v>
      </c>
      <c r="AE104" t="n">
        <v>85178.82061501872</v>
      </c>
      <c r="AF104" t="n">
        <v>2.446243586420318e-06</v>
      </c>
      <c r="AG104" t="n">
        <v>0.1315277777777778</v>
      </c>
      <c r="AH104" t="n">
        <v>77049.47352476713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10.5625</v>
      </c>
      <c r="E105" t="n">
        <v>9.470000000000001</v>
      </c>
      <c r="F105" t="n">
        <v>6.74</v>
      </c>
      <c r="G105" t="n">
        <v>101.11</v>
      </c>
      <c r="H105" t="n">
        <v>1.93</v>
      </c>
      <c r="I105" t="n">
        <v>4</v>
      </c>
      <c r="J105" t="n">
        <v>247.15</v>
      </c>
      <c r="K105" t="n">
        <v>55.27</v>
      </c>
      <c r="L105" t="n">
        <v>26.75</v>
      </c>
      <c r="M105" t="n">
        <v>2</v>
      </c>
      <c r="N105" t="n">
        <v>60.13</v>
      </c>
      <c r="O105" t="n">
        <v>30716.25</v>
      </c>
      <c r="P105" t="n">
        <v>81.98999999999999</v>
      </c>
      <c r="Q105" t="n">
        <v>204.15</v>
      </c>
      <c r="R105" t="n">
        <v>23.38</v>
      </c>
      <c r="S105" t="n">
        <v>17.37</v>
      </c>
      <c r="T105" t="n">
        <v>913.67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62.01314895991175</v>
      </c>
      <c r="AB105" t="n">
        <v>84.84912623396704</v>
      </c>
      <c r="AC105" t="n">
        <v>76.75124471271393</v>
      </c>
      <c r="AD105" t="n">
        <v>62013.14895991175</v>
      </c>
      <c r="AE105" t="n">
        <v>84849.12623396704</v>
      </c>
      <c r="AF105" t="n">
        <v>2.44661419780176e-06</v>
      </c>
      <c r="AG105" t="n">
        <v>0.1315277777777778</v>
      </c>
      <c r="AH105" t="n">
        <v>76751.24471271393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10.5649</v>
      </c>
      <c r="E106" t="n">
        <v>9.470000000000001</v>
      </c>
      <c r="F106" t="n">
        <v>6.74</v>
      </c>
      <c r="G106" t="n">
        <v>101.08</v>
      </c>
      <c r="H106" t="n">
        <v>1.94</v>
      </c>
      <c r="I106" t="n">
        <v>4</v>
      </c>
      <c r="J106" t="n">
        <v>247.6</v>
      </c>
      <c r="K106" t="n">
        <v>55.27</v>
      </c>
      <c r="L106" t="n">
        <v>27</v>
      </c>
      <c r="M106" t="n">
        <v>2</v>
      </c>
      <c r="N106" t="n">
        <v>60.33</v>
      </c>
      <c r="O106" t="n">
        <v>30771.2</v>
      </c>
      <c r="P106" t="n">
        <v>81.68000000000001</v>
      </c>
      <c r="Q106" t="n">
        <v>204.14</v>
      </c>
      <c r="R106" t="n">
        <v>23.23</v>
      </c>
      <c r="S106" t="n">
        <v>17.37</v>
      </c>
      <c r="T106" t="n">
        <v>838.74</v>
      </c>
      <c r="U106" t="n">
        <v>0.75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61.83985406824842</v>
      </c>
      <c r="AB106" t="n">
        <v>84.61201651796235</v>
      </c>
      <c r="AC106" t="n">
        <v>76.53676441521908</v>
      </c>
      <c r="AD106" t="n">
        <v>61839.85406824842</v>
      </c>
      <c r="AE106" t="n">
        <v>84612.01651796234</v>
      </c>
      <c r="AF106" t="n">
        <v>2.447170114873923e-06</v>
      </c>
      <c r="AG106" t="n">
        <v>0.1315277777777778</v>
      </c>
      <c r="AH106" t="n">
        <v>76536.76441521908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10.5637</v>
      </c>
      <c r="E107" t="n">
        <v>9.470000000000001</v>
      </c>
      <c r="F107" t="n">
        <v>6.74</v>
      </c>
      <c r="G107" t="n">
        <v>101.09</v>
      </c>
      <c r="H107" t="n">
        <v>1.95</v>
      </c>
      <c r="I107" t="n">
        <v>4</v>
      </c>
      <c r="J107" t="n">
        <v>248.04</v>
      </c>
      <c r="K107" t="n">
        <v>55.27</v>
      </c>
      <c r="L107" t="n">
        <v>27.25</v>
      </c>
      <c r="M107" t="n">
        <v>2</v>
      </c>
      <c r="N107" t="n">
        <v>60.52</v>
      </c>
      <c r="O107" t="n">
        <v>30826.21</v>
      </c>
      <c r="P107" t="n">
        <v>81.47</v>
      </c>
      <c r="Q107" t="n">
        <v>204.14</v>
      </c>
      <c r="R107" t="n">
        <v>23.32</v>
      </c>
      <c r="S107" t="n">
        <v>17.37</v>
      </c>
      <c r="T107" t="n">
        <v>883.11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61.73845955398324</v>
      </c>
      <c r="AB107" t="n">
        <v>84.47328407033453</v>
      </c>
      <c r="AC107" t="n">
        <v>76.41127239768059</v>
      </c>
      <c r="AD107" t="n">
        <v>61738.45955398324</v>
      </c>
      <c r="AE107" t="n">
        <v>84473.28407033453</v>
      </c>
      <c r="AF107" t="n">
        <v>2.446892156337841e-06</v>
      </c>
      <c r="AG107" t="n">
        <v>0.1315277777777778</v>
      </c>
      <c r="AH107" t="n">
        <v>76411.27239768059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10.5671</v>
      </c>
      <c r="E108" t="n">
        <v>9.460000000000001</v>
      </c>
      <c r="F108" t="n">
        <v>6.74</v>
      </c>
      <c r="G108" t="n">
        <v>101.05</v>
      </c>
      <c r="H108" t="n">
        <v>1.97</v>
      </c>
      <c r="I108" t="n">
        <v>4</v>
      </c>
      <c r="J108" t="n">
        <v>248.49</v>
      </c>
      <c r="K108" t="n">
        <v>55.27</v>
      </c>
      <c r="L108" t="n">
        <v>27.5</v>
      </c>
      <c r="M108" t="n">
        <v>2</v>
      </c>
      <c r="N108" t="n">
        <v>60.72</v>
      </c>
      <c r="O108" t="n">
        <v>30881.3</v>
      </c>
      <c r="P108" t="n">
        <v>81.14</v>
      </c>
      <c r="Q108" t="n">
        <v>204.14</v>
      </c>
      <c r="R108" t="n">
        <v>23.23</v>
      </c>
      <c r="S108" t="n">
        <v>17.37</v>
      </c>
      <c r="T108" t="n">
        <v>839.59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61.54884401122307</v>
      </c>
      <c r="AB108" t="n">
        <v>84.21384371948282</v>
      </c>
      <c r="AC108" t="n">
        <v>76.17659266978731</v>
      </c>
      <c r="AD108" t="n">
        <v>61548.84401122307</v>
      </c>
      <c r="AE108" t="n">
        <v>84213.84371948283</v>
      </c>
      <c r="AF108" t="n">
        <v>2.447679705523406e-06</v>
      </c>
      <c r="AG108" t="n">
        <v>0.1313888888888889</v>
      </c>
      <c r="AH108" t="n">
        <v>76176.59266978731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10.5606</v>
      </c>
      <c r="E109" t="n">
        <v>9.470000000000001</v>
      </c>
      <c r="F109" t="n">
        <v>6.74</v>
      </c>
      <c r="G109" t="n">
        <v>101.13</v>
      </c>
      <c r="H109" t="n">
        <v>1.98</v>
      </c>
      <c r="I109" t="n">
        <v>4</v>
      </c>
      <c r="J109" t="n">
        <v>248.94</v>
      </c>
      <c r="K109" t="n">
        <v>55.27</v>
      </c>
      <c r="L109" t="n">
        <v>27.75</v>
      </c>
      <c r="M109" t="n">
        <v>2</v>
      </c>
      <c r="N109" t="n">
        <v>60.92</v>
      </c>
      <c r="O109" t="n">
        <v>30936.46</v>
      </c>
      <c r="P109" t="n">
        <v>80.70999999999999</v>
      </c>
      <c r="Q109" t="n">
        <v>204.14</v>
      </c>
      <c r="R109" t="n">
        <v>23.43</v>
      </c>
      <c r="S109" t="n">
        <v>17.37</v>
      </c>
      <c r="T109" t="n">
        <v>935.63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61.36433764585048</v>
      </c>
      <c r="AB109" t="n">
        <v>83.96139397053383</v>
      </c>
      <c r="AC109" t="n">
        <v>75.94823637056247</v>
      </c>
      <c r="AD109" t="n">
        <v>61364.33764585049</v>
      </c>
      <c r="AE109" t="n">
        <v>83961.39397053383</v>
      </c>
      <c r="AF109" t="n">
        <v>2.446174096786297e-06</v>
      </c>
      <c r="AG109" t="n">
        <v>0.1315277777777778</v>
      </c>
      <c r="AH109" t="n">
        <v>75948.23637056247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10.5569</v>
      </c>
      <c r="E110" t="n">
        <v>9.470000000000001</v>
      </c>
      <c r="F110" t="n">
        <v>6.75</v>
      </c>
      <c r="G110" t="n">
        <v>101.18</v>
      </c>
      <c r="H110" t="n">
        <v>2</v>
      </c>
      <c r="I110" t="n">
        <v>4</v>
      </c>
      <c r="J110" t="n">
        <v>249.39</v>
      </c>
      <c r="K110" t="n">
        <v>55.27</v>
      </c>
      <c r="L110" t="n">
        <v>28</v>
      </c>
      <c r="M110" t="n">
        <v>1</v>
      </c>
      <c r="N110" t="n">
        <v>61.11</v>
      </c>
      <c r="O110" t="n">
        <v>30991.69</v>
      </c>
      <c r="P110" t="n">
        <v>80.33</v>
      </c>
      <c r="Q110" t="n">
        <v>204.14</v>
      </c>
      <c r="R110" t="n">
        <v>23.44</v>
      </c>
      <c r="S110" t="n">
        <v>17.37</v>
      </c>
      <c r="T110" t="n">
        <v>942.09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61.21548868379625</v>
      </c>
      <c r="AB110" t="n">
        <v>83.7577322538986</v>
      </c>
      <c r="AC110" t="n">
        <v>75.76401184232181</v>
      </c>
      <c r="AD110" t="n">
        <v>61215.48868379625</v>
      </c>
      <c r="AE110" t="n">
        <v>83757.73225389859</v>
      </c>
      <c r="AF110" t="n">
        <v>2.445317057966712e-06</v>
      </c>
      <c r="AG110" t="n">
        <v>0.1315277777777778</v>
      </c>
      <c r="AH110" t="n">
        <v>75764.01184232181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10.5618</v>
      </c>
      <c r="E111" t="n">
        <v>9.470000000000001</v>
      </c>
      <c r="F111" t="n">
        <v>6.74</v>
      </c>
      <c r="G111" t="n">
        <v>101.12</v>
      </c>
      <c r="H111" t="n">
        <v>2.01</v>
      </c>
      <c r="I111" t="n">
        <v>4</v>
      </c>
      <c r="J111" t="n">
        <v>249.83</v>
      </c>
      <c r="K111" t="n">
        <v>55.27</v>
      </c>
      <c r="L111" t="n">
        <v>28.25</v>
      </c>
      <c r="M111" t="n">
        <v>1</v>
      </c>
      <c r="N111" t="n">
        <v>61.31</v>
      </c>
      <c r="O111" t="n">
        <v>31047</v>
      </c>
      <c r="P111" t="n">
        <v>80.09999999999999</v>
      </c>
      <c r="Q111" t="n">
        <v>204.14</v>
      </c>
      <c r="R111" t="n">
        <v>23.37</v>
      </c>
      <c r="S111" t="n">
        <v>17.37</v>
      </c>
      <c r="T111" t="n">
        <v>907.9400000000001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61.04330011674974</v>
      </c>
      <c r="AB111" t="n">
        <v>83.52213626004223</v>
      </c>
      <c r="AC111" t="n">
        <v>75.55090079945796</v>
      </c>
      <c r="AD111" t="n">
        <v>61043.30011674974</v>
      </c>
      <c r="AE111" t="n">
        <v>83522.13626004223</v>
      </c>
      <c r="AF111" t="n">
        <v>2.446452055322379e-06</v>
      </c>
      <c r="AG111" t="n">
        <v>0.1315277777777778</v>
      </c>
      <c r="AH111" t="n">
        <v>75550.90079945796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10.5606</v>
      </c>
      <c r="E112" t="n">
        <v>9.470000000000001</v>
      </c>
      <c r="F112" t="n">
        <v>6.74</v>
      </c>
      <c r="G112" t="n">
        <v>101.13</v>
      </c>
      <c r="H112" t="n">
        <v>2.03</v>
      </c>
      <c r="I112" t="n">
        <v>4</v>
      </c>
      <c r="J112" t="n">
        <v>250.28</v>
      </c>
      <c r="K112" t="n">
        <v>55.27</v>
      </c>
      <c r="L112" t="n">
        <v>28.5</v>
      </c>
      <c r="M112" t="n">
        <v>1</v>
      </c>
      <c r="N112" t="n">
        <v>61.51</v>
      </c>
      <c r="O112" t="n">
        <v>31102.37</v>
      </c>
      <c r="P112" t="n">
        <v>79.95</v>
      </c>
      <c r="Q112" t="n">
        <v>204.14</v>
      </c>
      <c r="R112" t="n">
        <v>23.39</v>
      </c>
      <c r="S112" t="n">
        <v>17.37</v>
      </c>
      <c r="T112" t="n">
        <v>916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60.97270378878854</v>
      </c>
      <c r="AB112" t="n">
        <v>83.42554324963558</v>
      </c>
      <c r="AC112" t="n">
        <v>75.46352649039535</v>
      </c>
      <c r="AD112" t="n">
        <v>60972.70378878854</v>
      </c>
      <c r="AE112" t="n">
        <v>83425.54324963558</v>
      </c>
      <c r="AF112" t="n">
        <v>2.446174096786297e-06</v>
      </c>
      <c r="AG112" t="n">
        <v>0.1315277777777778</v>
      </c>
      <c r="AH112" t="n">
        <v>75463.52649039535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10.6298</v>
      </c>
      <c r="E113" t="n">
        <v>9.41</v>
      </c>
      <c r="F113" t="n">
        <v>6.72</v>
      </c>
      <c r="G113" t="n">
        <v>134.42</v>
      </c>
      <c r="H113" t="n">
        <v>2.04</v>
      </c>
      <c r="I113" t="n">
        <v>3</v>
      </c>
      <c r="J113" t="n">
        <v>250.73</v>
      </c>
      <c r="K113" t="n">
        <v>55.27</v>
      </c>
      <c r="L113" t="n">
        <v>28.75</v>
      </c>
      <c r="M113" t="n">
        <v>0</v>
      </c>
      <c r="N113" t="n">
        <v>61.71</v>
      </c>
      <c r="O113" t="n">
        <v>31157.82</v>
      </c>
      <c r="P113" t="n">
        <v>79.44</v>
      </c>
      <c r="Q113" t="n">
        <v>204.14</v>
      </c>
      <c r="R113" t="n">
        <v>22.73</v>
      </c>
      <c r="S113" t="n">
        <v>17.37</v>
      </c>
      <c r="T113" t="n">
        <v>590.48</v>
      </c>
      <c r="U113" t="n">
        <v>0.76</v>
      </c>
      <c r="V113" t="n">
        <v>0.76</v>
      </c>
      <c r="W113" t="n">
        <v>1.14</v>
      </c>
      <c r="X113" t="n">
        <v>0.03</v>
      </c>
      <c r="Y113" t="n">
        <v>1</v>
      </c>
      <c r="Z113" t="n">
        <v>10</v>
      </c>
      <c r="AA113" t="n">
        <v>60.27322527704884</v>
      </c>
      <c r="AB113" t="n">
        <v>82.46848589105977</v>
      </c>
      <c r="AC113" t="n">
        <v>74.59780934288329</v>
      </c>
      <c r="AD113" t="n">
        <v>60273.22527704883</v>
      </c>
      <c r="AE113" t="n">
        <v>82468.48589105977</v>
      </c>
      <c r="AF113" t="n">
        <v>2.46220303903367e-06</v>
      </c>
      <c r="AG113" t="n">
        <v>0.1306944444444444</v>
      </c>
      <c r="AH113" t="n">
        <v>74597.80934288329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8.650499999999999</v>
      </c>
      <c r="E2" t="n">
        <v>11.56</v>
      </c>
      <c r="F2" t="n">
        <v>7.89</v>
      </c>
      <c r="G2" t="n">
        <v>7.89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82.22</v>
      </c>
      <c r="Q2" t="n">
        <v>204.18</v>
      </c>
      <c r="R2" t="n">
        <v>59.63</v>
      </c>
      <c r="S2" t="n">
        <v>17.37</v>
      </c>
      <c r="T2" t="n">
        <v>18757.29</v>
      </c>
      <c r="U2" t="n">
        <v>0.29</v>
      </c>
      <c r="V2" t="n">
        <v>0.65</v>
      </c>
      <c r="W2" t="n">
        <v>1.23</v>
      </c>
      <c r="X2" t="n">
        <v>1.2</v>
      </c>
      <c r="Y2" t="n">
        <v>1</v>
      </c>
      <c r="Z2" t="n">
        <v>10</v>
      </c>
      <c r="AA2" t="n">
        <v>74.03807254386443</v>
      </c>
      <c r="AB2" t="n">
        <v>101.3021571837104</v>
      </c>
      <c r="AC2" t="n">
        <v>91.63402148059299</v>
      </c>
      <c r="AD2" t="n">
        <v>74038.07254386443</v>
      </c>
      <c r="AE2" t="n">
        <v>101302.1571837104</v>
      </c>
      <c r="AF2" t="n">
        <v>2.176087278020956e-06</v>
      </c>
      <c r="AG2" t="n">
        <v>0.1605555555555556</v>
      </c>
      <c r="AH2" t="n">
        <v>91634.02148059299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9.1059</v>
      </c>
      <c r="E3" t="n">
        <v>10.98</v>
      </c>
      <c r="F3" t="n">
        <v>7.65</v>
      </c>
      <c r="G3" t="n">
        <v>9.76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79.40000000000001</v>
      </c>
      <c r="Q3" t="n">
        <v>204.25</v>
      </c>
      <c r="R3" t="n">
        <v>51.61</v>
      </c>
      <c r="S3" t="n">
        <v>17.37</v>
      </c>
      <c r="T3" t="n">
        <v>14812.1</v>
      </c>
      <c r="U3" t="n">
        <v>0.34</v>
      </c>
      <c r="V3" t="n">
        <v>0.67</v>
      </c>
      <c r="W3" t="n">
        <v>1.22</v>
      </c>
      <c r="X3" t="n">
        <v>0.96</v>
      </c>
      <c r="Y3" t="n">
        <v>1</v>
      </c>
      <c r="Z3" t="n">
        <v>10</v>
      </c>
      <c r="AA3" t="n">
        <v>68.1485747367186</v>
      </c>
      <c r="AB3" t="n">
        <v>93.24388645767189</v>
      </c>
      <c r="AC3" t="n">
        <v>84.34482080279106</v>
      </c>
      <c r="AD3" t="n">
        <v>68148.5747367186</v>
      </c>
      <c r="AE3" t="n">
        <v>93243.88645767189</v>
      </c>
      <c r="AF3" t="n">
        <v>2.290645990975207e-06</v>
      </c>
      <c r="AG3" t="n">
        <v>0.1525</v>
      </c>
      <c r="AH3" t="n">
        <v>84344.82080279106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9.4832</v>
      </c>
      <c r="E4" t="n">
        <v>10.54</v>
      </c>
      <c r="F4" t="n">
        <v>7.44</v>
      </c>
      <c r="G4" t="n">
        <v>11.75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76.97</v>
      </c>
      <c r="Q4" t="n">
        <v>204.17</v>
      </c>
      <c r="R4" t="n">
        <v>45.24</v>
      </c>
      <c r="S4" t="n">
        <v>17.37</v>
      </c>
      <c r="T4" t="n">
        <v>11674.63</v>
      </c>
      <c r="U4" t="n">
        <v>0.38</v>
      </c>
      <c r="V4" t="n">
        <v>0.6899999999999999</v>
      </c>
      <c r="W4" t="n">
        <v>1.2</v>
      </c>
      <c r="X4" t="n">
        <v>0.75</v>
      </c>
      <c r="Y4" t="n">
        <v>1</v>
      </c>
      <c r="Z4" t="n">
        <v>10</v>
      </c>
      <c r="AA4" t="n">
        <v>63.61773869131107</v>
      </c>
      <c r="AB4" t="n">
        <v>87.04459669396938</v>
      </c>
      <c r="AC4" t="n">
        <v>78.7371825533765</v>
      </c>
      <c r="AD4" t="n">
        <v>63617.73869131107</v>
      </c>
      <c r="AE4" t="n">
        <v>87044.59669396938</v>
      </c>
      <c r="AF4" t="n">
        <v>2.38555816136967e-06</v>
      </c>
      <c r="AG4" t="n">
        <v>0.1463888888888889</v>
      </c>
      <c r="AH4" t="n">
        <v>78737.18255337649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9.7471</v>
      </c>
      <c r="E5" t="n">
        <v>10.26</v>
      </c>
      <c r="F5" t="n">
        <v>7.31</v>
      </c>
      <c r="G5" t="n">
        <v>13.71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75.27</v>
      </c>
      <c r="Q5" t="n">
        <v>204.16</v>
      </c>
      <c r="R5" t="n">
        <v>40.91</v>
      </c>
      <c r="S5" t="n">
        <v>17.37</v>
      </c>
      <c r="T5" t="n">
        <v>9537.620000000001</v>
      </c>
      <c r="U5" t="n">
        <v>0.42</v>
      </c>
      <c r="V5" t="n">
        <v>0.7</v>
      </c>
      <c r="W5" t="n">
        <v>1.19</v>
      </c>
      <c r="X5" t="n">
        <v>0.62</v>
      </c>
      <c r="Y5" t="n">
        <v>1</v>
      </c>
      <c r="Z5" t="n">
        <v>10</v>
      </c>
      <c r="AA5" t="n">
        <v>60.69559399482687</v>
      </c>
      <c r="AB5" t="n">
        <v>83.04638940431612</v>
      </c>
      <c r="AC5" t="n">
        <v>75.12055855592732</v>
      </c>
      <c r="AD5" t="n">
        <v>60695.59399482687</v>
      </c>
      <c r="AE5" t="n">
        <v>83046.38940431611</v>
      </c>
      <c r="AF5" t="n">
        <v>2.451943853834815e-06</v>
      </c>
      <c r="AG5" t="n">
        <v>0.1425</v>
      </c>
      <c r="AH5" t="n">
        <v>75120.55855592732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9.9176</v>
      </c>
      <c r="E6" t="n">
        <v>10.08</v>
      </c>
      <c r="F6" t="n">
        <v>7.24</v>
      </c>
      <c r="G6" t="n">
        <v>15.5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74.23999999999999</v>
      </c>
      <c r="Q6" t="n">
        <v>204.17</v>
      </c>
      <c r="R6" t="n">
        <v>38.73</v>
      </c>
      <c r="S6" t="n">
        <v>17.37</v>
      </c>
      <c r="T6" t="n">
        <v>8467.59</v>
      </c>
      <c r="U6" t="n">
        <v>0.45</v>
      </c>
      <c r="V6" t="n">
        <v>0.71</v>
      </c>
      <c r="W6" t="n">
        <v>1.18</v>
      </c>
      <c r="X6" t="n">
        <v>0.54</v>
      </c>
      <c r="Y6" t="n">
        <v>1</v>
      </c>
      <c r="Z6" t="n">
        <v>10</v>
      </c>
      <c r="AA6" t="n">
        <v>58.95874457951198</v>
      </c>
      <c r="AB6" t="n">
        <v>80.66995540989515</v>
      </c>
      <c r="AC6" t="n">
        <v>72.97092808658705</v>
      </c>
      <c r="AD6" t="n">
        <v>58958.74457951198</v>
      </c>
      <c r="AE6" t="n">
        <v>80669.95540989515</v>
      </c>
      <c r="AF6" t="n">
        <v>2.494834193225899e-06</v>
      </c>
      <c r="AG6" t="n">
        <v>0.14</v>
      </c>
      <c r="AH6" t="n">
        <v>72970.92808658705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10.064</v>
      </c>
      <c r="E7" t="n">
        <v>9.94</v>
      </c>
      <c r="F7" t="n">
        <v>7.17</v>
      </c>
      <c r="G7" t="n">
        <v>17.2</v>
      </c>
      <c r="H7" t="n">
        <v>0.31</v>
      </c>
      <c r="I7" t="n">
        <v>25</v>
      </c>
      <c r="J7" t="n">
        <v>126.28</v>
      </c>
      <c r="K7" t="n">
        <v>45</v>
      </c>
      <c r="L7" t="n">
        <v>2.25</v>
      </c>
      <c r="M7" t="n">
        <v>23</v>
      </c>
      <c r="N7" t="n">
        <v>19.03</v>
      </c>
      <c r="O7" t="n">
        <v>15808.34</v>
      </c>
      <c r="P7" t="n">
        <v>73.27</v>
      </c>
      <c r="Q7" t="n">
        <v>204.21</v>
      </c>
      <c r="R7" t="n">
        <v>36.61</v>
      </c>
      <c r="S7" t="n">
        <v>17.37</v>
      </c>
      <c r="T7" t="n">
        <v>7420.21</v>
      </c>
      <c r="U7" t="n">
        <v>0.47</v>
      </c>
      <c r="V7" t="n">
        <v>0.71</v>
      </c>
      <c r="W7" t="n">
        <v>1.17</v>
      </c>
      <c r="X7" t="n">
        <v>0.47</v>
      </c>
      <c r="Y7" t="n">
        <v>1</v>
      </c>
      <c r="Z7" t="n">
        <v>10</v>
      </c>
      <c r="AA7" t="n">
        <v>57.44675328034584</v>
      </c>
      <c r="AB7" t="n">
        <v>78.6011822100287</v>
      </c>
      <c r="AC7" t="n">
        <v>71.09959569737379</v>
      </c>
      <c r="AD7" t="n">
        <v>57446.75328034584</v>
      </c>
      <c r="AE7" t="n">
        <v>78601.1822100287</v>
      </c>
      <c r="AF7" t="n">
        <v>2.531662027166396e-06</v>
      </c>
      <c r="AG7" t="n">
        <v>0.1380555555555555</v>
      </c>
      <c r="AH7" t="n">
        <v>71099.59569737379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10.194</v>
      </c>
      <c r="E8" t="n">
        <v>9.81</v>
      </c>
      <c r="F8" t="n">
        <v>7.12</v>
      </c>
      <c r="G8" t="n">
        <v>19.41</v>
      </c>
      <c r="H8" t="n">
        <v>0.35</v>
      </c>
      <c r="I8" t="n">
        <v>22</v>
      </c>
      <c r="J8" t="n">
        <v>126.61</v>
      </c>
      <c r="K8" t="n">
        <v>45</v>
      </c>
      <c r="L8" t="n">
        <v>2.5</v>
      </c>
      <c r="M8" t="n">
        <v>20</v>
      </c>
      <c r="N8" t="n">
        <v>19.11</v>
      </c>
      <c r="O8" t="n">
        <v>15849</v>
      </c>
      <c r="P8" t="n">
        <v>72.44</v>
      </c>
      <c r="Q8" t="n">
        <v>204.15</v>
      </c>
      <c r="R8" t="n">
        <v>35.1</v>
      </c>
      <c r="S8" t="n">
        <v>17.37</v>
      </c>
      <c r="T8" t="n">
        <v>6681.45</v>
      </c>
      <c r="U8" t="n">
        <v>0.5</v>
      </c>
      <c r="V8" t="n">
        <v>0.72</v>
      </c>
      <c r="W8" t="n">
        <v>1.17</v>
      </c>
      <c r="X8" t="n">
        <v>0.42</v>
      </c>
      <c r="Y8" t="n">
        <v>1</v>
      </c>
      <c r="Z8" t="n">
        <v>10</v>
      </c>
      <c r="AA8" t="n">
        <v>56.18325765121264</v>
      </c>
      <c r="AB8" t="n">
        <v>76.87241174875639</v>
      </c>
      <c r="AC8" t="n">
        <v>69.53581666258019</v>
      </c>
      <c r="AD8" t="n">
        <v>56183.25765121264</v>
      </c>
      <c r="AE8" t="n">
        <v>76872.41174875639</v>
      </c>
      <c r="AF8" t="n">
        <v>2.564364338725581e-06</v>
      </c>
      <c r="AG8" t="n">
        <v>0.13625</v>
      </c>
      <c r="AH8" t="n">
        <v>69535.81666258018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10.2925</v>
      </c>
      <c r="E9" t="n">
        <v>9.720000000000001</v>
      </c>
      <c r="F9" t="n">
        <v>7.07</v>
      </c>
      <c r="G9" t="n">
        <v>21.22</v>
      </c>
      <c r="H9" t="n">
        <v>0.38</v>
      </c>
      <c r="I9" t="n">
        <v>20</v>
      </c>
      <c r="J9" t="n">
        <v>126.94</v>
      </c>
      <c r="K9" t="n">
        <v>45</v>
      </c>
      <c r="L9" t="n">
        <v>2.75</v>
      </c>
      <c r="M9" t="n">
        <v>18</v>
      </c>
      <c r="N9" t="n">
        <v>19.19</v>
      </c>
      <c r="O9" t="n">
        <v>15889.69</v>
      </c>
      <c r="P9" t="n">
        <v>71.77</v>
      </c>
      <c r="Q9" t="n">
        <v>204.15</v>
      </c>
      <c r="R9" t="n">
        <v>33.78</v>
      </c>
      <c r="S9" t="n">
        <v>17.37</v>
      </c>
      <c r="T9" t="n">
        <v>6031.96</v>
      </c>
      <c r="U9" t="n">
        <v>0.51</v>
      </c>
      <c r="V9" t="n">
        <v>0.72</v>
      </c>
      <c r="W9" t="n">
        <v>1.17</v>
      </c>
      <c r="X9" t="n">
        <v>0.38</v>
      </c>
      <c r="Y9" t="n">
        <v>1</v>
      </c>
      <c r="Z9" t="n">
        <v>10</v>
      </c>
      <c r="AA9" t="n">
        <v>55.19967037089541</v>
      </c>
      <c r="AB9" t="n">
        <v>75.52662423901874</v>
      </c>
      <c r="AC9" t="n">
        <v>68.31846922394683</v>
      </c>
      <c r="AD9" t="n">
        <v>55199.67037089541</v>
      </c>
      <c r="AE9" t="n">
        <v>75526.62423901874</v>
      </c>
      <c r="AF9" t="n">
        <v>2.589142628637731e-06</v>
      </c>
      <c r="AG9" t="n">
        <v>0.135</v>
      </c>
      <c r="AH9" t="n">
        <v>68318.46922394683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10.4007</v>
      </c>
      <c r="E10" t="n">
        <v>9.609999999999999</v>
      </c>
      <c r="F10" t="n">
        <v>7.02</v>
      </c>
      <c r="G10" t="n">
        <v>23.41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16</v>
      </c>
      <c r="N10" t="n">
        <v>19.27</v>
      </c>
      <c r="O10" t="n">
        <v>15930.42</v>
      </c>
      <c r="P10" t="n">
        <v>70.88</v>
      </c>
      <c r="Q10" t="n">
        <v>204.15</v>
      </c>
      <c r="R10" t="n">
        <v>32.3</v>
      </c>
      <c r="S10" t="n">
        <v>17.37</v>
      </c>
      <c r="T10" t="n">
        <v>5303.74</v>
      </c>
      <c r="U10" t="n">
        <v>0.54</v>
      </c>
      <c r="V10" t="n">
        <v>0.73</v>
      </c>
      <c r="W10" t="n">
        <v>1.16</v>
      </c>
      <c r="X10" t="n">
        <v>0.33</v>
      </c>
      <c r="Y10" t="n">
        <v>1</v>
      </c>
      <c r="Z10" t="n">
        <v>10</v>
      </c>
      <c r="AA10" t="n">
        <v>54.07000482268393</v>
      </c>
      <c r="AB10" t="n">
        <v>73.98096599862993</v>
      </c>
      <c r="AC10" t="n">
        <v>66.92032643667527</v>
      </c>
      <c r="AD10" t="n">
        <v>54070.00482268393</v>
      </c>
      <c r="AE10" t="n">
        <v>73980.96599862992</v>
      </c>
      <c r="AF10" t="n">
        <v>2.616361014104683e-06</v>
      </c>
      <c r="AG10" t="n">
        <v>0.1334722222222222</v>
      </c>
      <c r="AH10" t="n">
        <v>66920.32643667527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10.4257</v>
      </c>
      <c r="E11" t="n">
        <v>9.59</v>
      </c>
      <c r="F11" t="n">
        <v>7.03</v>
      </c>
      <c r="G11" t="n">
        <v>24.79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70.68000000000001</v>
      </c>
      <c r="Q11" t="n">
        <v>204.15</v>
      </c>
      <c r="R11" t="n">
        <v>32.37</v>
      </c>
      <c r="S11" t="n">
        <v>17.37</v>
      </c>
      <c r="T11" t="n">
        <v>5343.26</v>
      </c>
      <c r="U11" t="n">
        <v>0.54</v>
      </c>
      <c r="V11" t="n">
        <v>0.73</v>
      </c>
      <c r="W11" t="n">
        <v>1.16</v>
      </c>
      <c r="X11" t="n">
        <v>0.33</v>
      </c>
      <c r="Y11" t="n">
        <v>1</v>
      </c>
      <c r="Z11" t="n">
        <v>10</v>
      </c>
      <c r="AA11" t="n">
        <v>53.86121943055446</v>
      </c>
      <c r="AB11" t="n">
        <v>73.69529661415713</v>
      </c>
      <c r="AC11" t="n">
        <v>66.66192093731695</v>
      </c>
      <c r="AD11" t="n">
        <v>53861.21943055445</v>
      </c>
      <c r="AE11" t="n">
        <v>73695.29661415712</v>
      </c>
      <c r="AF11" t="n">
        <v>2.622649920173758e-06</v>
      </c>
      <c r="AG11" t="n">
        <v>0.1331944444444444</v>
      </c>
      <c r="AH11" t="n">
        <v>66661.92093731694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10.4682</v>
      </c>
      <c r="E12" t="n">
        <v>9.550000000000001</v>
      </c>
      <c r="F12" t="n">
        <v>7.01</v>
      </c>
      <c r="G12" t="n">
        <v>26.29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70.27</v>
      </c>
      <c r="Q12" t="n">
        <v>204.21</v>
      </c>
      <c r="R12" t="n">
        <v>31.77</v>
      </c>
      <c r="S12" t="n">
        <v>17.37</v>
      </c>
      <c r="T12" t="n">
        <v>5049.74</v>
      </c>
      <c r="U12" t="n">
        <v>0.55</v>
      </c>
      <c r="V12" t="n">
        <v>0.73</v>
      </c>
      <c r="W12" t="n">
        <v>1.17</v>
      </c>
      <c r="X12" t="n">
        <v>0.32</v>
      </c>
      <c r="Y12" t="n">
        <v>1</v>
      </c>
      <c r="Z12" t="n">
        <v>10</v>
      </c>
      <c r="AA12" t="n">
        <v>53.39372789179993</v>
      </c>
      <c r="AB12" t="n">
        <v>73.0556540665624</v>
      </c>
      <c r="AC12" t="n">
        <v>66.08332497672052</v>
      </c>
      <c r="AD12" t="n">
        <v>53393.72789179993</v>
      </c>
      <c r="AE12" t="n">
        <v>73055.65406656239</v>
      </c>
      <c r="AF12" t="n">
        <v>2.633341060491183e-06</v>
      </c>
      <c r="AG12" t="n">
        <v>0.1326388888888889</v>
      </c>
      <c r="AH12" t="n">
        <v>66083.32497672051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10.5445</v>
      </c>
      <c r="E13" t="n">
        <v>9.48</v>
      </c>
      <c r="F13" t="n">
        <v>6.97</v>
      </c>
      <c r="G13" t="n">
        <v>27.87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69.47</v>
      </c>
      <c r="Q13" t="n">
        <v>204.18</v>
      </c>
      <c r="R13" t="n">
        <v>30.45</v>
      </c>
      <c r="S13" t="n">
        <v>17.37</v>
      </c>
      <c r="T13" t="n">
        <v>4394.12</v>
      </c>
      <c r="U13" t="n">
        <v>0.57</v>
      </c>
      <c r="V13" t="n">
        <v>0.73</v>
      </c>
      <c r="W13" t="n">
        <v>1.16</v>
      </c>
      <c r="X13" t="n">
        <v>0.28</v>
      </c>
      <c r="Y13" t="n">
        <v>1</v>
      </c>
      <c r="Z13" t="n">
        <v>10</v>
      </c>
      <c r="AA13" t="n">
        <v>52.522360732365</v>
      </c>
      <c r="AB13" t="n">
        <v>71.86341107701813</v>
      </c>
      <c r="AC13" t="n">
        <v>65.00486798477442</v>
      </c>
      <c r="AD13" t="n">
        <v>52522.360732365</v>
      </c>
      <c r="AE13" t="n">
        <v>71863.41107701813</v>
      </c>
      <c r="AF13" t="n">
        <v>2.652534801813996e-06</v>
      </c>
      <c r="AG13" t="n">
        <v>0.1316666666666667</v>
      </c>
      <c r="AH13" t="n">
        <v>65004.86798477443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10.5963</v>
      </c>
      <c r="E14" t="n">
        <v>9.44</v>
      </c>
      <c r="F14" t="n">
        <v>6.95</v>
      </c>
      <c r="G14" t="n">
        <v>29.77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69.06999999999999</v>
      </c>
      <c r="Q14" t="n">
        <v>204.15</v>
      </c>
      <c r="R14" t="n">
        <v>29.74</v>
      </c>
      <c r="S14" t="n">
        <v>17.37</v>
      </c>
      <c r="T14" t="n">
        <v>4042.99</v>
      </c>
      <c r="U14" t="n">
        <v>0.58</v>
      </c>
      <c r="V14" t="n">
        <v>0.74</v>
      </c>
      <c r="W14" t="n">
        <v>1.16</v>
      </c>
      <c r="X14" t="n">
        <v>0.26</v>
      </c>
      <c r="Y14" t="n">
        <v>1</v>
      </c>
      <c r="Z14" t="n">
        <v>10</v>
      </c>
      <c r="AA14" t="n">
        <v>52.02668626296182</v>
      </c>
      <c r="AB14" t="n">
        <v>71.18520740036681</v>
      </c>
      <c r="AC14" t="n">
        <v>64.39139111515766</v>
      </c>
      <c r="AD14" t="n">
        <v>52026.68626296183</v>
      </c>
      <c r="AE14" t="n">
        <v>71185.20740036681</v>
      </c>
      <c r="AF14" t="n">
        <v>2.665565415189118e-06</v>
      </c>
      <c r="AG14" t="n">
        <v>0.1311111111111111</v>
      </c>
      <c r="AH14" t="n">
        <v>64391.39111515765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10.6499</v>
      </c>
      <c r="E15" t="n">
        <v>9.390000000000001</v>
      </c>
      <c r="F15" t="n">
        <v>6.93</v>
      </c>
      <c r="G15" t="n">
        <v>31.96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11</v>
      </c>
      <c r="N15" t="n">
        <v>19.68</v>
      </c>
      <c r="O15" t="n">
        <v>16134.46</v>
      </c>
      <c r="P15" t="n">
        <v>68.59</v>
      </c>
      <c r="Q15" t="n">
        <v>204.15</v>
      </c>
      <c r="R15" t="n">
        <v>29.09</v>
      </c>
      <c r="S15" t="n">
        <v>17.37</v>
      </c>
      <c r="T15" t="n">
        <v>3721.48</v>
      </c>
      <c r="U15" t="n">
        <v>0.6</v>
      </c>
      <c r="V15" t="n">
        <v>0.74</v>
      </c>
      <c r="W15" t="n">
        <v>1.16</v>
      </c>
      <c r="X15" t="n">
        <v>0.23</v>
      </c>
      <c r="Y15" t="n">
        <v>1</v>
      </c>
      <c r="Z15" t="n">
        <v>10</v>
      </c>
      <c r="AA15" t="n">
        <v>51.48613575603465</v>
      </c>
      <c r="AB15" t="n">
        <v>70.4456023493841</v>
      </c>
      <c r="AC15" t="n">
        <v>63.7223729321983</v>
      </c>
      <c r="AD15" t="n">
        <v>51486.13575603465</v>
      </c>
      <c r="AE15" t="n">
        <v>70445.60234938411</v>
      </c>
      <c r="AF15" t="n">
        <v>2.679048829801212e-06</v>
      </c>
      <c r="AG15" t="n">
        <v>0.1304166666666667</v>
      </c>
      <c r="AH15" t="n">
        <v>63722.3729321983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10.6917</v>
      </c>
      <c r="E16" t="n">
        <v>9.35</v>
      </c>
      <c r="F16" t="n">
        <v>6.91</v>
      </c>
      <c r="G16" t="n">
        <v>34.57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10</v>
      </c>
      <c r="N16" t="n">
        <v>19.76</v>
      </c>
      <c r="O16" t="n">
        <v>16175.36</v>
      </c>
      <c r="P16" t="n">
        <v>68.15000000000001</v>
      </c>
      <c r="Q16" t="n">
        <v>204.14</v>
      </c>
      <c r="R16" t="n">
        <v>28.93</v>
      </c>
      <c r="S16" t="n">
        <v>17.37</v>
      </c>
      <c r="T16" t="n">
        <v>3644.93</v>
      </c>
      <c r="U16" t="n">
        <v>0.6</v>
      </c>
      <c r="V16" t="n">
        <v>0.74</v>
      </c>
      <c r="W16" t="n">
        <v>1.15</v>
      </c>
      <c r="X16" t="n">
        <v>0.22</v>
      </c>
      <c r="Y16" t="n">
        <v>1</v>
      </c>
      <c r="Z16" t="n">
        <v>10</v>
      </c>
      <c r="AA16" t="n">
        <v>51.02575370931161</v>
      </c>
      <c r="AB16" t="n">
        <v>69.81568732243552</v>
      </c>
      <c r="AC16" t="n">
        <v>63.15257611133018</v>
      </c>
      <c r="AD16" t="n">
        <v>51025.75370931161</v>
      </c>
      <c r="AE16" t="n">
        <v>69815.68732243552</v>
      </c>
      <c r="AF16" t="n">
        <v>2.689563880748704e-06</v>
      </c>
      <c r="AG16" t="n">
        <v>0.1298611111111111</v>
      </c>
      <c r="AH16" t="n">
        <v>63152.57611133019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10.6971</v>
      </c>
      <c r="E17" t="n">
        <v>9.35</v>
      </c>
      <c r="F17" t="n">
        <v>6.91</v>
      </c>
      <c r="G17" t="n">
        <v>34.55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67.70999999999999</v>
      </c>
      <c r="Q17" t="n">
        <v>204.15</v>
      </c>
      <c r="R17" t="n">
        <v>28.75</v>
      </c>
      <c r="S17" t="n">
        <v>17.37</v>
      </c>
      <c r="T17" t="n">
        <v>3556.3</v>
      </c>
      <c r="U17" t="n">
        <v>0.6</v>
      </c>
      <c r="V17" t="n">
        <v>0.74</v>
      </c>
      <c r="W17" t="n">
        <v>1.15</v>
      </c>
      <c r="X17" t="n">
        <v>0.22</v>
      </c>
      <c r="Y17" t="n">
        <v>1</v>
      </c>
      <c r="Z17" t="n">
        <v>10</v>
      </c>
      <c r="AA17" t="n">
        <v>50.77718419863714</v>
      </c>
      <c r="AB17" t="n">
        <v>69.475583551818</v>
      </c>
      <c r="AC17" t="n">
        <v>62.84493136724166</v>
      </c>
      <c r="AD17" t="n">
        <v>50777.18419863714</v>
      </c>
      <c r="AE17" t="n">
        <v>69475.58355181801</v>
      </c>
      <c r="AF17" t="n">
        <v>2.690922284459624e-06</v>
      </c>
      <c r="AG17" t="n">
        <v>0.1298611111111111</v>
      </c>
      <c r="AH17" t="n">
        <v>62844.93136724166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10.7594</v>
      </c>
      <c r="E18" t="n">
        <v>9.289999999999999</v>
      </c>
      <c r="F18" t="n">
        <v>6.88</v>
      </c>
      <c r="G18" t="n">
        <v>37.53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9</v>
      </c>
      <c r="N18" t="n">
        <v>19.92</v>
      </c>
      <c r="O18" t="n">
        <v>16257.24</v>
      </c>
      <c r="P18" t="n">
        <v>67.22</v>
      </c>
      <c r="Q18" t="n">
        <v>204.18</v>
      </c>
      <c r="R18" t="n">
        <v>27.67</v>
      </c>
      <c r="S18" t="n">
        <v>17.37</v>
      </c>
      <c r="T18" t="n">
        <v>3020.76</v>
      </c>
      <c r="U18" t="n">
        <v>0.63</v>
      </c>
      <c r="V18" t="n">
        <v>0.74</v>
      </c>
      <c r="W18" t="n">
        <v>1.15</v>
      </c>
      <c r="X18" t="n">
        <v>0.19</v>
      </c>
      <c r="Y18" t="n">
        <v>1</v>
      </c>
      <c r="Z18" t="n">
        <v>10</v>
      </c>
      <c r="AA18" t="n">
        <v>50.18285648917762</v>
      </c>
      <c r="AB18" t="n">
        <v>68.66239815984785</v>
      </c>
      <c r="AC18" t="n">
        <v>62.10935524776804</v>
      </c>
      <c r="AD18" t="n">
        <v>50182.85648917762</v>
      </c>
      <c r="AE18" t="n">
        <v>68662.39815984786</v>
      </c>
      <c r="AF18" t="n">
        <v>2.706594238383756e-06</v>
      </c>
      <c r="AG18" t="n">
        <v>0.1290277777777778</v>
      </c>
      <c r="AH18" t="n">
        <v>62109.35524776804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10.7469</v>
      </c>
      <c r="E19" t="n">
        <v>9.300000000000001</v>
      </c>
      <c r="F19" t="n">
        <v>6.89</v>
      </c>
      <c r="G19" t="n">
        <v>37.59</v>
      </c>
      <c r="H19" t="n">
        <v>0.71</v>
      </c>
      <c r="I19" t="n">
        <v>11</v>
      </c>
      <c r="J19" t="n">
        <v>130.25</v>
      </c>
      <c r="K19" t="n">
        <v>45</v>
      </c>
      <c r="L19" t="n">
        <v>5.25</v>
      </c>
      <c r="M19" t="n">
        <v>9</v>
      </c>
      <c r="N19" t="n">
        <v>20</v>
      </c>
      <c r="O19" t="n">
        <v>16298.23</v>
      </c>
      <c r="P19" t="n">
        <v>66.8</v>
      </c>
      <c r="Q19" t="n">
        <v>204.16</v>
      </c>
      <c r="R19" t="n">
        <v>27.95</v>
      </c>
      <c r="S19" t="n">
        <v>17.37</v>
      </c>
      <c r="T19" t="n">
        <v>3164.58</v>
      </c>
      <c r="U19" t="n">
        <v>0.62</v>
      </c>
      <c r="V19" t="n">
        <v>0.74</v>
      </c>
      <c r="W19" t="n">
        <v>1.16</v>
      </c>
      <c r="X19" t="n">
        <v>0.2</v>
      </c>
      <c r="Y19" t="n">
        <v>1</v>
      </c>
      <c r="Z19" t="n">
        <v>10</v>
      </c>
      <c r="AA19" t="n">
        <v>50.04719616542634</v>
      </c>
      <c r="AB19" t="n">
        <v>68.47678171998038</v>
      </c>
      <c r="AC19" t="n">
        <v>61.94145378040714</v>
      </c>
      <c r="AD19" t="n">
        <v>50047.19616542634</v>
      </c>
      <c r="AE19" t="n">
        <v>68476.78171998038</v>
      </c>
      <c r="AF19" t="n">
        <v>2.703449785349219e-06</v>
      </c>
      <c r="AG19" t="n">
        <v>0.1291666666666667</v>
      </c>
      <c r="AH19" t="n">
        <v>61941.45378040714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10.8082</v>
      </c>
      <c r="E20" t="n">
        <v>9.25</v>
      </c>
      <c r="F20" t="n">
        <v>6.86</v>
      </c>
      <c r="G20" t="n">
        <v>41.19</v>
      </c>
      <c r="H20" t="n">
        <v>0.74</v>
      </c>
      <c r="I20" t="n">
        <v>10</v>
      </c>
      <c r="J20" t="n">
        <v>130.58</v>
      </c>
      <c r="K20" t="n">
        <v>45</v>
      </c>
      <c r="L20" t="n">
        <v>5.5</v>
      </c>
      <c r="M20" t="n">
        <v>8</v>
      </c>
      <c r="N20" t="n">
        <v>20.09</v>
      </c>
      <c r="O20" t="n">
        <v>16339.24</v>
      </c>
      <c r="P20" t="n">
        <v>66.20999999999999</v>
      </c>
      <c r="Q20" t="n">
        <v>204.14</v>
      </c>
      <c r="R20" t="n">
        <v>27.34</v>
      </c>
      <c r="S20" t="n">
        <v>17.37</v>
      </c>
      <c r="T20" t="n">
        <v>2863.26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49.41426449140427</v>
      </c>
      <c r="AB20" t="n">
        <v>67.61077668060905</v>
      </c>
      <c r="AC20" t="n">
        <v>61.15809904654742</v>
      </c>
      <c r="AD20" t="n">
        <v>49414.26449140428</v>
      </c>
      <c r="AE20" t="n">
        <v>67610.77668060905</v>
      </c>
      <c r="AF20" t="n">
        <v>2.718870183030588e-06</v>
      </c>
      <c r="AG20" t="n">
        <v>0.1284722222222222</v>
      </c>
      <c r="AH20" t="n">
        <v>61158.09904654742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10.8066</v>
      </c>
      <c r="E21" t="n">
        <v>9.25</v>
      </c>
      <c r="F21" t="n">
        <v>6.87</v>
      </c>
      <c r="G21" t="n">
        <v>41.2</v>
      </c>
      <c r="H21" t="n">
        <v>0.78</v>
      </c>
      <c r="I21" t="n">
        <v>10</v>
      </c>
      <c r="J21" t="n">
        <v>130.92</v>
      </c>
      <c r="K21" t="n">
        <v>45</v>
      </c>
      <c r="L21" t="n">
        <v>5.75</v>
      </c>
      <c r="M21" t="n">
        <v>8</v>
      </c>
      <c r="N21" t="n">
        <v>20.17</v>
      </c>
      <c r="O21" t="n">
        <v>16380.29</v>
      </c>
      <c r="P21" t="n">
        <v>66.19</v>
      </c>
      <c r="Q21" t="n">
        <v>204.14</v>
      </c>
      <c r="R21" t="n">
        <v>27.23</v>
      </c>
      <c r="S21" t="n">
        <v>17.37</v>
      </c>
      <c r="T21" t="n">
        <v>2807.36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49.4316761871189</v>
      </c>
      <c r="AB21" t="n">
        <v>67.63460013083561</v>
      </c>
      <c r="AC21" t="n">
        <v>61.17964882012077</v>
      </c>
      <c r="AD21" t="n">
        <v>49431.67618711889</v>
      </c>
      <c r="AE21" t="n">
        <v>67634.60013083561</v>
      </c>
      <c r="AF21" t="n">
        <v>2.718467693042167e-06</v>
      </c>
      <c r="AG21" t="n">
        <v>0.1284722222222222</v>
      </c>
      <c r="AH21" t="n">
        <v>61179.64882012077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10.8473</v>
      </c>
      <c r="E22" t="n">
        <v>9.220000000000001</v>
      </c>
      <c r="F22" t="n">
        <v>6.86</v>
      </c>
      <c r="G22" t="n">
        <v>45.71</v>
      </c>
      <c r="H22" t="n">
        <v>0.8100000000000001</v>
      </c>
      <c r="I22" t="n">
        <v>9</v>
      </c>
      <c r="J22" t="n">
        <v>131.25</v>
      </c>
      <c r="K22" t="n">
        <v>45</v>
      </c>
      <c r="L22" t="n">
        <v>6</v>
      </c>
      <c r="M22" t="n">
        <v>7</v>
      </c>
      <c r="N22" t="n">
        <v>20.25</v>
      </c>
      <c r="O22" t="n">
        <v>16421.36</v>
      </c>
      <c r="P22" t="n">
        <v>65.79000000000001</v>
      </c>
      <c r="Q22" t="n">
        <v>204.14</v>
      </c>
      <c r="R22" t="n">
        <v>27.04</v>
      </c>
      <c r="S22" t="n">
        <v>17.37</v>
      </c>
      <c r="T22" t="n">
        <v>2715.95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49.03146970120525</v>
      </c>
      <c r="AB22" t="n">
        <v>67.08701996094477</v>
      </c>
      <c r="AC22" t="n">
        <v>60.68432893311055</v>
      </c>
      <c r="AD22" t="n">
        <v>49031.46970120525</v>
      </c>
      <c r="AE22" t="n">
        <v>67087.01996094477</v>
      </c>
      <c r="AF22" t="n">
        <v>2.72870603212262e-06</v>
      </c>
      <c r="AG22" t="n">
        <v>0.1280555555555556</v>
      </c>
      <c r="AH22" t="n">
        <v>60684.32893311055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10.846</v>
      </c>
      <c r="E23" t="n">
        <v>9.220000000000001</v>
      </c>
      <c r="F23" t="n">
        <v>6.86</v>
      </c>
      <c r="G23" t="n">
        <v>45.72</v>
      </c>
      <c r="H23" t="n">
        <v>0.84</v>
      </c>
      <c r="I23" t="n">
        <v>9</v>
      </c>
      <c r="J23" t="n">
        <v>131.58</v>
      </c>
      <c r="K23" t="n">
        <v>45</v>
      </c>
      <c r="L23" t="n">
        <v>6.25</v>
      </c>
      <c r="M23" t="n">
        <v>7</v>
      </c>
      <c r="N23" t="n">
        <v>20.34</v>
      </c>
      <c r="O23" t="n">
        <v>16462.46</v>
      </c>
      <c r="P23" t="n">
        <v>65.72</v>
      </c>
      <c r="Q23" t="n">
        <v>204.14</v>
      </c>
      <c r="R23" t="n">
        <v>27.03</v>
      </c>
      <c r="S23" t="n">
        <v>17.37</v>
      </c>
      <c r="T23" t="n">
        <v>2711.05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49.00198015109014</v>
      </c>
      <c r="AB23" t="n">
        <v>67.04667105749016</v>
      </c>
      <c r="AC23" t="n">
        <v>60.6478308723716</v>
      </c>
      <c r="AD23" t="n">
        <v>49001.98015109014</v>
      </c>
      <c r="AE23" t="n">
        <v>67046.67105749015</v>
      </c>
      <c r="AF23" t="n">
        <v>2.728379009007028e-06</v>
      </c>
      <c r="AG23" t="n">
        <v>0.1280555555555556</v>
      </c>
      <c r="AH23" t="n">
        <v>60647.8308723716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10.8486</v>
      </c>
      <c r="E24" t="n">
        <v>9.220000000000001</v>
      </c>
      <c r="F24" t="n">
        <v>6.86</v>
      </c>
      <c r="G24" t="n">
        <v>45.7</v>
      </c>
      <c r="H24" t="n">
        <v>0.87</v>
      </c>
      <c r="I24" t="n">
        <v>9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65.13</v>
      </c>
      <c r="Q24" t="n">
        <v>204.14</v>
      </c>
      <c r="R24" t="n">
        <v>27.03</v>
      </c>
      <c r="S24" t="n">
        <v>17.37</v>
      </c>
      <c r="T24" t="n">
        <v>2714.62</v>
      </c>
      <c r="U24" t="n">
        <v>0.64</v>
      </c>
      <c r="V24" t="n">
        <v>0.74</v>
      </c>
      <c r="W24" t="n">
        <v>1.15</v>
      </c>
      <c r="X24" t="n">
        <v>0.16</v>
      </c>
      <c r="Y24" t="n">
        <v>1</v>
      </c>
      <c r="Z24" t="n">
        <v>10</v>
      </c>
      <c r="AA24" t="n">
        <v>48.6947639425515</v>
      </c>
      <c r="AB24" t="n">
        <v>66.62632428754523</v>
      </c>
      <c r="AC24" t="n">
        <v>60.26760140818968</v>
      </c>
      <c r="AD24" t="n">
        <v>48694.76394255149</v>
      </c>
      <c r="AE24" t="n">
        <v>66626.32428754523</v>
      </c>
      <c r="AF24" t="n">
        <v>2.729033055238212e-06</v>
      </c>
      <c r="AG24" t="n">
        <v>0.1280555555555556</v>
      </c>
      <c r="AH24" t="n">
        <v>60267.60140818968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10.9237</v>
      </c>
      <c r="E25" t="n">
        <v>9.15</v>
      </c>
      <c r="F25" t="n">
        <v>6.82</v>
      </c>
      <c r="G25" t="n">
        <v>51.13</v>
      </c>
      <c r="H25" t="n">
        <v>0.9</v>
      </c>
      <c r="I25" t="n">
        <v>8</v>
      </c>
      <c r="J25" t="n">
        <v>132.25</v>
      </c>
      <c r="K25" t="n">
        <v>45</v>
      </c>
      <c r="L25" t="n">
        <v>6.75</v>
      </c>
      <c r="M25" t="n">
        <v>6</v>
      </c>
      <c r="N25" t="n">
        <v>20.5</v>
      </c>
      <c r="O25" t="n">
        <v>16544.76</v>
      </c>
      <c r="P25" t="n">
        <v>64.47</v>
      </c>
      <c r="Q25" t="n">
        <v>204.14</v>
      </c>
      <c r="R25" t="n">
        <v>25.77</v>
      </c>
      <c r="S25" t="n">
        <v>17.37</v>
      </c>
      <c r="T25" t="n">
        <v>2089.45</v>
      </c>
      <c r="U25" t="n">
        <v>0.67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47.96112967008806</v>
      </c>
      <c r="AB25" t="n">
        <v>65.62253351030139</v>
      </c>
      <c r="AC25" t="n">
        <v>59.35961101389648</v>
      </c>
      <c r="AD25" t="n">
        <v>47961.12967008806</v>
      </c>
      <c r="AE25" t="n">
        <v>65622.53351030139</v>
      </c>
      <c r="AF25" t="n">
        <v>2.74792492906971e-06</v>
      </c>
      <c r="AG25" t="n">
        <v>0.1270833333333333</v>
      </c>
      <c r="AH25" t="n">
        <v>59359.61101389648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10.9018</v>
      </c>
      <c r="E26" t="n">
        <v>9.17</v>
      </c>
      <c r="F26" t="n">
        <v>6.84</v>
      </c>
      <c r="G26" t="n">
        <v>51.27</v>
      </c>
      <c r="H26" t="n">
        <v>0.93</v>
      </c>
      <c r="I26" t="n">
        <v>8</v>
      </c>
      <c r="J26" t="n">
        <v>132.58</v>
      </c>
      <c r="K26" t="n">
        <v>45</v>
      </c>
      <c r="L26" t="n">
        <v>7</v>
      </c>
      <c r="M26" t="n">
        <v>6</v>
      </c>
      <c r="N26" t="n">
        <v>20.59</v>
      </c>
      <c r="O26" t="n">
        <v>16585.95</v>
      </c>
      <c r="P26" t="n">
        <v>64.02</v>
      </c>
      <c r="Q26" t="n">
        <v>204.14</v>
      </c>
      <c r="R26" t="n">
        <v>26.28</v>
      </c>
      <c r="S26" t="n">
        <v>17.37</v>
      </c>
      <c r="T26" t="n">
        <v>2342.35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47.87021605038042</v>
      </c>
      <c r="AB26" t="n">
        <v>65.49814148499165</v>
      </c>
      <c r="AC26" t="n">
        <v>59.24709078889695</v>
      </c>
      <c r="AD26" t="n">
        <v>47870.21605038042</v>
      </c>
      <c r="AE26" t="n">
        <v>65498.14148499165</v>
      </c>
      <c r="AF26" t="n">
        <v>2.742415847353201e-06</v>
      </c>
      <c r="AG26" t="n">
        <v>0.1273611111111111</v>
      </c>
      <c r="AH26" t="n">
        <v>59247.09078889695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10.9137</v>
      </c>
      <c r="E27" t="n">
        <v>9.16</v>
      </c>
      <c r="F27" t="n">
        <v>6.83</v>
      </c>
      <c r="G27" t="n">
        <v>51.2</v>
      </c>
      <c r="H27" t="n">
        <v>0.96</v>
      </c>
      <c r="I27" t="n">
        <v>8</v>
      </c>
      <c r="J27" t="n">
        <v>132.92</v>
      </c>
      <c r="K27" t="n">
        <v>45</v>
      </c>
      <c r="L27" t="n">
        <v>7.25</v>
      </c>
      <c r="M27" t="n">
        <v>6</v>
      </c>
      <c r="N27" t="n">
        <v>20.67</v>
      </c>
      <c r="O27" t="n">
        <v>16627.17</v>
      </c>
      <c r="P27" t="n">
        <v>63.88</v>
      </c>
      <c r="Q27" t="n">
        <v>204.15</v>
      </c>
      <c r="R27" t="n">
        <v>26.07</v>
      </c>
      <c r="S27" t="n">
        <v>17.37</v>
      </c>
      <c r="T27" t="n">
        <v>2235.21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47.72972308842078</v>
      </c>
      <c r="AB27" t="n">
        <v>65.30591281632651</v>
      </c>
      <c r="AC27" t="n">
        <v>59.07320815457452</v>
      </c>
      <c r="AD27" t="n">
        <v>47729.72308842077</v>
      </c>
      <c r="AE27" t="n">
        <v>65305.9128163265</v>
      </c>
      <c r="AF27" t="n">
        <v>2.745409366642081e-06</v>
      </c>
      <c r="AG27" t="n">
        <v>0.1272222222222222</v>
      </c>
      <c r="AH27" t="n">
        <v>59073.20815457452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10.9769</v>
      </c>
      <c r="E28" t="n">
        <v>9.109999999999999</v>
      </c>
      <c r="F28" t="n">
        <v>6.8</v>
      </c>
      <c r="G28" t="n">
        <v>58.28</v>
      </c>
      <c r="H28" t="n">
        <v>0.99</v>
      </c>
      <c r="I28" t="n">
        <v>7</v>
      </c>
      <c r="J28" t="n">
        <v>133.25</v>
      </c>
      <c r="K28" t="n">
        <v>45</v>
      </c>
      <c r="L28" t="n">
        <v>7.5</v>
      </c>
      <c r="M28" t="n">
        <v>5</v>
      </c>
      <c r="N28" t="n">
        <v>20.76</v>
      </c>
      <c r="O28" t="n">
        <v>16668.43</v>
      </c>
      <c r="P28" t="n">
        <v>62.85</v>
      </c>
      <c r="Q28" t="n">
        <v>204.14</v>
      </c>
      <c r="R28" t="n">
        <v>25.25</v>
      </c>
      <c r="S28" t="n">
        <v>17.37</v>
      </c>
      <c r="T28" t="n">
        <v>1833.89</v>
      </c>
      <c r="U28" t="n">
        <v>0.6899999999999999</v>
      </c>
      <c r="V28" t="n">
        <v>0.75</v>
      </c>
      <c r="W28" t="n">
        <v>1.14</v>
      </c>
      <c r="X28" t="n">
        <v>0.11</v>
      </c>
      <c r="Y28" t="n">
        <v>1</v>
      </c>
      <c r="Z28" t="n">
        <v>10</v>
      </c>
      <c r="AA28" t="n">
        <v>46.89334670012034</v>
      </c>
      <c r="AB28" t="n">
        <v>64.16154574353233</v>
      </c>
      <c r="AC28" t="n">
        <v>58.03805786907817</v>
      </c>
      <c r="AD28" t="n">
        <v>46893.34670012034</v>
      </c>
      <c r="AE28" t="n">
        <v>64161.54574353233</v>
      </c>
      <c r="AF28" t="n">
        <v>2.761307721184699e-06</v>
      </c>
      <c r="AG28" t="n">
        <v>0.1265277777777778</v>
      </c>
      <c r="AH28" t="n">
        <v>58038.05786907817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10.9673</v>
      </c>
      <c r="E29" t="n">
        <v>9.119999999999999</v>
      </c>
      <c r="F29" t="n">
        <v>6.81</v>
      </c>
      <c r="G29" t="n">
        <v>58.35</v>
      </c>
      <c r="H29" t="n">
        <v>1.03</v>
      </c>
      <c r="I29" t="n">
        <v>7</v>
      </c>
      <c r="J29" t="n">
        <v>133.59</v>
      </c>
      <c r="K29" t="n">
        <v>45</v>
      </c>
      <c r="L29" t="n">
        <v>7.75</v>
      </c>
      <c r="M29" t="n">
        <v>5</v>
      </c>
      <c r="N29" t="n">
        <v>20.84</v>
      </c>
      <c r="O29" t="n">
        <v>16709.71</v>
      </c>
      <c r="P29" t="n">
        <v>63.08</v>
      </c>
      <c r="Q29" t="n">
        <v>204.14</v>
      </c>
      <c r="R29" t="n">
        <v>25.53</v>
      </c>
      <c r="S29" t="n">
        <v>17.37</v>
      </c>
      <c r="T29" t="n">
        <v>1974.28</v>
      </c>
      <c r="U29" t="n">
        <v>0.68</v>
      </c>
      <c r="V29" t="n">
        <v>0.75</v>
      </c>
      <c r="W29" t="n">
        <v>1.14</v>
      </c>
      <c r="X29" t="n">
        <v>0.12</v>
      </c>
      <c r="Y29" t="n">
        <v>1</v>
      </c>
      <c r="Z29" t="n">
        <v>10</v>
      </c>
      <c r="AA29" t="n">
        <v>47.06734782252618</v>
      </c>
      <c r="AB29" t="n">
        <v>64.39962175559562</v>
      </c>
      <c r="AC29" t="n">
        <v>58.253412240692</v>
      </c>
      <c r="AD29" t="n">
        <v>47067.34782252618</v>
      </c>
      <c r="AE29" t="n">
        <v>64399.62175559562</v>
      </c>
      <c r="AF29" t="n">
        <v>2.758892781254175e-06</v>
      </c>
      <c r="AG29" t="n">
        <v>0.1266666666666666</v>
      </c>
      <c r="AH29" t="n">
        <v>58253.412240692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10.9586</v>
      </c>
      <c r="E30" t="n">
        <v>9.130000000000001</v>
      </c>
      <c r="F30" t="n">
        <v>6.81</v>
      </c>
      <c r="G30" t="n">
        <v>58.41</v>
      </c>
      <c r="H30" t="n">
        <v>1.06</v>
      </c>
      <c r="I30" t="n">
        <v>7</v>
      </c>
      <c r="J30" t="n">
        <v>133.92</v>
      </c>
      <c r="K30" t="n">
        <v>45</v>
      </c>
      <c r="L30" t="n">
        <v>8</v>
      </c>
      <c r="M30" t="n">
        <v>5</v>
      </c>
      <c r="N30" t="n">
        <v>20.93</v>
      </c>
      <c r="O30" t="n">
        <v>16751.02</v>
      </c>
      <c r="P30" t="n">
        <v>63.16</v>
      </c>
      <c r="Q30" t="n">
        <v>204.16</v>
      </c>
      <c r="R30" t="n">
        <v>25.7</v>
      </c>
      <c r="S30" t="n">
        <v>17.37</v>
      </c>
      <c r="T30" t="n">
        <v>2055.44</v>
      </c>
      <c r="U30" t="n">
        <v>0.68</v>
      </c>
      <c r="V30" t="n">
        <v>0.75</v>
      </c>
      <c r="W30" t="n">
        <v>1.15</v>
      </c>
      <c r="X30" t="n">
        <v>0.12</v>
      </c>
      <c r="Y30" t="n">
        <v>1</v>
      </c>
      <c r="Z30" t="n">
        <v>10</v>
      </c>
      <c r="AA30" t="n">
        <v>47.14326640031646</v>
      </c>
      <c r="AB30" t="n">
        <v>64.50349690301951</v>
      </c>
      <c r="AC30" t="n">
        <v>58.34737368983546</v>
      </c>
      <c r="AD30" t="n">
        <v>47143.26640031646</v>
      </c>
      <c r="AE30" t="n">
        <v>64503.49690301951</v>
      </c>
      <c r="AF30" t="n">
        <v>2.756704241942137e-06</v>
      </c>
      <c r="AG30" t="n">
        <v>0.1268055555555556</v>
      </c>
      <c r="AH30" t="n">
        <v>58347.37368983546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10.9589</v>
      </c>
      <c r="E31" t="n">
        <v>9.119999999999999</v>
      </c>
      <c r="F31" t="n">
        <v>6.81</v>
      </c>
      <c r="G31" t="n">
        <v>58.4</v>
      </c>
      <c r="H31" t="n">
        <v>1.09</v>
      </c>
      <c r="I31" t="n">
        <v>7</v>
      </c>
      <c r="J31" t="n">
        <v>134.26</v>
      </c>
      <c r="K31" t="n">
        <v>45</v>
      </c>
      <c r="L31" t="n">
        <v>8.25</v>
      </c>
      <c r="M31" t="n">
        <v>5</v>
      </c>
      <c r="N31" t="n">
        <v>21.01</v>
      </c>
      <c r="O31" t="n">
        <v>16792.37</v>
      </c>
      <c r="P31" t="n">
        <v>62.74</v>
      </c>
      <c r="Q31" t="n">
        <v>204.15</v>
      </c>
      <c r="R31" t="n">
        <v>25.66</v>
      </c>
      <c r="S31" t="n">
        <v>17.37</v>
      </c>
      <c r="T31" t="n">
        <v>2037.41</v>
      </c>
      <c r="U31" t="n">
        <v>0.68</v>
      </c>
      <c r="V31" t="n">
        <v>0.75</v>
      </c>
      <c r="W31" t="n">
        <v>1.15</v>
      </c>
      <c r="X31" t="n">
        <v>0.12</v>
      </c>
      <c r="Y31" t="n">
        <v>1</v>
      </c>
      <c r="Z31" t="n">
        <v>10</v>
      </c>
      <c r="AA31" t="n">
        <v>46.93303049599714</v>
      </c>
      <c r="AB31" t="n">
        <v>64.21584286377644</v>
      </c>
      <c r="AC31" t="n">
        <v>58.0871729483727</v>
      </c>
      <c r="AD31" t="n">
        <v>46933.03049599714</v>
      </c>
      <c r="AE31" t="n">
        <v>64215.84286377644</v>
      </c>
      <c r="AF31" t="n">
        <v>2.756779708814966e-06</v>
      </c>
      <c r="AG31" t="n">
        <v>0.1266666666666666</v>
      </c>
      <c r="AH31" t="n">
        <v>58087.1729483727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10.9526</v>
      </c>
      <c r="E32" t="n">
        <v>9.130000000000001</v>
      </c>
      <c r="F32" t="n">
        <v>6.82</v>
      </c>
      <c r="G32" t="n">
        <v>58.45</v>
      </c>
      <c r="H32" t="n">
        <v>1.12</v>
      </c>
      <c r="I32" t="n">
        <v>7</v>
      </c>
      <c r="J32" t="n">
        <v>134.59</v>
      </c>
      <c r="K32" t="n">
        <v>45</v>
      </c>
      <c r="L32" t="n">
        <v>8.5</v>
      </c>
      <c r="M32" t="n">
        <v>5</v>
      </c>
      <c r="N32" t="n">
        <v>21.1</v>
      </c>
      <c r="O32" t="n">
        <v>16833.86</v>
      </c>
      <c r="P32" t="n">
        <v>62.21</v>
      </c>
      <c r="Q32" t="n">
        <v>204.15</v>
      </c>
      <c r="R32" t="n">
        <v>25.8</v>
      </c>
      <c r="S32" t="n">
        <v>17.37</v>
      </c>
      <c r="T32" t="n">
        <v>2108.64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46.71615335065248</v>
      </c>
      <c r="AB32" t="n">
        <v>63.91910198557166</v>
      </c>
      <c r="AC32" t="n">
        <v>57.81875260310525</v>
      </c>
      <c r="AD32" t="n">
        <v>46716.15335065248</v>
      </c>
      <c r="AE32" t="n">
        <v>63919.10198557166</v>
      </c>
      <c r="AF32" t="n">
        <v>2.75519490448556e-06</v>
      </c>
      <c r="AG32" t="n">
        <v>0.1268055555555556</v>
      </c>
      <c r="AH32" t="n">
        <v>57818.75260310525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10.9683</v>
      </c>
      <c r="E33" t="n">
        <v>9.119999999999999</v>
      </c>
      <c r="F33" t="n">
        <v>6.81</v>
      </c>
      <c r="G33" t="n">
        <v>58.34</v>
      </c>
      <c r="H33" t="n">
        <v>1.15</v>
      </c>
      <c r="I33" t="n">
        <v>7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61.51</v>
      </c>
      <c r="Q33" t="n">
        <v>204.14</v>
      </c>
      <c r="R33" t="n">
        <v>25.41</v>
      </c>
      <c r="S33" t="n">
        <v>17.37</v>
      </c>
      <c r="T33" t="n">
        <v>1911.17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46.28428115221139</v>
      </c>
      <c r="AB33" t="n">
        <v>63.32819539080814</v>
      </c>
      <c r="AC33" t="n">
        <v>57.28424130440315</v>
      </c>
      <c r="AD33" t="n">
        <v>46284.28115221139</v>
      </c>
      <c r="AE33" t="n">
        <v>63328.19539080814</v>
      </c>
      <c r="AF33" t="n">
        <v>2.759144337496937e-06</v>
      </c>
      <c r="AG33" t="n">
        <v>0.1266666666666666</v>
      </c>
      <c r="AH33" t="n">
        <v>57284.24130440315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11.0186</v>
      </c>
      <c r="E34" t="n">
        <v>9.08</v>
      </c>
      <c r="F34" t="n">
        <v>6.79</v>
      </c>
      <c r="G34" t="n">
        <v>67.90000000000001</v>
      </c>
      <c r="H34" t="n">
        <v>1.18</v>
      </c>
      <c r="I34" t="n">
        <v>6</v>
      </c>
      <c r="J34" t="n">
        <v>135.27</v>
      </c>
      <c r="K34" t="n">
        <v>45</v>
      </c>
      <c r="L34" t="n">
        <v>9</v>
      </c>
      <c r="M34" t="n">
        <v>4</v>
      </c>
      <c r="N34" t="n">
        <v>21.27</v>
      </c>
      <c r="O34" t="n">
        <v>16916.71</v>
      </c>
      <c r="P34" t="n">
        <v>61.18</v>
      </c>
      <c r="Q34" t="n">
        <v>204.14</v>
      </c>
      <c r="R34" t="n">
        <v>24.86</v>
      </c>
      <c r="S34" t="n">
        <v>17.37</v>
      </c>
      <c r="T34" t="n">
        <v>1640.29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45.87738520425409</v>
      </c>
      <c r="AB34" t="n">
        <v>62.77146240383092</v>
      </c>
      <c r="AC34" t="n">
        <v>56.78064213232322</v>
      </c>
      <c r="AD34" t="n">
        <v>45877.38520425409</v>
      </c>
      <c r="AE34" t="n">
        <v>62771.46240383093</v>
      </c>
      <c r="AF34" t="n">
        <v>2.771797616507914e-06</v>
      </c>
      <c r="AG34" t="n">
        <v>0.1261111111111111</v>
      </c>
      <c r="AH34" t="n">
        <v>56780.64213232321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11.0173</v>
      </c>
      <c r="E35" t="n">
        <v>9.08</v>
      </c>
      <c r="F35" t="n">
        <v>6.79</v>
      </c>
      <c r="G35" t="n">
        <v>67.91</v>
      </c>
      <c r="H35" t="n">
        <v>1.21</v>
      </c>
      <c r="I35" t="n">
        <v>6</v>
      </c>
      <c r="J35" t="n">
        <v>135.6</v>
      </c>
      <c r="K35" t="n">
        <v>45</v>
      </c>
      <c r="L35" t="n">
        <v>9.25</v>
      </c>
      <c r="M35" t="n">
        <v>4</v>
      </c>
      <c r="N35" t="n">
        <v>21.35</v>
      </c>
      <c r="O35" t="n">
        <v>16958.17</v>
      </c>
      <c r="P35" t="n">
        <v>61.18</v>
      </c>
      <c r="Q35" t="n">
        <v>204.14</v>
      </c>
      <c r="R35" t="n">
        <v>24.95</v>
      </c>
      <c r="S35" t="n">
        <v>17.37</v>
      </c>
      <c r="T35" t="n">
        <v>1689.73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45.88255898533617</v>
      </c>
      <c r="AB35" t="n">
        <v>62.77854139935853</v>
      </c>
      <c r="AC35" t="n">
        <v>56.78704551845311</v>
      </c>
      <c r="AD35" t="n">
        <v>45882.55898533617</v>
      </c>
      <c r="AE35" t="n">
        <v>62778.54139935853</v>
      </c>
      <c r="AF35" t="n">
        <v>2.771470593392322e-06</v>
      </c>
      <c r="AG35" t="n">
        <v>0.1261111111111111</v>
      </c>
      <c r="AH35" t="n">
        <v>56787.0455184531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11.0301</v>
      </c>
      <c r="E36" t="n">
        <v>9.07</v>
      </c>
      <c r="F36" t="n">
        <v>6.78</v>
      </c>
      <c r="G36" t="n">
        <v>67.81</v>
      </c>
      <c r="H36" t="n">
        <v>1.24</v>
      </c>
      <c r="I36" t="n">
        <v>6</v>
      </c>
      <c r="J36" t="n">
        <v>135.94</v>
      </c>
      <c r="K36" t="n">
        <v>45</v>
      </c>
      <c r="L36" t="n">
        <v>9.5</v>
      </c>
      <c r="M36" t="n">
        <v>4</v>
      </c>
      <c r="N36" t="n">
        <v>21.44</v>
      </c>
      <c r="O36" t="n">
        <v>16999.67</v>
      </c>
      <c r="P36" t="n">
        <v>60.74</v>
      </c>
      <c r="Q36" t="n">
        <v>204.16</v>
      </c>
      <c r="R36" t="n">
        <v>24.59</v>
      </c>
      <c r="S36" t="n">
        <v>17.37</v>
      </c>
      <c r="T36" t="n">
        <v>1506.78</v>
      </c>
      <c r="U36" t="n">
        <v>0.71</v>
      </c>
      <c r="V36" t="n">
        <v>0.75</v>
      </c>
      <c r="W36" t="n">
        <v>1.14</v>
      </c>
      <c r="X36" t="n">
        <v>0.09</v>
      </c>
      <c r="Y36" t="n">
        <v>1</v>
      </c>
      <c r="Z36" t="n">
        <v>10</v>
      </c>
      <c r="AA36" t="n">
        <v>45.59409402975603</v>
      </c>
      <c r="AB36" t="n">
        <v>62.38385092095833</v>
      </c>
      <c r="AC36" t="n">
        <v>56.43002374535971</v>
      </c>
      <c r="AD36" t="n">
        <v>45594.09402975603</v>
      </c>
      <c r="AE36" t="n">
        <v>62383.85092095833</v>
      </c>
      <c r="AF36" t="n">
        <v>2.774690513299688e-06</v>
      </c>
      <c r="AG36" t="n">
        <v>0.1259722222222222</v>
      </c>
      <c r="AH36" t="n">
        <v>56430.02374535971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11.0196</v>
      </c>
      <c r="E37" t="n">
        <v>9.07</v>
      </c>
      <c r="F37" t="n">
        <v>6.79</v>
      </c>
      <c r="G37" t="n">
        <v>67.89</v>
      </c>
      <c r="H37" t="n">
        <v>1.26</v>
      </c>
      <c r="I37" t="n">
        <v>6</v>
      </c>
      <c r="J37" t="n">
        <v>136.27</v>
      </c>
      <c r="K37" t="n">
        <v>45</v>
      </c>
      <c r="L37" t="n">
        <v>9.75</v>
      </c>
      <c r="M37" t="n">
        <v>4</v>
      </c>
      <c r="N37" t="n">
        <v>21.53</v>
      </c>
      <c r="O37" t="n">
        <v>17041.2</v>
      </c>
      <c r="P37" t="n">
        <v>60.41</v>
      </c>
      <c r="Q37" t="n">
        <v>204.14</v>
      </c>
      <c r="R37" t="n">
        <v>24.93</v>
      </c>
      <c r="S37" t="n">
        <v>17.37</v>
      </c>
      <c r="T37" t="n">
        <v>1676.2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45.49270879859435</v>
      </c>
      <c r="AB37" t="n">
        <v>62.24513117488225</v>
      </c>
      <c r="AC37" t="n">
        <v>56.30454321715472</v>
      </c>
      <c r="AD37" t="n">
        <v>45492.70879859435</v>
      </c>
      <c r="AE37" t="n">
        <v>62245.13117488225</v>
      </c>
      <c r="AF37" t="n">
        <v>2.772049172750677e-06</v>
      </c>
      <c r="AG37" t="n">
        <v>0.1259722222222222</v>
      </c>
      <c r="AH37" t="n">
        <v>56304.54321715472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11.0213</v>
      </c>
      <c r="E38" t="n">
        <v>9.07</v>
      </c>
      <c r="F38" t="n">
        <v>6.79</v>
      </c>
      <c r="G38" t="n">
        <v>67.88</v>
      </c>
      <c r="H38" t="n">
        <v>1.29</v>
      </c>
      <c r="I38" t="n">
        <v>6</v>
      </c>
      <c r="J38" t="n">
        <v>136.61</v>
      </c>
      <c r="K38" t="n">
        <v>45</v>
      </c>
      <c r="L38" t="n">
        <v>10</v>
      </c>
      <c r="M38" t="n">
        <v>4</v>
      </c>
      <c r="N38" t="n">
        <v>21.61</v>
      </c>
      <c r="O38" t="n">
        <v>17082.76</v>
      </c>
      <c r="P38" t="n">
        <v>59.77</v>
      </c>
      <c r="Q38" t="n">
        <v>204.16</v>
      </c>
      <c r="R38" t="n">
        <v>24.87</v>
      </c>
      <c r="S38" t="n">
        <v>17.37</v>
      </c>
      <c r="T38" t="n">
        <v>1646.2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45.16999367650164</v>
      </c>
      <c r="AB38" t="n">
        <v>61.80357810764886</v>
      </c>
      <c r="AC38" t="n">
        <v>55.90513135493433</v>
      </c>
      <c r="AD38" t="n">
        <v>45169.99367650164</v>
      </c>
      <c r="AE38" t="n">
        <v>61803.57810764886</v>
      </c>
      <c r="AF38" t="n">
        <v>2.772476818363374e-06</v>
      </c>
      <c r="AG38" t="n">
        <v>0.1259722222222222</v>
      </c>
      <c r="AH38" t="n">
        <v>55905.13135493432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11.0206</v>
      </c>
      <c r="E39" t="n">
        <v>9.07</v>
      </c>
      <c r="F39" t="n">
        <v>6.79</v>
      </c>
      <c r="G39" t="n">
        <v>67.88</v>
      </c>
      <c r="H39" t="n">
        <v>1.32</v>
      </c>
      <c r="I39" t="n">
        <v>6</v>
      </c>
      <c r="J39" t="n">
        <v>136.95</v>
      </c>
      <c r="K39" t="n">
        <v>45</v>
      </c>
      <c r="L39" t="n">
        <v>10.25</v>
      </c>
      <c r="M39" t="n">
        <v>4</v>
      </c>
      <c r="N39" t="n">
        <v>21.7</v>
      </c>
      <c r="O39" t="n">
        <v>17124.35</v>
      </c>
      <c r="P39" t="n">
        <v>59.61</v>
      </c>
      <c r="Q39" t="n">
        <v>204.14</v>
      </c>
      <c r="R39" t="n">
        <v>24.87</v>
      </c>
      <c r="S39" t="n">
        <v>17.37</v>
      </c>
      <c r="T39" t="n">
        <v>1647.78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45.09372601964186</v>
      </c>
      <c r="AB39" t="n">
        <v>61.69922533484181</v>
      </c>
      <c r="AC39" t="n">
        <v>55.8107378643039</v>
      </c>
      <c r="AD39" t="n">
        <v>45093.72601964186</v>
      </c>
      <c r="AE39" t="n">
        <v>61699.22533484182</v>
      </c>
      <c r="AF39" t="n">
        <v>2.77230072899344e-06</v>
      </c>
      <c r="AG39" t="n">
        <v>0.1259722222222222</v>
      </c>
      <c r="AH39" t="n">
        <v>55810.7378643039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11.0718</v>
      </c>
      <c r="E40" t="n">
        <v>9.029999999999999</v>
      </c>
      <c r="F40" t="n">
        <v>6.77</v>
      </c>
      <c r="G40" t="n">
        <v>81.26000000000001</v>
      </c>
      <c r="H40" t="n">
        <v>1.35</v>
      </c>
      <c r="I40" t="n">
        <v>5</v>
      </c>
      <c r="J40" t="n">
        <v>137.29</v>
      </c>
      <c r="K40" t="n">
        <v>45</v>
      </c>
      <c r="L40" t="n">
        <v>10.5</v>
      </c>
      <c r="M40" t="n">
        <v>3</v>
      </c>
      <c r="N40" t="n">
        <v>21.79</v>
      </c>
      <c r="O40" t="n">
        <v>17165.97</v>
      </c>
      <c r="P40" t="n">
        <v>58.41</v>
      </c>
      <c r="Q40" t="n">
        <v>204.14</v>
      </c>
      <c r="R40" t="n">
        <v>24.36</v>
      </c>
      <c r="S40" t="n">
        <v>17.37</v>
      </c>
      <c r="T40" t="n">
        <v>1399.52</v>
      </c>
      <c r="U40" t="n">
        <v>0.71</v>
      </c>
      <c r="V40" t="n">
        <v>0.75</v>
      </c>
      <c r="W40" t="n">
        <v>1.14</v>
      </c>
      <c r="X40" t="n">
        <v>0.08</v>
      </c>
      <c r="Y40" t="n">
        <v>1</v>
      </c>
      <c r="Z40" t="n">
        <v>10</v>
      </c>
      <c r="AA40" t="n">
        <v>44.26305680419826</v>
      </c>
      <c r="AB40" t="n">
        <v>60.56266706773305</v>
      </c>
      <c r="AC40" t="n">
        <v>54.78265112303809</v>
      </c>
      <c r="AD40" t="n">
        <v>44263.05680419826</v>
      </c>
      <c r="AE40" t="n">
        <v>60562.66706773305</v>
      </c>
      <c r="AF40" t="n">
        <v>2.785180408622903e-06</v>
      </c>
      <c r="AG40" t="n">
        <v>0.1254166666666666</v>
      </c>
      <c r="AH40" t="n">
        <v>54782.65112303809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11.067</v>
      </c>
      <c r="E41" t="n">
        <v>9.039999999999999</v>
      </c>
      <c r="F41" t="n">
        <v>6.78</v>
      </c>
      <c r="G41" t="n">
        <v>81.31</v>
      </c>
      <c r="H41" t="n">
        <v>1.38</v>
      </c>
      <c r="I41" t="n">
        <v>5</v>
      </c>
      <c r="J41" t="n">
        <v>137.62</v>
      </c>
      <c r="K41" t="n">
        <v>45</v>
      </c>
      <c r="L41" t="n">
        <v>10.75</v>
      </c>
      <c r="M41" t="n">
        <v>3</v>
      </c>
      <c r="N41" t="n">
        <v>21.88</v>
      </c>
      <c r="O41" t="n">
        <v>17207.62</v>
      </c>
      <c r="P41" t="n">
        <v>58.87</v>
      </c>
      <c r="Q41" t="n">
        <v>204.14</v>
      </c>
      <c r="R41" t="n">
        <v>24.48</v>
      </c>
      <c r="S41" t="n">
        <v>17.37</v>
      </c>
      <c r="T41" t="n">
        <v>1457.51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44.52799510302436</v>
      </c>
      <c r="AB41" t="n">
        <v>60.92516733643956</v>
      </c>
      <c r="AC41" t="n">
        <v>55.11055487487168</v>
      </c>
      <c r="AD41" t="n">
        <v>44527.99510302436</v>
      </c>
      <c r="AE41" t="n">
        <v>60925.16733643956</v>
      </c>
      <c r="AF41" t="n">
        <v>2.783972938657641e-06</v>
      </c>
      <c r="AG41" t="n">
        <v>0.1255555555555555</v>
      </c>
      <c r="AH41" t="n">
        <v>55110.55487487168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11.0739</v>
      </c>
      <c r="E42" t="n">
        <v>9.029999999999999</v>
      </c>
      <c r="F42" t="n">
        <v>6.77</v>
      </c>
      <c r="G42" t="n">
        <v>81.23999999999999</v>
      </c>
      <c r="H42" t="n">
        <v>1.41</v>
      </c>
      <c r="I42" t="n">
        <v>5</v>
      </c>
      <c r="J42" t="n">
        <v>137.96</v>
      </c>
      <c r="K42" t="n">
        <v>45</v>
      </c>
      <c r="L42" t="n">
        <v>11</v>
      </c>
      <c r="M42" t="n">
        <v>2</v>
      </c>
      <c r="N42" t="n">
        <v>21.96</v>
      </c>
      <c r="O42" t="n">
        <v>17249.3</v>
      </c>
      <c r="P42" t="n">
        <v>58.94</v>
      </c>
      <c r="Q42" t="n">
        <v>204.14</v>
      </c>
      <c r="R42" t="n">
        <v>24.33</v>
      </c>
      <c r="S42" t="n">
        <v>17.37</v>
      </c>
      <c r="T42" t="n">
        <v>1381.51</v>
      </c>
      <c r="U42" t="n">
        <v>0.71</v>
      </c>
      <c r="V42" t="n">
        <v>0.75</v>
      </c>
      <c r="W42" t="n">
        <v>1.14</v>
      </c>
      <c r="X42" t="n">
        <v>0.08</v>
      </c>
      <c r="Y42" t="n">
        <v>1</v>
      </c>
      <c r="Z42" t="n">
        <v>10</v>
      </c>
      <c r="AA42" t="n">
        <v>44.51550127591426</v>
      </c>
      <c r="AB42" t="n">
        <v>60.90807273099878</v>
      </c>
      <c r="AC42" t="n">
        <v>55.09509175458174</v>
      </c>
      <c r="AD42" t="n">
        <v>44515.50127591426</v>
      </c>
      <c r="AE42" t="n">
        <v>60908.07273099878</v>
      </c>
      <c r="AF42" t="n">
        <v>2.785708676732706e-06</v>
      </c>
      <c r="AG42" t="n">
        <v>0.1254166666666666</v>
      </c>
      <c r="AH42" t="n">
        <v>55095.09175458174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11.0739</v>
      </c>
      <c r="E43" t="n">
        <v>9.029999999999999</v>
      </c>
      <c r="F43" t="n">
        <v>6.77</v>
      </c>
      <c r="G43" t="n">
        <v>81.23999999999999</v>
      </c>
      <c r="H43" t="n">
        <v>1.44</v>
      </c>
      <c r="I43" t="n">
        <v>5</v>
      </c>
      <c r="J43" t="n">
        <v>138.3</v>
      </c>
      <c r="K43" t="n">
        <v>45</v>
      </c>
      <c r="L43" t="n">
        <v>11.25</v>
      </c>
      <c r="M43" t="n">
        <v>2</v>
      </c>
      <c r="N43" t="n">
        <v>22.05</v>
      </c>
      <c r="O43" t="n">
        <v>17291.02</v>
      </c>
      <c r="P43" t="n">
        <v>58.82</v>
      </c>
      <c r="Q43" t="n">
        <v>204.14</v>
      </c>
      <c r="R43" t="n">
        <v>24.31</v>
      </c>
      <c r="S43" t="n">
        <v>17.37</v>
      </c>
      <c r="T43" t="n">
        <v>1370.76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44.45653063070029</v>
      </c>
      <c r="AB43" t="n">
        <v>60.82738649261581</v>
      </c>
      <c r="AC43" t="n">
        <v>55.02210609754617</v>
      </c>
      <c r="AD43" t="n">
        <v>44456.53063070029</v>
      </c>
      <c r="AE43" t="n">
        <v>60827.38649261581</v>
      </c>
      <c r="AF43" t="n">
        <v>2.785708676732706e-06</v>
      </c>
      <c r="AG43" t="n">
        <v>0.1254166666666666</v>
      </c>
      <c r="AH43" t="n">
        <v>55022.10609754617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11.0687</v>
      </c>
      <c r="E44" t="n">
        <v>9.029999999999999</v>
      </c>
      <c r="F44" t="n">
        <v>6.77</v>
      </c>
      <c r="G44" t="n">
        <v>81.29000000000001</v>
      </c>
      <c r="H44" t="n">
        <v>1.47</v>
      </c>
      <c r="I44" t="n">
        <v>5</v>
      </c>
      <c r="J44" t="n">
        <v>138.64</v>
      </c>
      <c r="K44" t="n">
        <v>45</v>
      </c>
      <c r="L44" t="n">
        <v>11.5</v>
      </c>
      <c r="M44" t="n">
        <v>2</v>
      </c>
      <c r="N44" t="n">
        <v>22.14</v>
      </c>
      <c r="O44" t="n">
        <v>17332.76</v>
      </c>
      <c r="P44" t="n">
        <v>58.68</v>
      </c>
      <c r="Q44" t="n">
        <v>204.14</v>
      </c>
      <c r="R44" t="n">
        <v>24.43</v>
      </c>
      <c r="S44" t="n">
        <v>17.37</v>
      </c>
      <c r="T44" t="n">
        <v>1433.7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44.40763176583125</v>
      </c>
      <c r="AB44" t="n">
        <v>60.76048090843636</v>
      </c>
      <c r="AC44" t="n">
        <v>54.96158588841822</v>
      </c>
      <c r="AD44" t="n">
        <v>44407.63176583125</v>
      </c>
      <c r="AE44" t="n">
        <v>60760.48090843637</v>
      </c>
      <c r="AF44" t="n">
        <v>2.784400584270338e-06</v>
      </c>
      <c r="AG44" t="n">
        <v>0.1254166666666666</v>
      </c>
      <c r="AH44" t="n">
        <v>54961.58588841822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11.067</v>
      </c>
      <c r="E45" t="n">
        <v>9.039999999999999</v>
      </c>
      <c r="F45" t="n">
        <v>6.78</v>
      </c>
      <c r="G45" t="n">
        <v>81.31</v>
      </c>
      <c r="H45" t="n">
        <v>1.5</v>
      </c>
      <c r="I45" t="n">
        <v>5</v>
      </c>
      <c r="J45" t="n">
        <v>138.98</v>
      </c>
      <c r="K45" t="n">
        <v>45</v>
      </c>
      <c r="L45" t="n">
        <v>11.75</v>
      </c>
      <c r="M45" t="n">
        <v>2</v>
      </c>
      <c r="N45" t="n">
        <v>22.23</v>
      </c>
      <c r="O45" t="n">
        <v>17374.54</v>
      </c>
      <c r="P45" t="n">
        <v>58.62</v>
      </c>
      <c r="Q45" t="n">
        <v>204.14</v>
      </c>
      <c r="R45" t="n">
        <v>24.43</v>
      </c>
      <c r="S45" t="n">
        <v>17.37</v>
      </c>
      <c r="T45" t="n">
        <v>1433.05</v>
      </c>
      <c r="U45" t="n">
        <v>0.71</v>
      </c>
      <c r="V45" t="n">
        <v>0.75</v>
      </c>
      <c r="W45" t="n">
        <v>1.15</v>
      </c>
      <c r="X45" t="n">
        <v>0.08</v>
      </c>
      <c r="Y45" t="n">
        <v>1</v>
      </c>
      <c r="Z45" t="n">
        <v>10</v>
      </c>
      <c r="AA45" t="n">
        <v>44.40506299479813</v>
      </c>
      <c r="AB45" t="n">
        <v>60.75696620258267</v>
      </c>
      <c r="AC45" t="n">
        <v>54.95840662115827</v>
      </c>
      <c r="AD45" t="n">
        <v>44405.06299479813</v>
      </c>
      <c r="AE45" t="n">
        <v>60756.96620258267</v>
      </c>
      <c r="AF45" t="n">
        <v>2.783972938657641e-06</v>
      </c>
      <c r="AG45" t="n">
        <v>0.1255555555555555</v>
      </c>
      <c r="AH45" t="n">
        <v>54958.40662115827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11.0722</v>
      </c>
      <c r="E46" t="n">
        <v>9.029999999999999</v>
      </c>
      <c r="F46" t="n">
        <v>6.77</v>
      </c>
      <c r="G46" t="n">
        <v>81.26000000000001</v>
      </c>
      <c r="H46" t="n">
        <v>1.52</v>
      </c>
      <c r="I46" t="n">
        <v>5</v>
      </c>
      <c r="J46" t="n">
        <v>139.32</v>
      </c>
      <c r="K46" t="n">
        <v>45</v>
      </c>
      <c r="L46" t="n">
        <v>12</v>
      </c>
      <c r="M46" t="n">
        <v>1</v>
      </c>
      <c r="N46" t="n">
        <v>22.32</v>
      </c>
      <c r="O46" t="n">
        <v>17416.34</v>
      </c>
      <c r="P46" t="n">
        <v>58.46</v>
      </c>
      <c r="Q46" t="n">
        <v>204.14</v>
      </c>
      <c r="R46" t="n">
        <v>24.33</v>
      </c>
      <c r="S46" t="n">
        <v>17.37</v>
      </c>
      <c r="T46" t="n">
        <v>1383.16</v>
      </c>
      <c r="U46" t="n">
        <v>0.71</v>
      </c>
      <c r="V46" t="n">
        <v>0.75</v>
      </c>
      <c r="W46" t="n">
        <v>1.14</v>
      </c>
      <c r="X46" t="n">
        <v>0.08</v>
      </c>
      <c r="Y46" t="n">
        <v>1</v>
      </c>
      <c r="Z46" t="n">
        <v>10</v>
      </c>
      <c r="AA46" t="n">
        <v>44.28610588066991</v>
      </c>
      <c r="AB46" t="n">
        <v>60.59420383101502</v>
      </c>
      <c r="AC46" t="n">
        <v>54.81117806189457</v>
      </c>
      <c r="AD46" t="n">
        <v>44286.10588066991</v>
      </c>
      <c r="AE46" t="n">
        <v>60594.20383101502</v>
      </c>
      <c r="AF46" t="n">
        <v>2.785281031120009e-06</v>
      </c>
      <c r="AG46" t="n">
        <v>0.1254166666666666</v>
      </c>
      <c r="AH46" t="n">
        <v>54811.17806189456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11.065</v>
      </c>
      <c r="E47" t="n">
        <v>9.039999999999999</v>
      </c>
      <c r="F47" t="n">
        <v>6.78</v>
      </c>
      <c r="G47" t="n">
        <v>81.33</v>
      </c>
      <c r="H47" t="n">
        <v>1.55</v>
      </c>
      <c r="I47" t="n">
        <v>5</v>
      </c>
      <c r="J47" t="n">
        <v>139.66</v>
      </c>
      <c r="K47" t="n">
        <v>45</v>
      </c>
      <c r="L47" t="n">
        <v>12.25</v>
      </c>
      <c r="M47" t="n">
        <v>0</v>
      </c>
      <c r="N47" t="n">
        <v>22.41</v>
      </c>
      <c r="O47" t="n">
        <v>17458.18</v>
      </c>
      <c r="P47" t="n">
        <v>58.6</v>
      </c>
      <c r="Q47" t="n">
        <v>204.14</v>
      </c>
      <c r="R47" t="n">
        <v>24.44</v>
      </c>
      <c r="S47" t="n">
        <v>17.37</v>
      </c>
      <c r="T47" t="n">
        <v>1436.52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44.40288619267592</v>
      </c>
      <c r="AB47" t="n">
        <v>60.75398780588534</v>
      </c>
      <c r="AC47" t="n">
        <v>54.95571247846152</v>
      </c>
      <c r="AD47" t="n">
        <v>44402.88619267592</v>
      </c>
      <c r="AE47" t="n">
        <v>60753.98780588534</v>
      </c>
      <c r="AF47" t="n">
        <v>2.783469826172116e-06</v>
      </c>
      <c r="AG47" t="n">
        <v>0.1255555555555555</v>
      </c>
      <c r="AH47" t="n">
        <v>54955.71247846152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5.7598</v>
      </c>
      <c r="E2" t="n">
        <v>17.36</v>
      </c>
      <c r="F2" t="n">
        <v>8.949999999999999</v>
      </c>
      <c r="G2" t="n">
        <v>4.88</v>
      </c>
      <c r="H2" t="n">
        <v>0.07000000000000001</v>
      </c>
      <c r="I2" t="n">
        <v>110</v>
      </c>
      <c r="J2" t="n">
        <v>263.32</v>
      </c>
      <c r="K2" t="n">
        <v>59.89</v>
      </c>
      <c r="L2" t="n">
        <v>1</v>
      </c>
      <c r="M2" t="n">
        <v>108</v>
      </c>
      <c r="N2" t="n">
        <v>67.43000000000001</v>
      </c>
      <c r="O2" t="n">
        <v>32710.1</v>
      </c>
      <c r="P2" t="n">
        <v>151.43</v>
      </c>
      <c r="Q2" t="n">
        <v>204.2</v>
      </c>
      <c r="R2" t="n">
        <v>92.12</v>
      </c>
      <c r="S2" t="n">
        <v>17.37</v>
      </c>
      <c r="T2" t="n">
        <v>34754.61</v>
      </c>
      <c r="U2" t="n">
        <v>0.19</v>
      </c>
      <c r="V2" t="n">
        <v>0.57</v>
      </c>
      <c r="W2" t="n">
        <v>1.32</v>
      </c>
      <c r="X2" t="n">
        <v>2.25</v>
      </c>
      <c r="Y2" t="n">
        <v>1</v>
      </c>
      <c r="Z2" t="n">
        <v>10</v>
      </c>
      <c r="AA2" t="n">
        <v>193.2330632102835</v>
      </c>
      <c r="AB2" t="n">
        <v>264.3900019252842</v>
      </c>
      <c r="AC2" t="n">
        <v>239.1569912153106</v>
      </c>
      <c r="AD2" t="n">
        <v>193233.0632102835</v>
      </c>
      <c r="AE2" t="n">
        <v>264390.0019252842</v>
      </c>
      <c r="AF2" t="n">
        <v>1.280602140531962e-06</v>
      </c>
      <c r="AG2" t="n">
        <v>0.2411111111111111</v>
      </c>
      <c r="AH2" t="n">
        <v>239156.9912153106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6.5173</v>
      </c>
      <c r="E3" t="n">
        <v>15.34</v>
      </c>
      <c r="F3" t="n">
        <v>8.35</v>
      </c>
      <c r="G3" t="n">
        <v>6.11</v>
      </c>
      <c r="H3" t="n">
        <v>0.08</v>
      </c>
      <c r="I3" t="n">
        <v>82</v>
      </c>
      <c r="J3" t="n">
        <v>263.79</v>
      </c>
      <c r="K3" t="n">
        <v>59.89</v>
      </c>
      <c r="L3" t="n">
        <v>1.25</v>
      </c>
      <c r="M3" t="n">
        <v>80</v>
      </c>
      <c r="N3" t="n">
        <v>67.65000000000001</v>
      </c>
      <c r="O3" t="n">
        <v>32767.75</v>
      </c>
      <c r="P3" t="n">
        <v>141.14</v>
      </c>
      <c r="Q3" t="n">
        <v>204.25</v>
      </c>
      <c r="R3" t="n">
        <v>73.54000000000001</v>
      </c>
      <c r="S3" t="n">
        <v>17.37</v>
      </c>
      <c r="T3" t="n">
        <v>25602.28</v>
      </c>
      <c r="U3" t="n">
        <v>0.24</v>
      </c>
      <c r="V3" t="n">
        <v>0.61</v>
      </c>
      <c r="W3" t="n">
        <v>1.26</v>
      </c>
      <c r="X3" t="n">
        <v>1.65</v>
      </c>
      <c r="Y3" t="n">
        <v>1</v>
      </c>
      <c r="Z3" t="n">
        <v>10</v>
      </c>
      <c r="AA3" t="n">
        <v>159.5468673227362</v>
      </c>
      <c r="AB3" t="n">
        <v>218.2990625818885</v>
      </c>
      <c r="AC3" t="n">
        <v>197.4649064337943</v>
      </c>
      <c r="AD3" t="n">
        <v>159546.8673227362</v>
      </c>
      <c r="AE3" t="n">
        <v>218299.0625818885</v>
      </c>
      <c r="AF3" t="n">
        <v>1.449020509477579e-06</v>
      </c>
      <c r="AG3" t="n">
        <v>0.2130555555555556</v>
      </c>
      <c r="AH3" t="n">
        <v>197464.9064337943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7.0392</v>
      </c>
      <c r="E4" t="n">
        <v>14.21</v>
      </c>
      <c r="F4" t="n">
        <v>8.02</v>
      </c>
      <c r="G4" t="n">
        <v>7.29</v>
      </c>
      <c r="H4" t="n">
        <v>0.1</v>
      </c>
      <c r="I4" t="n">
        <v>66</v>
      </c>
      <c r="J4" t="n">
        <v>264.25</v>
      </c>
      <c r="K4" t="n">
        <v>59.89</v>
      </c>
      <c r="L4" t="n">
        <v>1.5</v>
      </c>
      <c r="M4" t="n">
        <v>64</v>
      </c>
      <c r="N4" t="n">
        <v>67.87</v>
      </c>
      <c r="O4" t="n">
        <v>32825.49</v>
      </c>
      <c r="P4" t="n">
        <v>135.49</v>
      </c>
      <c r="Q4" t="n">
        <v>204.19</v>
      </c>
      <c r="R4" t="n">
        <v>63.1</v>
      </c>
      <c r="S4" t="n">
        <v>17.37</v>
      </c>
      <c r="T4" t="n">
        <v>20461.26</v>
      </c>
      <c r="U4" t="n">
        <v>0.28</v>
      </c>
      <c r="V4" t="n">
        <v>0.64</v>
      </c>
      <c r="W4" t="n">
        <v>1.24</v>
      </c>
      <c r="X4" t="n">
        <v>1.32</v>
      </c>
      <c r="Y4" t="n">
        <v>1</v>
      </c>
      <c r="Z4" t="n">
        <v>10</v>
      </c>
      <c r="AA4" t="n">
        <v>142.0329563303265</v>
      </c>
      <c r="AB4" t="n">
        <v>194.3357569028641</v>
      </c>
      <c r="AC4" t="n">
        <v>175.7886250160576</v>
      </c>
      <c r="AD4" t="n">
        <v>142032.9563303265</v>
      </c>
      <c r="AE4" t="n">
        <v>194335.7569028641</v>
      </c>
      <c r="AF4" t="n">
        <v>1.5650568748277e-06</v>
      </c>
      <c r="AG4" t="n">
        <v>0.1973611111111111</v>
      </c>
      <c r="AH4" t="n">
        <v>175788.6250160576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7.4514</v>
      </c>
      <c r="E5" t="n">
        <v>13.42</v>
      </c>
      <c r="F5" t="n">
        <v>7.79</v>
      </c>
      <c r="G5" t="n">
        <v>8.49</v>
      </c>
      <c r="H5" t="n">
        <v>0.12</v>
      </c>
      <c r="I5" t="n">
        <v>55</v>
      </c>
      <c r="J5" t="n">
        <v>264.72</v>
      </c>
      <c r="K5" t="n">
        <v>59.89</v>
      </c>
      <c r="L5" t="n">
        <v>1.75</v>
      </c>
      <c r="M5" t="n">
        <v>53</v>
      </c>
      <c r="N5" t="n">
        <v>68.09</v>
      </c>
      <c r="O5" t="n">
        <v>32883.31</v>
      </c>
      <c r="P5" t="n">
        <v>131.55</v>
      </c>
      <c r="Q5" t="n">
        <v>204.2</v>
      </c>
      <c r="R5" t="n">
        <v>55.8</v>
      </c>
      <c r="S5" t="n">
        <v>17.37</v>
      </c>
      <c r="T5" t="n">
        <v>16866.91</v>
      </c>
      <c r="U5" t="n">
        <v>0.31</v>
      </c>
      <c r="V5" t="n">
        <v>0.66</v>
      </c>
      <c r="W5" t="n">
        <v>1.23</v>
      </c>
      <c r="X5" t="n">
        <v>1.09</v>
      </c>
      <c r="Y5" t="n">
        <v>1</v>
      </c>
      <c r="Z5" t="n">
        <v>10</v>
      </c>
      <c r="AA5" t="n">
        <v>130.4415966824493</v>
      </c>
      <c r="AB5" t="n">
        <v>178.4759472579497</v>
      </c>
      <c r="AC5" t="n">
        <v>161.4424533442661</v>
      </c>
      <c r="AD5" t="n">
        <v>130441.5966824493</v>
      </c>
      <c r="AE5" t="n">
        <v>178475.9472579497</v>
      </c>
      <c r="AF5" t="n">
        <v>1.65670314767177e-06</v>
      </c>
      <c r="AG5" t="n">
        <v>0.1863888888888889</v>
      </c>
      <c r="AH5" t="n">
        <v>161442.4533442661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7.7346</v>
      </c>
      <c r="E6" t="n">
        <v>12.93</v>
      </c>
      <c r="F6" t="n">
        <v>7.65</v>
      </c>
      <c r="G6" t="n">
        <v>9.56</v>
      </c>
      <c r="H6" t="n">
        <v>0.13</v>
      </c>
      <c r="I6" t="n">
        <v>48</v>
      </c>
      <c r="J6" t="n">
        <v>265.19</v>
      </c>
      <c r="K6" t="n">
        <v>59.89</v>
      </c>
      <c r="L6" t="n">
        <v>2</v>
      </c>
      <c r="M6" t="n">
        <v>46</v>
      </c>
      <c r="N6" t="n">
        <v>68.31</v>
      </c>
      <c r="O6" t="n">
        <v>32941.21</v>
      </c>
      <c r="P6" t="n">
        <v>129.11</v>
      </c>
      <c r="Q6" t="n">
        <v>204.17</v>
      </c>
      <c r="R6" t="n">
        <v>51.42</v>
      </c>
      <c r="S6" t="n">
        <v>17.37</v>
      </c>
      <c r="T6" t="n">
        <v>14711.84</v>
      </c>
      <c r="U6" t="n">
        <v>0.34</v>
      </c>
      <c r="V6" t="n">
        <v>0.67</v>
      </c>
      <c r="W6" t="n">
        <v>1.22</v>
      </c>
      <c r="X6" t="n">
        <v>0.96</v>
      </c>
      <c r="Y6" t="n">
        <v>1</v>
      </c>
      <c r="Z6" t="n">
        <v>10</v>
      </c>
      <c r="AA6" t="n">
        <v>123.4533155873367</v>
      </c>
      <c r="AB6" t="n">
        <v>168.9142727624183</v>
      </c>
      <c r="AC6" t="n">
        <v>152.7933316426908</v>
      </c>
      <c r="AD6" t="n">
        <v>123453.3155873367</v>
      </c>
      <c r="AE6" t="n">
        <v>168914.2727624183</v>
      </c>
      <c r="AF6" t="n">
        <v>1.719668272536983e-06</v>
      </c>
      <c r="AG6" t="n">
        <v>0.1795833333333333</v>
      </c>
      <c r="AH6" t="n">
        <v>152793.3316426908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8.0016</v>
      </c>
      <c r="E7" t="n">
        <v>12.5</v>
      </c>
      <c r="F7" t="n">
        <v>7.52</v>
      </c>
      <c r="G7" t="n">
        <v>10.74</v>
      </c>
      <c r="H7" t="n">
        <v>0.15</v>
      </c>
      <c r="I7" t="n">
        <v>42</v>
      </c>
      <c r="J7" t="n">
        <v>265.66</v>
      </c>
      <c r="K7" t="n">
        <v>59.89</v>
      </c>
      <c r="L7" t="n">
        <v>2.25</v>
      </c>
      <c r="M7" t="n">
        <v>40</v>
      </c>
      <c r="N7" t="n">
        <v>68.53</v>
      </c>
      <c r="O7" t="n">
        <v>32999.19</v>
      </c>
      <c r="P7" t="n">
        <v>126.86</v>
      </c>
      <c r="Q7" t="n">
        <v>204.24</v>
      </c>
      <c r="R7" t="n">
        <v>47.72</v>
      </c>
      <c r="S7" t="n">
        <v>17.37</v>
      </c>
      <c r="T7" t="n">
        <v>12894.69</v>
      </c>
      <c r="U7" t="n">
        <v>0.36</v>
      </c>
      <c r="V7" t="n">
        <v>0.68</v>
      </c>
      <c r="W7" t="n">
        <v>1.2</v>
      </c>
      <c r="X7" t="n">
        <v>0.83</v>
      </c>
      <c r="Y7" t="n">
        <v>1</v>
      </c>
      <c r="Z7" t="n">
        <v>10</v>
      </c>
      <c r="AA7" t="n">
        <v>117.3597626668478</v>
      </c>
      <c r="AB7" t="n">
        <v>160.5768048280277</v>
      </c>
      <c r="AC7" t="n">
        <v>145.251579946246</v>
      </c>
      <c r="AD7" t="n">
        <v>117359.7626668478</v>
      </c>
      <c r="AE7" t="n">
        <v>160576.8048280277</v>
      </c>
      <c r="AF7" t="n">
        <v>1.779031578818804e-06</v>
      </c>
      <c r="AG7" t="n">
        <v>0.1736111111111111</v>
      </c>
      <c r="AH7" t="n">
        <v>145251.579946246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8.225199999999999</v>
      </c>
      <c r="E8" t="n">
        <v>12.16</v>
      </c>
      <c r="F8" t="n">
        <v>7.43</v>
      </c>
      <c r="G8" t="n">
        <v>12.06</v>
      </c>
      <c r="H8" t="n">
        <v>0.17</v>
      </c>
      <c r="I8" t="n">
        <v>37</v>
      </c>
      <c r="J8" t="n">
        <v>266.13</v>
      </c>
      <c r="K8" t="n">
        <v>59.89</v>
      </c>
      <c r="L8" t="n">
        <v>2.5</v>
      </c>
      <c r="M8" t="n">
        <v>35</v>
      </c>
      <c r="N8" t="n">
        <v>68.75</v>
      </c>
      <c r="O8" t="n">
        <v>33057.26</v>
      </c>
      <c r="P8" t="n">
        <v>125.32</v>
      </c>
      <c r="Q8" t="n">
        <v>204.2</v>
      </c>
      <c r="R8" t="n">
        <v>44.52</v>
      </c>
      <c r="S8" t="n">
        <v>17.37</v>
      </c>
      <c r="T8" t="n">
        <v>11319.1</v>
      </c>
      <c r="U8" t="n">
        <v>0.39</v>
      </c>
      <c r="V8" t="n">
        <v>0.6899999999999999</v>
      </c>
      <c r="W8" t="n">
        <v>1.21</v>
      </c>
      <c r="X8" t="n">
        <v>0.74</v>
      </c>
      <c r="Y8" t="n">
        <v>1</v>
      </c>
      <c r="Z8" t="n">
        <v>10</v>
      </c>
      <c r="AA8" t="n">
        <v>112.859161366456</v>
      </c>
      <c r="AB8" t="n">
        <v>154.4188835763185</v>
      </c>
      <c r="AC8" t="n">
        <v>139.6813620561012</v>
      </c>
      <c r="AD8" t="n">
        <v>112859.161366456</v>
      </c>
      <c r="AE8" t="n">
        <v>154418.8835763185</v>
      </c>
      <c r="AF8" t="n">
        <v>1.828745568648824e-06</v>
      </c>
      <c r="AG8" t="n">
        <v>0.1688888888888889</v>
      </c>
      <c r="AH8" t="n">
        <v>139681.3620561012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8.381600000000001</v>
      </c>
      <c r="E9" t="n">
        <v>11.93</v>
      </c>
      <c r="F9" t="n">
        <v>7.36</v>
      </c>
      <c r="G9" t="n">
        <v>12.99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32</v>
      </c>
      <c r="N9" t="n">
        <v>68.97</v>
      </c>
      <c r="O9" t="n">
        <v>33115.41</v>
      </c>
      <c r="P9" t="n">
        <v>123.94</v>
      </c>
      <c r="Q9" t="n">
        <v>204.22</v>
      </c>
      <c r="R9" t="n">
        <v>42.45</v>
      </c>
      <c r="S9" t="n">
        <v>17.37</v>
      </c>
      <c r="T9" t="n">
        <v>10294.85</v>
      </c>
      <c r="U9" t="n">
        <v>0.41</v>
      </c>
      <c r="V9" t="n">
        <v>0.6899999999999999</v>
      </c>
      <c r="W9" t="n">
        <v>1.19</v>
      </c>
      <c r="X9" t="n">
        <v>0.67</v>
      </c>
      <c r="Y9" t="n">
        <v>1</v>
      </c>
      <c r="Z9" t="n">
        <v>10</v>
      </c>
      <c r="AA9" t="n">
        <v>109.6313159436238</v>
      </c>
      <c r="AB9" t="n">
        <v>150.002403066312</v>
      </c>
      <c r="AC9" t="n">
        <v>135.686384247399</v>
      </c>
      <c r="AD9" t="n">
        <v>109631.3159436238</v>
      </c>
      <c r="AE9" t="n">
        <v>150002.403066312</v>
      </c>
      <c r="AF9" t="n">
        <v>1.863518681392183e-06</v>
      </c>
      <c r="AG9" t="n">
        <v>0.1656944444444444</v>
      </c>
      <c r="AH9" t="n">
        <v>135686.384247399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8.5357</v>
      </c>
      <c r="E10" t="n">
        <v>11.72</v>
      </c>
      <c r="F10" t="n">
        <v>7.3</v>
      </c>
      <c r="G10" t="n">
        <v>14.12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122.82</v>
      </c>
      <c r="Q10" t="n">
        <v>204.24</v>
      </c>
      <c r="R10" t="n">
        <v>40.42</v>
      </c>
      <c r="S10" t="n">
        <v>17.37</v>
      </c>
      <c r="T10" t="n">
        <v>9297.6</v>
      </c>
      <c r="U10" t="n">
        <v>0.43</v>
      </c>
      <c r="V10" t="n">
        <v>0.7</v>
      </c>
      <c r="W10" t="n">
        <v>1.19</v>
      </c>
      <c r="X10" t="n">
        <v>0.6</v>
      </c>
      <c r="Y10" t="n">
        <v>1</v>
      </c>
      <c r="Z10" t="n">
        <v>10</v>
      </c>
      <c r="AA10" t="n">
        <v>106.752110001969</v>
      </c>
      <c r="AB10" t="n">
        <v>146.0629464753404</v>
      </c>
      <c r="AC10" t="n">
        <v>132.1229038644064</v>
      </c>
      <c r="AD10" t="n">
        <v>106752.110001969</v>
      </c>
      <c r="AE10" t="n">
        <v>146062.9464753404</v>
      </c>
      <c r="AF10" t="n">
        <v>1.897780424830493e-06</v>
      </c>
      <c r="AG10" t="n">
        <v>0.1627777777777778</v>
      </c>
      <c r="AH10" t="n">
        <v>132122.9038644064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8.6965</v>
      </c>
      <c r="E11" t="n">
        <v>11.5</v>
      </c>
      <c r="F11" t="n">
        <v>7.23</v>
      </c>
      <c r="G11" t="n">
        <v>15.49</v>
      </c>
      <c r="H11" t="n">
        <v>0.22</v>
      </c>
      <c r="I11" t="n">
        <v>28</v>
      </c>
      <c r="J11" t="n">
        <v>267.55</v>
      </c>
      <c r="K11" t="n">
        <v>59.89</v>
      </c>
      <c r="L11" t="n">
        <v>3.25</v>
      </c>
      <c r="M11" t="n">
        <v>26</v>
      </c>
      <c r="N11" t="n">
        <v>69.41</v>
      </c>
      <c r="O11" t="n">
        <v>33231.97</v>
      </c>
      <c r="P11" t="n">
        <v>121.6</v>
      </c>
      <c r="Q11" t="n">
        <v>204.17</v>
      </c>
      <c r="R11" t="n">
        <v>38.69</v>
      </c>
      <c r="S11" t="n">
        <v>17.37</v>
      </c>
      <c r="T11" t="n">
        <v>8447.93</v>
      </c>
      <c r="U11" t="n">
        <v>0.45</v>
      </c>
      <c r="V11" t="n">
        <v>0.71</v>
      </c>
      <c r="W11" t="n">
        <v>1.18</v>
      </c>
      <c r="X11" t="n">
        <v>0.54</v>
      </c>
      <c r="Y11" t="n">
        <v>1</v>
      </c>
      <c r="Z11" t="n">
        <v>10</v>
      </c>
      <c r="AA11" t="n">
        <v>103.7978972228213</v>
      </c>
      <c r="AB11" t="n">
        <v>142.020862220243</v>
      </c>
      <c r="AC11" t="n">
        <v>128.4665904575133</v>
      </c>
      <c r="AD11" t="n">
        <v>103797.8972228213</v>
      </c>
      <c r="AE11" t="n">
        <v>142020.862220243</v>
      </c>
      <c r="AF11" t="n">
        <v>1.933531809287859e-06</v>
      </c>
      <c r="AG11" t="n">
        <v>0.1597222222222222</v>
      </c>
      <c r="AH11" t="n">
        <v>128466.5904575134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8.7912</v>
      </c>
      <c r="E12" t="n">
        <v>11.38</v>
      </c>
      <c r="F12" t="n">
        <v>7.21</v>
      </c>
      <c r="G12" t="n">
        <v>16.63</v>
      </c>
      <c r="H12" t="n">
        <v>0.23</v>
      </c>
      <c r="I12" t="n">
        <v>26</v>
      </c>
      <c r="J12" t="n">
        <v>268.02</v>
      </c>
      <c r="K12" t="n">
        <v>59.89</v>
      </c>
      <c r="L12" t="n">
        <v>3.5</v>
      </c>
      <c r="M12" t="n">
        <v>24</v>
      </c>
      <c r="N12" t="n">
        <v>69.64</v>
      </c>
      <c r="O12" t="n">
        <v>33290.38</v>
      </c>
      <c r="P12" t="n">
        <v>121.2</v>
      </c>
      <c r="Q12" t="n">
        <v>204.19</v>
      </c>
      <c r="R12" t="n">
        <v>37.6</v>
      </c>
      <c r="S12" t="n">
        <v>17.37</v>
      </c>
      <c r="T12" t="n">
        <v>7914.4</v>
      </c>
      <c r="U12" t="n">
        <v>0.46</v>
      </c>
      <c r="V12" t="n">
        <v>0.71</v>
      </c>
      <c r="W12" t="n">
        <v>1.19</v>
      </c>
      <c r="X12" t="n">
        <v>0.52</v>
      </c>
      <c r="Y12" t="n">
        <v>1</v>
      </c>
      <c r="Z12" t="n">
        <v>10</v>
      </c>
      <c r="AA12" t="n">
        <v>102.3801481408525</v>
      </c>
      <c r="AB12" t="n">
        <v>140.081035379619</v>
      </c>
      <c r="AC12" t="n">
        <v>126.7118979679938</v>
      </c>
      <c r="AD12" t="n">
        <v>102380.1481408525</v>
      </c>
      <c r="AE12" t="n">
        <v>140081.035379619</v>
      </c>
      <c r="AF12" t="n">
        <v>1.954586884587067e-06</v>
      </c>
      <c r="AG12" t="n">
        <v>0.1580555555555556</v>
      </c>
      <c r="AH12" t="n">
        <v>126711.8979679938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8.9177</v>
      </c>
      <c r="E13" t="n">
        <v>11.21</v>
      </c>
      <c r="F13" t="n">
        <v>7.15</v>
      </c>
      <c r="G13" t="n">
        <v>17.87</v>
      </c>
      <c r="H13" t="n">
        <v>0.25</v>
      </c>
      <c r="I13" t="n">
        <v>24</v>
      </c>
      <c r="J13" t="n">
        <v>268.5</v>
      </c>
      <c r="K13" t="n">
        <v>59.89</v>
      </c>
      <c r="L13" t="n">
        <v>3.75</v>
      </c>
      <c r="M13" t="n">
        <v>22</v>
      </c>
      <c r="N13" t="n">
        <v>69.86</v>
      </c>
      <c r="O13" t="n">
        <v>33348.87</v>
      </c>
      <c r="P13" t="n">
        <v>120.06</v>
      </c>
      <c r="Q13" t="n">
        <v>204.15</v>
      </c>
      <c r="R13" t="n">
        <v>35.87</v>
      </c>
      <c r="S13" t="n">
        <v>17.37</v>
      </c>
      <c r="T13" t="n">
        <v>7055.46</v>
      </c>
      <c r="U13" t="n">
        <v>0.48</v>
      </c>
      <c r="V13" t="n">
        <v>0.71</v>
      </c>
      <c r="W13" t="n">
        <v>1.18</v>
      </c>
      <c r="X13" t="n">
        <v>0.46</v>
      </c>
      <c r="Y13" t="n">
        <v>1</v>
      </c>
      <c r="Z13" t="n">
        <v>10</v>
      </c>
      <c r="AA13" t="n">
        <v>100.0485071886531</v>
      </c>
      <c r="AB13" t="n">
        <v>136.8907813640825</v>
      </c>
      <c r="AC13" t="n">
        <v>123.8261173181495</v>
      </c>
      <c r="AD13" t="n">
        <v>100048.5071886531</v>
      </c>
      <c r="AE13" t="n">
        <v>136890.7813640825</v>
      </c>
      <c r="AF13" t="n">
        <v>1.982712196364783e-06</v>
      </c>
      <c r="AG13" t="n">
        <v>0.1556944444444445</v>
      </c>
      <c r="AH13" t="n">
        <v>123826.1173181495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8.9641</v>
      </c>
      <c r="E14" t="n">
        <v>11.16</v>
      </c>
      <c r="F14" t="n">
        <v>7.14</v>
      </c>
      <c r="G14" t="n">
        <v>18.63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119.94</v>
      </c>
      <c r="Q14" t="n">
        <v>204.17</v>
      </c>
      <c r="R14" t="n">
        <v>35.66</v>
      </c>
      <c r="S14" t="n">
        <v>17.37</v>
      </c>
      <c r="T14" t="n">
        <v>6959.49</v>
      </c>
      <c r="U14" t="n">
        <v>0.49</v>
      </c>
      <c r="V14" t="n">
        <v>0.72</v>
      </c>
      <c r="W14" t="n">
        <v>1.18</v>
      </c>
      <c r="X14" t="n">
        <v>0.45</v>
      </c>
      <c r="Y14" t="n">
        <v>1</v>
      </c>
      <c r="Z14" t="n">
        <v>10</v>
      </c>
      <c r="AA14" t="n">
        <v>99.43240871622007</v>
      </c>
      <c r="AB14" t="n">
        <v>136.0478082537537</v>
      </c>
      <c r="AC14" t="n">
        <v>123.06359637835</v>
      </c>
      <c r="AD14" t="n">
        <v>99432.40871622007</v>
      </c>
      <c r="AE14" t="n">
        <v>136047.8082537538</v>
      </c>
      <c r="AF14" t="n">
        <v>1.993028516257954e-06</v>
      </c>
      <c r="AG14" t="n">
        <v>0.155</v>
      </c>
      <c r="AH14" t="n">
        <v>123063.59637835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9.0893</v>
      </c>
      <c r="E15" t="n">
        <v>11</v>
      </c>
      <c r="F15" t="n">
        <v>7.09</v>
      </c>
      <c r="G15" t="n">
        <v>20.25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118.85</v>
      </c>
      <c r="Q15" t="n">
        <v>204.19</v>
      </c>
      <c r="R15" t="n">
        <v>34.11</v>
      </c>
      <c r="S15" t="n">
        <v>17.37</v>
      </c>
      <c r="T15" t="n">
        <v>6190.39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97.26359445250255</v>
      </c>
      <c r="AB15" t="n">
        <v>133.0803408968044</v>
      </c>
      <c r="AC15" t="n">
        <v>120.3793399410804</v>
      </c>
      <c r="AD15" t="n">
        <v>97263.59445250254</v>
      </c>
      <c r="AE15" t="n">
        <v>133080.3408968044</v>
      </c>
      <c r="AF15" t="n">
        <v>2.020864793211078e-06</v>
      </c>
      <c r="AG15" t="n">
        <v>0.1527777777777778</v>
      </c>
      <c r="AH15" t="n">
        <v>120379.3399410804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9.144</v>
      </c>
      <c r="E16" t="n">
        <v>10.94</v>
      </c>
      <c r="F16" t="n">
        <v>7.07</v>
      </c>
      <c r="G16" t="n">
        <v>21.22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118.61</v>
      </c>
      <c r="Q16" t="n">
        <v>204.14</v>
      </c>
      <c r="R16" t="n">
        <v>33.55</v>
      </c>
      <c r="S16" t="n">
        <v>17.37</v>
      </c>
      <c r="T16" t="n">
        <v>5915.16</v>
      </c>
      <c r="U16" t="n">
        <v>0.52</v>
      </c>
      <c r="V16" t="n">
        <v>0.72</v>
      </c>
      <c r="W16" t="n">
        <v>1.17</v>
      </c>
      <c r="X16" t="n">
        <v>0.38</v>
      </c>
      <c r="Y16" t="n">
        <v>1</v>
      </c>
      <c r="Z16" t="n">
        <v>10</v>
      </c>
      <c r="AA16" t="n">
        <v>96.48187543974466</v>
      </c>
      <c r="AB16" t="n">
        <v>132.0107584565408</v>
      </c>
      <c r="AC16" t="n">
        <v>119.4118369477468</v>
      </c>
      <c r="AD16" t="n">
        <v>96481.87543974466</v>
      </c>
      <c r="AE16" t="n">
        <v>132010.7584565408</v>
      </c>
      <c r="AF16" t="n">
        <v>2.033026489292035e-06</v>
      </c>
      <c r="AG16" t="n">
        <v>0.1519444444444444</v>
      </c>
      <c r="AH16" t="n">
        <v>119411.8369477468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9.205299999999999</v>
      </c>
      <c r="E17" t="n">
        <v>10.86</v>
      </c>
      <c r="F17" t="n">
        <v>7.05</v>
      </c>
      <c r="G17" t="n">
        <v>22.26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118.09</v>
      </c>
      <c r="Q17" t="n">
        <v>204.14</v>
      </c>
      <c r="R17" t="n">
        <v>32.9</v>
      </c>
      <c r="S17" t="n">
        <v>17.37</v>
      </c>
      <c r="T17" t="n">
        <v>5597.2</v>
      </c>
      <c r="U17" t="n">
        <v>0.53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95.47583681053196</v>
      </c>
      <c r="AB17" t="n">
        <v>130.6342520207607</v>
      </c>
      <c r="AC17" t="n">
        <v>118.1667023542583</v>
      </c>
      <c r="AD17" t="n">
        <v>95475.83681053195</v>
      </c>
      <c r="AE17" t="n">
        <v>130634.2520207607</v>
      </c>
      <c r="AF17" t="n">
        <v>2.046655592944003e-06</v>
      </c>
      <c r="AG17" t="n">
        <v>0.1508333333333333</v>
      </c>
      <c r="AH17" t="n">
        <v>118166.7023542583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9.265499999999999</v>
      </c>
      <c r="E18" t="n">
        <v>10.79</v>
      </c>
      <c r="F18" t="n">
        <v>7.03</v>
      </c>
      <c r="G18" t="n">
        <v>23.43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117.68</v>
      </c>
      <c r="Q18" t="n">
        <v>204.14</v>
      </c>
      <c r="R18" t="n">
        <v>32.49</v>
      </c>
      <c r="S18" t="n">
        <v>17.37</v>
      </c>
      <c r="T18" t="n">
        <v>5396.19</v>
      </c>
      <c r="U18" t="n">
        <v>0.53</v>
      </c>
      <c r="V18" t="n">
        <v>0.73</v>
      </c>
      <c r="W18" t="n">
        <v>1.16</v>
      </c>
      <c r="X18" t="n">
        <v>0.34</v>
      </c>
      <c r="Y18" t="n">
        <v>1</v>
      </c>
      <c r="Z18" t="n">
        <v>10</v>
      </c>
      <c r="AA18" t="n">
        <v>94.55911599702729</v>
      </c>
      <c r="AB18" t="n">
        <v>129.3799541608563</v>
      </c>
      <c r="AC18" t="n">
        <v>117.0321129216846</v>
      </c>
      <c r="AD18" t="n">
        <v>94559.11599702729</v>
      </c>
      <c r="AE18" t="n">
        <v>129379.9541608563</v>
      </c>
      <c r="AF18" t="n">
        <v>2.06004012866747e-06</v>
      </c>
      <c r="AG18" t="n">
        <v>0.1498611111111111</v>
      </c>
      <c r="AH18" t="n">
        <v>117032.1129216846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9.333</v>
      </c>
      <c r="E19" t="n">
        <v>10.71</v>
      </c>
      <c r="F19" t="n">
        <v>7</v>
      </c>
      <c r="G19" t="n">
        <v>24.71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116.98</v>
      </c>
      <c r="Q19" t="n">
        <v>204.14</v>
      </c>
      <c r="R19" t="n">
        <v>31.45</v>
      </c>
      <c r="S19" t="n">
        <v>17.37</v>
      </c>
      <c r="T19" t="n">
        <v>4882.18</v>
      </c>
      <c r="U19" t="n">
        <v>0.55</v>
      </c>
      <c r="V19" t="n">
        <v>0.73</v>
      </c>
      <c r="W19" t="n">
        <v>1.16</v>
      </c>
      <c r="X19" t="n">
        <v>0.31</v>
      </c>
      <c r="Y19" t="n">
        <v>1</v>
      </c>
      <c r="Z19" t="n">
        <v>10</v>
      </c>
      <c r="AA19" t="n">
        <v>93.38016307135176</v>
      </c>
      <c r="AB19" t="n">
        <v>127.7668587562155</v>
      </c>
      <c r="AC19" t="n">
        <v>115.5729690784686</v>
      </c>
      <c r="AD19" t="n">
        <v>93380.16307135177</v>
      </c>
      <c r="AE19" t="n">
        <v>127766.8587562155</v>
      </c>
      <c r="AF19" t="n">
        <v>2.075047706098268e-06</v>
      </c>
      <c r="AG19" t="n">
        <v>0.14875</v>
      </c>
      <c r="AH19" t="n">
        <v>115572.9690784686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9.3218</v>
      </c>
      <c r="E20" t="n">
        <v>10.73</v>
      </c>
      <c r="F20" t="n">
        <v>7.01</v>
      </c>
      <c r="G20" t="n">
        <v>24.76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117.4</v>
      </c>
      <c r="Q20" t="n">
        <v>204.18</v>
      </c>
      <c r="R20" t="n">
        <v>31.74</v>
      </c>
      <c r="S20" t="n">
        <v>17.37</v>
      </c>
      <c r="T20" t="n">
        <v>5027.09</v>
      </c>
      <c r="U20" t="n">
        <v>0.55</v>
      </c>
      <c r="V20" t="n">
        <v>0.73</v>
      </c>
      <c r="W20" t="n">
        <v>1.17</v>
      </c>
      <c r="X20" t="n">
        <v>0.32</v>
      </c>
      <c r="Y20" t="n">
        <v>1</v>
      </c>
      <c r="Z20" t="n">
        <v>10</v>
      </c>
      <c r="AA20" t="n">
        <v>93.76884962141391</v>
      </c>
      <c r="AB20" t="n">
        <v>128.2986768416507</v>
      </c>
      <c r="AC20" t="n">
        <v>116.0540311922414</v>
      </c>
      <c r="AD20" t="n">
        <v>93768.8496214139</v>
      </c>
      <c r="AE20" t="n">
        <v>128298.6768416507</v>
      </c>
      <c r="AF20" t="n">
        <v>2.072557559917158e-06</v>
      </c>
      <c r="AG20" t="n">
        <v>0.1490277777777778</v>
      </c>
      <c r="AH20" t="n">
        <v>116054.0311922414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9.380599999999999</v>
      </c>
      <c r="E21" t="n">
        <v>10.66</v>
      </c>
      <c r="F21" t="n">
        <v>7</v>
      </c>
      <c r="G21" t="n">
        <v>26.24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116.95</v>
      </c>
      <c r="Q21" t="n">
        <v>204.14</v>
      </c>
      <c r="R21" t="n">
        <v>31.4</v>
      </c>
      <c r="S21" t="n">
        <v>17.37</v>
      </c>
      <c r="T21" t="n">
        <v>4861.76</v>
      </c>
      <c r="U21" t="n">
        <v>0.55</v>
      </c>
      <c r="V21" t="n">
        <v>0.73</v>
      </c>
      <c r="W21" t="n">
        <v>1.16</v>
      </c>
      <c r="X21" t="n">
        <v>0.31</v>
      </c>
      <c r="Y21" t="n">
        <v>1</v>
      </c>
      <c r="Z21" t="n">
        <v>10</v>
      </c>
      <c r="AA21" t="n">
        <v>92.89741952642311</v>
      </c>
      <c r="AB21" t="n">
        <v>127.1063477409024</v>
      </c>
      <c r="AC21" t="n">
        <v>114.9754963074237</v>
      </c>
      <c r="AD21" t="n">
        <v>92897.41952642311</v>
      </c>
      <c r="AE21" t="n">
        <v>127106.3477409024</v>
      </c>
      <c r="AF21" t="n">
        <v>2.085630827367986e-06</v>
      </c>
      <c r="AG21" t="n">
        <v>0.1480555555555556</v>
      </c>
      <c r="AH21" t="n">
        <v>114975.4963074237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9.4377</v>
      </c>
      <c r="E22" t="n">
        <v>10.6</v>
      </c>
      <c r="F22" t="n">
        <v>6.98</v>
      </c>
      <c r="G22" t="n">
        <v>27.94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116.63</v>
      </c>
      <c r="Q22" t="n">
        <v>204.22</v>
      </c>
      <c r="R22" t="n">
        <v>31.18</v>
      </c>
      <c r="S22" t="n">
        <v>17.37</v>
      </c>
      <c r="T22" t="n">
        <v>4756.2</v>
      </c>
      <c r="U22" t="n">
        <v>0.5600000000000001</v>
      </c>
      <c r="V22" t="n">
        <v>0.73</v>
      </c>
      <c r="W22" t="n">
        <v>1.16</v>
      </c>
      <c r="X22" t="n">
        <v>0.29</v>
      </c>
      <c r="Y22" t="n">
        <v>1</v>
      </c>
      <c r="Z22" t="n">
        <v>10</v>
      </c>
      <c r="AA22" t="n">
        <v>92.09593985606283</v>
      </c>
      <c r="AB22" t="n">
        <v>126.0097278971285</v>
      </c>
      <c r="AC22" t="n">
        <v>113.9835363224236</v>
      </c>
      <c r="AD22" t="n">
        <v>92095.93985606283</v>
      </c>
      <c r="AE22" t="n">
        <v>126009.7278971285</v>
      </c>
      <c r="AF22" t="n">
        <v>2.098326126202039e-06</v>
      </c>
      <c r="AG22" t="n">
        <v>0.1472222222222222</v>
      </c>
      <c r="AH22" t="n">
        <v>113983.5363224236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9.455299999999999</v>
      </c>
      <c r="E23" t="n">
        <v>10.58</v>
      </c>
      <c r="F23" t="n">
        <v>6.96</v>
      </c>
      <c r="G23" t="n">
        <v>27.86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116.25</v>
      </c>
      <c r="Q23" t="n">
        <v>204.14</v>
      </c>
      <c r="R23" t="n">
        <v>30.36</v>
      </c>
      <c r="S23" t="n">
        <v>17.37</v>
      </c>
      <c r="T23" t="n">
        <v>4347.91</v>
      </c>
      <c r="U23" t="n">
        <v>0.57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91.64393940380226</v>
      </c>
      <c r="AB23" t="n">
        <v>125.3912809374932</v>
      </c>
      <c r="AC23" t="n">
        <v>113.42411307262</v>
      </c>
      <c r="AD23" t="n">
        <v>91643.93940380226</v>
      </c>
      <c r="AE23" t="n">
        <v>125391.2809374933</v>
      </c>
      <c r="AF23" t="n">
        <v>2.102239213058069e-06</v>
      </c>
      <c r="AG23" t="n">
        <v>0.1469444444444444</v>
      </c>
      <c r="AH23" t="n">
        <v>113424.11307262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9.511200000000001</v>
      </c>
      <c r="E24" t="n">
        <v>10.51</v>
      </c>
      <c r="F24" t="n">
        <v>6.95</v>
      </c>
      <c r="G24" t="n">
        <v>29.8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115.98</v>
      </c>
      <c r="Q24" t="n">
        <v>204.14</v>
      </c>
      <c r="R24" t="n">
        <v>29.91</v>
      </c>
      <c r="S24" t="n">
        <v>17.37</v>
      </c>
      <c r="T24" t="n">
        <v>4129.53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90.92779376576529</v>
      </c>
      <c r="AB24" t="n">
        <v>124.4114188814158</v>
      </c>
      <c r="AC24" t="n">
        <v>112.5377676759292</v>
      </c>
      <c r="AD24" t="n">
        <v>90927.79376576528</v>
      </c>
      <c r="AE24" t="n">
        <v>124411.4188814158</v>
      </c>
      <c r="AF24" t="n">
        <v>2.114667710515574e-06</v>
      </c>
      <c r="AG24" t="n">
        <v>0.1459722222222222</v>
      </c>
      <c r="AH24" t="n">
        <v>112537.7676759293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9.509499999999999</v>
      </c>
      <c r="E25" t="n">
        <v>10.52</v>
      </c>
      <c r="F25" t="n">
        <v>6.96</v>
      </c>
      <c r="G25" t="n">
        <v>29.81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116</v>
      </c>
      <c r="Q25" t="n">
        <v>204.15</v>
      </c>
      <c r="R25" t="n">
        <v>29.88</v>
      </c>
      <c r="S25" t="n">
        <v>17.37</v>
      </c>
      <c r="T25" t="n">
        <v>4114.8</v>
      </c>
      <c r="U25" t="n">
        <v>0.58</v>
      </c>
      <c r="V25" t="n">
        <v>0.73</v>
      </c>
      <c r="W25" t="n">
        <v>1.16</v>
      </c>
      <c r="X25" t="n">
        <v>0.26</v>
      </c>
      <c r="Y25" t="n">
        <v>1</v>
      </c>
      <c r="Z25" t="n">
        <v>10</v>
      </c>
      <c r="AA25" t="n">
        <v>90.98786373370581</v>
      </c>
      <c r="AB25" t="n">
        <v>124.4936092616519</v>
      </c>
      <c r="AC25" t="n">
        <v>112.6121139216306</v>
      </c>
      <c r="AD25" t="n">
        <v>90987.8637337058</v>
      </c>
      <c r="AE25" t="n">
        <v>124493.6092616519</v>
      </c>
      <c r="AF25" t="n">
        <v>2.114289741898798e-06</v>
      </c>
      <c r="AG25" t="n">
        <v>0.1461111111111111</v>
      </c>
      <c r="AH25" t="n">
        <v>112612.1139216306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9.576499999999999</v>
      </c>
      <c r="E26" t="n">
        <v>10.44</v>
      </c>
      <c r="F26" t="n">
        <v>6.93</v>
      </c>
      <c r="G26" t="n">
        <v>31.99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115.51</v>
      </c>
      <c r="Q26" t="n">
        <v>204.14</v>
      </c>
      <c r="R26" t="n">
        <v>29.32</v>
      </c>
      <c r="S26" t="n">
        <v>17.37</v>
      </c>
      <c r="T26" t="n">
        <v>3836.91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89.98783906227564</v>
      </c>
      <c r="AB26" t="n">
        <v>123.1253313882271</v>
      </c>
      <c r="AC26" t="n">
        <v>111.3744225680549</v>
      </c>
      <c r="AD26" t="n">
        <v>89987.83906227564</v>
      </c>
      <c r="AE26" t="n">
        <v>123125.3313882271</v>
      </c>
      <c r="AF26" t="n">
        <v>2.129186152089367e-06</v>
      </c>
      <c r="AG26" t="n">
        <v>0.145</v>
      </c>
      <c r="AH26" t="n">
        <v>111374.4225680549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9.5783</v>
      </c>
      <c r="E27" t="n">
        <v>10.44</v>
      </c>
      <c r="F27" t="n">
        <v>6.93</v>
      </c>
      <c r="G27" t="n">
        <v>31.98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115.47</v>
      </c>
      <c r="Q27" t="n">
        <v>204.2</v>
      </c>
      <c r="R27" t="n">
        <v>29.05</v>
      </c>
      <c r="S27" t="n">
        <v>17.37</v>
      </c>
      <c r="T27" t="n">
        <v>3699.92</v>
      </c>
      <c r="U27" t="n">
        <v>0.6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89.9486054324023</v>
      </c>
      <c r="AB27" t="n">
        <v>123.0716502049688</v>
      </c>
      <c r="AC27" t="n">
        <v>111.3258646415848</v>
      </c>
      <c r="AD27" t="n">
        <v>89948.6054324023</v>
      </c>
      <c r="AE27" t="n">
        <v>123071.6502049688</v>
      </c>
      <c r="AF27" t="n">
        <v>2.129586354154189e-06</v>
      </c>
      <c r="AG27" t="n">
        <v>0.145</v>
      </c>
      <c r="AH27" t="n">
        <v>111325.8646415848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9.646599999999999</v>
      </c>
      <c r="E28" t="n">
        <v>10.37</v>
      </c>
      <c r="F28" t="n">
        <v>6.91</v>
      </c>
      <c r="G28" t="n">
        <v>34.53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114.92</v>
      </c>
      <c r="Q28" t="n">
        <v>204.15</v>
      </c>
      <c r="R28" t="n">
        <v>28.66</v>
      </c>
      <c r="S28" t="n">
        <v>17.37</v>
      </c>
      <c r="T28" t="n">
        <v>3513.77</v>
      </c>
      <c r="U28" t="n">
        <v>0.61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88.94962516027022</v>
      </c>
      <c r="AB28" t="n">
        <v>121.7048013247392</v>
      </c>
      <c r="AC28" t="n">
        <v>110.0894659000994</v>
      </c>
      <c r="AD28" t="n">
        <v>88949.62516027021</v>
      </c>
      <c r="AE28" t="n">
        <v>121704.8013247392</v>
      </c>
      <c r="AF28" t="n">
        <v>2.144771799169351e-06</v>
      </c>
      <c r="AG28" t="n">
        <v>0.1440277777777778</v>
      </c>
      <c r="AH28" t="n">
        <v>110089.4659000994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9.6448</v>
      </c>
      <c r="E29" t="n">
        <v>10.37</v>
      </c>
      <c r="F29" t="n">
        <v>6.91</v>
      </c>
      <c r="G29" t="n">
        <v>34.54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114.99</v>
      </c>
      <c r="Q29" t="n">
        <v>204.16</v>
      </c>
      <c r="R29" t="n">
        <v>28.64</v>
      </c>
      <c r="S29" t="n">
        <v>17.37</v>
      </c>
      <c r="T29" t="n">
        <v>3501.63</v>
      </c>
      <c r="U29" t="n">
        <v>0.61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89.00532228797118</v>
      </c>
      <c r="AB29" t="n">
        <v>121.7810085920435</v>
      </c>
      <c r="AC29" t="n">
        <v>110.1584000527698</v>
      </c>
      <c r="AD29" t="n">
        <v>89005.32228797118</v>
      </c>
      <c r="AE29" t="n">
        <v>121781.0085920435</v>
      </c>
      <c r="AF29" t="n">
        <v>2.14437159710453e-06</v>
      </c>
      <c r="AG29" t="n">
        <v>0.1440277777777778</v>
      </c>
      <c r="AH29" t="n">
        <v>110158.4000527698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9.6448</v>
      </c>
      <c r="E30" t="n">
        <v>10.37</v>
      </c>
      <c r="F30" t="n">
        <v>6.91</v>
      </c>
      <c r="G30" t="n">
        <v>34.54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114.84</v>
      </c>
      <c r="Q30" t="n">
        <v>204.14</v>
      </c>
      <c r="R30" t="n">
        <v>28.75</v>
      </c>
      <c r="S30" t="n">
        <v>17.37</v>
      </c>
      <c r="T30" t="n">
        <v>3555.55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88.92068665166522</v>
      </c>
      <c r="AB30" t="n">
        <v>121.6652063805889</v>
      </c>
      <c r="AC30" t="n">
        <v>110.053649841847</v>
      </c>
      <c r="AD30" t="n">
        <v>88920.68665166522</v>
      </c>
      <c r="AE30" t="n">
        <v>121665.2063805889</v>
      </c>
      <c r="AF30" t="n">
        <v>2.14437159710453e-06</v>
      </c>
      <c r="AG30" t="n">
        <v>0.1440277777777778</v>
      </c>
      <c r="AH30" t="n">
        <v>110053.649841847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9.720000000000001</v>
      </c>
      <c r="E31" t="n">
        <v>10.29</v>
      </c>
      <c r="F31" t="n">
        <v>6.88</v>
      </c>
      <c r="G31" t="n">
        <v>37.52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114.11</v>
      </c>
      <c r="Q31" t="n">
        <v>204.15</v>
      </c>
      <c r="R31" t="n">
        <v>27.62</v>
      </c>
      <c r="S31" t="n">
        <v>17.37</v>
      </c>
      <c r="T31" t="n">
        <v>2996.68</v>
      </c>
      <c r="U31" t="n">
        <v>0.63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87.74198942125086</v>
      </c>
      <c r="AB31" t="n">
        <v>120.052460829485</v>
      </c>
      <c r="AC31" t="n">
        <v>108.5948224626373</v>
      </c>
      <c r="AD31" t="n">
        <v>87741.98942125087</v>
      </c>
      <c r="AE31" t="n">
        <v>120052.460829485</v>
      </c>
      <c r="AF31" t="n">
        <v>2.16109115003484e-06</v>
      </c>
      <c r="AG31" t="n">
        <v>0.1429166666666667</v>
      </c>
      <c r="AH31" t="n">
        <v>108594.8224626373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9.717599999999999</v>
      </c>
      <c r="E32" t="n">
        <v>10.29</v>
      </c>
      <c r="F32" t="n">
        <v>6.88</v>
      </c>
      <c r="G32" t="n">
        <v>37.53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114.13</v>
      </c>
      <c r="Q32" t="n">
        <v>204.14</v>
      </c>
      <c r="R32" t="n">
        <v>27.78</v>
      </c>
      <c r="S32" t="n">
        <v>17.37</v>
      </c>
      <c r="T32" t="n">
        <v>3075.54</v>
      </c>
      <c r="U32" t="n">
        <v>0.63</v>
      </c>
      <c r="V32" t="n">
        <v>0.74</v>
      </c>
      <c r="W32" t="n">
        <v>1.15</v>
      </c>
      <c r="X32" t="n">
        <v>0.19</v>
      </c>
      <c r="Y32" t="n">
        <v>1</v>
      </c>
      <c r="Z32" t="n">
        <v>10</v>
      </c>
      <c r="AA32" t="n">
        <v>87.77433119108149</v>
      </c>
      <c r="AB32" t="n">
        <v>120.0967122657855</v>
      </c>
      <c r="AC32" t="n">
        <v>108.6348506039646</v>
      </c>
      <c r="AD32" t="n">
        <v>87774.33119108148</v>
      </c>
      <c r="AE32" t="n">
        <v>120096.7122657855</v>
      </c>
      <c r="AF32" t="n">
        <v>2.160557547281745e-06</v>
      </c>
      <c r="AG32" t="n">
        <v>0.1429166666666667</v>
      </c>
      <c r="AH32" t="n">
        <v>108634.8506039646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9.707700000000001</v>
      </c>
      <c r="E33" t="n">
        <v>10.3</v>
      </c>
      <c r="F33" t="n">
        <v>6.89</v>
      </c>
      <c r="G33" t="n">
        <v>37.59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114.31</v>
      </c>
      <c r="Q33" t="n">
        <v>204.14</v>
      </c>
      <c r="R33" t="n">
        <v>28.17</v>
      </c>
      <c r="S33" t="n">
        <v>17.37</v>
      </c>
      <c r="T33" t="n">
        <v>3270.17</v>
      </c>
      <c r="U33" t="n">
        <v>0.62</v>
      </c>
      <c r="V33" t="n">
        <v>0.74</v>
      </c>
      <c r="W33" t="n">
        <v>1.15</v>
      </c>
      <c r="X33" t="n">
        <v>0.2</v>
      </c>
      <c r="Y33" t="n">
        <v>1</v>
      </c>
      <c r="Z33" t="n">
        <v>10</v>
      </c>
      <c r="AA33" t="n">
        <v>87.99466215889167</v>
      </c>
      <c r="AB33" t="n">
        <v>120.3981788162595</v>
      </c>
      <c r="AC33" t="n">
        <v>108.9075456099724</v>
      </c>
      <c r="AD33" t="n">
        <v>87994.66215889168</v>
      </c>
      <c r="AE33" t="n">
        <v>120398.1788162595</v>
      </c>
      <c r="AF33" t="n">
        <v>2.158356435925228e-06</v>
      </c>
      <c r="AG33" t="n">
        <v>0.1430555555555556</v>
      </c>
      <c r="AH33" t="n">
        <v>108907.5456099724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9.710599999999999</v>
      </c>
      <c r="E34" t="n">
        <v>10.3</v>
      </c>
      <c r="F34" t="n">
        <v>6.89</v>
      </c>
      <c r="G34" t="n">
        <v>37.58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114.03</v>
      </c>
      <c r="Q34" t="n">
        <v>204.14</v>
      </c>
      <c r="R34" t="n">
        <v>27.87</v>
      </c>
      <c r="S34" t="n">
        <v>17.37</v>
      </c>
      <c r="T34" t="n">
        <v>3120.39</v>
      </c>
      <c r="U34" t="n">
        <v>0.62</v>
      </c>
      <c r="V34" t="n">
        <v>0.74</v>
      </c>
      <c r="W34" t="n">
        <v>1.16</v>
      </c>
      <c r="X34" t="n">
        <v>0.2</v>
      </c>
      <c r="Y34" t="n">
        <v>1</v>
      </c>
      <c r="Z34" t="n">
        <v>10</v>
      </c>
      <c r="AA34" t="n">
        <v>87.81210639327148</v>
      </c>
      <c r="AB34" t="n">
        <v>120.1483979639461</v>
      </c>
      <c r="AC34" t="n">
        <v>108.6816034916341</v>
      </c>
      <c r="AD34" t="n">
        <v>87812.10639327148</v>
      </c>
      <c r="AE34" t="n">
        <v>120148.3979639461</v>
      </c>
      <c r="AF34" t="n">
        <v>2.159001205918551e-06</v>
      </c>
      <c r="AG34" t="n">
        <v>0.1430555555555556</v>
      </c>
      <c r="AH34" t="n">
        <v>108681.6034916341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9.781000000000001</v>
      </c>
      <c r="E35" t="n">
        <v>10.22</v>
      </c>
      <c r="F35" t="n">
        <v>6.87</v>
      </c>
      <c r="G35" t="n">
        <v>41.19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113.55</v>
      </c>
      <c r="Q35" t="n">
        <v>204.14</v>
      </c>
      <c r="R35" t="n">
        <v>27.22</v>
      </c>
      <c r="S35" t="n">
        <v>17.37</v>
      </c>
      <c r="T35" t="n">
        <v>2801.45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86.86173650848887</v>
      </c>
      <c r="AB35" t="n">
        <v>118.848059960227</v>
      </c>
      <c r="AC35" t="n">
        <v>107.5053679219536</v>
      </c>
      <c r="AD35" t="n">
        <v>86861.73650848887</v>
      </c>
      <c r="AE35" t="n">
        <v>118848.059960227</v>
      </c>
      <c r="AF35" t="n">
        <v>2.174653553342672e-06</v>
      </c>
      <c r="AG35" t="n">
        <v>0.1419444444444445</v>
      </c>
      <c r="AH35" t="n">
        <v>107505.3679219536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9.781000000000001</v>
      </c>
      <c r="E36" t="n">
        <v>10.22</v>
      </c>
      <c r="F36" t="n">
        <v>6.87</v>
      </c>
      <c r="G36" t="n">
        <v>41.19</v>
      </c>
      <c r="H36" t="n">
        <v>0.6</v>
      </c>
      <c r="I36" t="n">
        <v>10</v>
      </c>
      <c r="J36" t="n">
        <v>279.61</v>
      </c>
      <c r="K36" t="n">
        <v>59.89</v>
      </c>
      <c r="L36" t="n">
        <v>9.5</v>
      </c>
      <c r="M36" t="n">
        <v>8</v>
      </c>
      <c r="N36" t="n">
        <v>75.22</v>
      </c>
      <c r="O36" t="n">
        <v>34718.84</v>
      </c>
      <c r="P36" t="n">
        <v>113.52</v>
      </c>
      <c r="Q36" t="n">
        <v>204.15</v>
      </c>
      <c r="R36" t="n">
        <v>27.36</v>
      </c>
      <c r="S36" t="n">
        <v>17.37</v>
      </c>
      <c r="T36" t="n">
        <v>2873.03</v>
      </c>
      <c r="U36" t="n">
        <v>0.63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86.84504509073928</v>
      </c>
      <c r="AB36" t="n">
        <v>118.8252220260886</v>
      </c>
      <c r="AC36" t="n">
        <v>107.4847096081962</v>
      </c>
      <c r="AD36" t="n">
        <v>86845.04509073928</v>
      </c>
      <c r="AE36" t="n">
        <v>118825.2220260886</v>
      </c>
      <c r="AF36" t="n">
        <v>2.174653553342672e-06</v>
      </c>
      <c r="AG36" t="n">
        <v>0.1419444444444445</v>
      </c>
      <c r="AH36" t="n">
        <v>107484.7096081962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9.7842</v>
      </c>
      <c r="E37" t="n">
        <v>10.22</v>
      </c>
      <c r="F37" t="n">
        <v>6.86</v>
      </c>
      <c r="G37" t="n">
        <v>41.17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113.6</v>
      </c>
      <c r="Q37" t="n">
        <v>204.14</v>
      </c>
      <c r="R37" t="n">
        <v>27.06</v>
      </c>
      <c r="S37" t="n">
        <v>17.37</v>
      </c>
      <c r="T37" t="n">
        <v>2723.33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86.8304807286151</v>
      </c>
      <c r="AB37" t="n">
        <v>118.805294423296</v>
      </c>
      <c r="AC37" t="n">
        <v>107.4666838678455</v>
      </c>
      <c r="AD37" t="n">
        <v>86830.4807286151</v>
      </c>
      <c r="AE37" t="n">
        <v>118805.294423296</v>
      </c>
      <c r="AF37" t="n">
        <v>2.175365023680132e-06</v>
      </c>
      <c r="AG37" t="n">
        <v>0.1419444444444445</v>
      </c>
      <c r="AH37" t="n">
        <v>107466.6838678456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9.772</v>
      </c>
      <c r="E38" t="n">
        <v>10.23</v>
      </c>
      <c r="F38" t="n">
        <v>6.87</v>
      </c>
      <c r="G38" t="n">
        <v>41.25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113.59</v>
      </c>
      <c r="Q38" t="n">
        <v>204.14</v>
      </c>
      <c r="R38" t="n">
        <v>27.52</v>
      </c>
      <c r="S38" t="n">
        <v>17.37</v>
      </c>
      <c r="T38" t="n">
        <v>2950.19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86.9625369067638</v>
      </c>
      <c r="AB38" t="n">
        <v>118.9859795121463</v>
      </c>
      <c r="AC38" t="n">
        <v>107.6301246254092</v>
      </c>
      <c r="AD38" t="n">
        <v>86962.53690676379</v>
      </c>
      <c r="AE38" t="n">
        <v>118985.9795121463</v>
      </c>
      <c r="AF38" t="n">
        <v>2.172652543018566e-06</v>
      </c>
      <c r="AG38" t="n">
        <v>0.1420833333333333</v>
      </c>
      <c r="AH38" t="n">
        <v>107630.1246254092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9.844900000000001</v>
      </c>
      <c r="E39" t="n">
        <v>10.16</v>
      </c>
      <c r="F39" t="n">
        <v>6.85</v>
      </c>
      <c r="G39" t="n">
        <v>45.66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113.1</v>
      </c>
      <c r="Q39" t="n">
        <v>204.14</v>
      </c>
      <c r="R39" t="n">
        <v>26.75</v>
      </c>
      <c r="S39" t="n">
        <v>17.37</v>
      </c>
      <c r="T39" t="n">
        <v>2573.96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85.99778501977308</v>
      </c>
      <c r="AB39" t="n">
        <v>117.6659634185169</v>
      </c>
      <c r="AC39" t="n">
        <v>106.4360890151011</v>
      </c>
      <c r="AD39" t="n">
        <v>85997.78501977307</v>
      </c>
      <c r="AE39" t="n">
        <v>117665.9634185169</v>
      </c>
      <c r="AF39" t="n">
        <v>2.188860726643827e-06</v>
      </c>
      <c r="AG39" t="n">
        <v>0.1411111111111111</v>
      </c>
      <c r="AH39" t="n">
        <v>106436.0890151011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9.833399999999999</v>
      </c>
      <c r="E40" t="n">
        <v>10.17</v>
      </c>
      <c r="F40" t="n">
        <v>6.86</v>
      </c>
      <c r="G40" t="n">
        <v>45.74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113.52</v>
      </c>
      <c r="Q40" t="n">
        <v>204.16</v>
      </c>
      <c r="R40" t="n">
        <v>27.19</v>
      </c>
      <c r="S40" t="n">
        <v>17.37</v>
      </c>
      <c r="T40" t="n">
        <v>2793.27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86.35998909245448</v>
      </c>
      <c r="AB40" t="n">
        <v>118.1615470100753</v>
      </c>
      <c r="AC40" t="n">
        <v>106.8843748042372</v>
      </c>
      <c r="AD40" t="n">
        <v>86359.98909245449</v>
      </c>
      <c r="AE40" t="n">
        <v>118161.5470100753</v>
      </c>
      <c r="AF40" t="n">
        <v>2.18630388011858e-06</v>
      </c>
      <c r="AG40" t="n">
        <v>0.14125</v>
      </c>
      <c r="AH40" t="n">
        <v>106884.3748042372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9.841200000000001</v>
      </c>
      <c r="E41" t="n">
        <v>10.16</v>
      </c>
      <c r="F41" t="n">
        <v>6.85</v>
      </c>
      <c r="G41" t="n">
        <v>45.69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113.38</v>
      </c>
      <c r="Q41" t="n">
        <v>204.14</v>
      </c>
      <c r="R41" t="n">
        <v>26.94</v>
      </c>
      <c r="S41" t="n">
        <v>17.37</v>
      </c>
      <c r="T41" t="n">
        <v>2668.61</v>
      </c>
      <c r="U41" t="n">
        <v>0.64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86.18414913960513</v>
      </c>
      <c r="AB41" t="n">
        <v>117.9209550290757</v>
      </c>
      <c r="AC41" t="n">
        <v>106.6667445842312</v>
      </c>
      <c r="AD41" t="n">
        <v>86184.14913960513</v>
      </c>
      <c r="AE41" t="n">
        <v>117920.9550290757</v>
      </c>
      <c r="AF41" t="n">
        <v>2.188038089066139e-06</v>
      </c>
      <c r="AG41" t="n">
        <v>0.1411111111111111</v>
      </c>
      <c r="AH41" t="n">
        <v>106666.7445842312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9.837400000000001</v>
      </c>
      <c r="E42" t="n">
        <v>10.17</v>
      </c>
      <c r="F42" t="n">
        <v>6.86</v>
      </c>
      <c r="G42" t="n">
        <v>45.71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113.23</v>
      </c>
      <c r="Q42" t="n">
        <v>204.14</v>
      </c>
      <c r="R42" t="n">
        <v>27.02</v>
      </c>
      <c r="S42" t="n">
        <v>17.37</v>
      </c>
      <c r="T42" t="n">
        <v>2707.01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86.16531648395475</v>
      </c>
      <c r="AB42" t="n">
        <v>117.8951873587768</v>
      </c>
      <c r="AC42" t="n">
        <v>106.6434361442204</v>
      </c>
      <c r="AD42" t="n">
        <v>86165.31648395475</v>
      </c>
      <c r="AE42" t="n">
        <v>117895.1873587767</v>
      </c>
      <c r="AF42" t="n">
        <v>2.187193218040405e-06</v>
      </c>
      <c r="AG42" t="n">
        <v>0.14125</v>
      </c>
      <c r="AH42" t="n">
        <v>106643.4361442204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9.8371</v>
      </c>
      <c r="E43" t="n">
        <v>10.17</v>
      </c>
      <c r="F43" t="n">
        <v>6.86</v>
      </c>
      <c r="G43" t="n">
        <v>45.72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113.13</v>
      </c>
      <c r="Q43" t="n">
        <v>204.14</v>
      </c>
      <c r="R43" t="n">
        <v>26.99</v>
      </c>
      <c r="S43" t="n">
        <v>17.37</v>
      </c>
      <c r="T43" t="n">
        <v>2693.45</v>
      </c>
      <c r="U43" t="n">
        <v>0.64</v>
      </c>
      <c r="V43" t="n">
        <v>0.74</v>
      </c>
      <c r="W43" t="n">
        <v>1.15</v>
      </c>
      <c r="X43" t="n">
        <v>0.17</v>
      </c>
      <c r="Y43" t="n">
        <v>1</v>
      </c>
      <c r="Z43" t="n">
        <v>10</v>
      </c>
      <c r="AA43" t="n">
        <v>86.11255841161679</v>
      </c>
      <c r="AB43" t="n">
        <v>117.8230014366821</v>
      </c>
      <c r="AC43" t="n">
        <v>106.5781395452169</v>
      </c>
      <c r="AD43" t="n">
        <v>86112.55841161679</v>
      </c>
      <c r="AE43" t="n">
        <v>117823.0014366821</v>
      </c>
      <c r="AF43" t="n">
        <v>2.187126517696268e-06</v>
      </c>
      <c r="AG43" t="n">
        <v>0.14125</v>
      </c>
      <c r="AH43" t="n">
        <v>106578.1395452169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9.9116</v>
      </c>
      <c r="E44" t="n">
        <v>10.09</v>
      </c>
      <c r="F44" t="n">
        <v>6.83</v>
      </c>
      <c r="G44" t="n">
        <v>51.24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112.4</v>
      </c>
      <c r="Q44" t="n">
        <v>204.15</v>
      </c>
      <c r="R44" t="n">
        <v>26.29</v>
      </c>
      <c r="S44" t="n">
        <v>17.37</v>
      </c>
      <c r="T44" t="n">
        <v>2346.58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84.98373187850527</v>
      </c>
      <c r="AB44" t="n">
        <v>116.2784911737678</v>
      </c>
      <c r="AC44" t="n">
        <v>105.1810351740609</v>
      </c>
      <c r="AD44" t="n">
        <v>84983.73187850526</v>
      </c>
      <c r="AE44" t="n">
        <v>116278.4911737678</v>
      </c>
      <c r="AF44" t="n">
        <v>2.203690436490259e-06</v>
      </c>
      <c r="AG44" t="n">
        <v>0.1401388888888889</v>
      </c>
      <c r="AH44" t="n">
        <v>105181.0351740608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9.922000000000001</v>
      </c>
      <c r="E45" t="n">
        <v>10.08</v>
      </c>
      <c r="F45" t="n">
        <v>6.82</v>
      </c>
      <c r="G45" t="n">
        <v>51.16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112.34</v>
      </c>
      <c r="Q45" t="n">
        <v>204.14</v>
      </c>
      <c r="R45" t="n">
        <v>25.87</v>
      </c>
      <c r="S45" t="n">
        <v>17.37</v>
      </c>
      <c r="T45" t="n">
        <v>2138.06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84.83256527834702</v>
      </c>
      <c r="AB45" t="n">
        <v>116.0716583624316</v>
      </c>
      <c r="AC45" t="n">
        <v>104.9939421959469</v>
      </c>
      <c r="AD45" t="n">
        <v>84832.56527834701</v>
      </c>
      <c r="AE45" t="n">
        <v>116071.6583624316</v>
      </c>
      <c r="AF45" t="n">
        <v>2.206002715087005e-06</v>
      </c>
      <c r="AG45" t="n">
        <v>0.14</v>
      </c>
      <c r="AH45" t="n">
        <v>104993.9421959469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9.927199999999999</v>
      </c>
      <c r="E46" t="n">
        <v>10.07</v>
      </c>
      <c r="F46" t="n">
        <v>6.82</v>
      </c>
      <c r="G46" t="n">
        <v>51.12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112.05</v>
      </c>
      <c r="Q46" t="n">
        <v>204.14</v>
      </c>
      <c r="R46" t="n">
        <v>25.84</v>
      </c>
      <c r="S46" t="n">
        <v>17.37</v>
      </c>
      <c r="T46" t="n">
        <v>2121.88</v>
      </c>
      <c r="U46" t="n">
        <v>0.67</v>
      </c>
      <c r="V46" t="n">
        <v>0.75</v>
      </c>
      <c r="W46" t="n">
        <v>1.14</v>
      </c>
      <c r="X46" t="n">
        <v>0.12</v>
      </c>
      <c r="Y46" t="n">
        <v>1</v>
      </c>
      <c r="Z46" t="n">
        <v>10</v>
      </c>
      <c r="AA46" t="n">
        <v>84.62977744423601</v>
      </c>
      <c r="AB46" t="n">
        <v>115.7941951014333</v>
      </c>
      <c r="AC46" t="n">
        <v>104.742959639156</v>
      </c>
      <c r="AD46" t="n">
        <v>84629.77744423601</v>
      </c>
      <c r="AE46" t="n">
        <v>115794.1951014333</v>
      </c>
      <c r="AF46" t="n">
        <v>2.207158854385377e-06</v>
      </c>
      <c r="AG46" t="n">
        <v>0.1398611111111111</v>
      </c>
      <c r="AH46" t="n">
        <v>104742.959639156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9.918699999999999</v>
      </c>
      <c r="E47" t="n">
        <v>10.08</v>
      </c>
      <c r="F47" t="n">
        <v>6.82</v>
      </c>
      <c r="G47" t="n">
        <v>51.18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112.19</v>
      </c>
      <c r="Q47" t="n">
        <v>204.14</v>
      </c>
      <c r="R47" t="n">
        <v>25.99</v>
      </c>
      <c r="S47" t="n">
        <v>17.37</v>
      </c>
      <c r="T47" t="n">
        <v>2197.56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84.77778253726315</v>
      </c>
      <c r="AB47" t="n">
        <v>115.9967021992368</v>
      </c>
      <c r="AC47" t="n">
        <v>104.9261397437657</v>
      </c>
      <c r="AD47" t="n">
        <v>84777.78253726315</v>
      </c>
      <c r="AE47" t="n">
        <v>115996.7021992368</v>
      </c>
      <c r="AF47" t="n">
        <v>2.205269011301499e-06</v>
      </c>
      <c r="AG47" t="n">
        <v>0.14</v>
      </c>
      <c r="AH47" t="n">
        <v>104926.1397437657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9.9168</v>
      </c>
      <c r="E48" t="n">
        <v>10.08</v>
      </c>
      <c r="F48" t="n">
        <v>6.83</v>
      </c>
      <c r="G48" t="n">
        <v>51.2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112.03</v>
      </c>
      <c r="Q48" t="n">
        <v>204.15</v>
      </c>
      <c r="R48" t="n">
        <v>26.16</v>
      </c>
      <c r="S48" t="n">
        <v>17.37</v>
      </c>
      <c r="T48" t="n">
        <v>2281.91</v>
      </c>
      <c r="U48" t="n">
        <v>0.66</v>
      </c>
      <c r="V48" t="n">
        <v>0.75</v>
      </c>
      <c r="W48" t="n">
        <v>1.15</v>
      </c>
      <c r="X48" t="n">
        <v>0.14</v>
      </c>
      <c r="Y48" t="n">
        <v>1</v>
      </c>
      <c r="Z48" t="n">
        <v>10</v>
      </c>
      <c r="AA48" t="n">
        <v>84.73675196038045</v>
      </c>
      <c r="AB48" t="n">
        <v>115.9405623538046</v>
      </c>
      <c r="AC48" t="n">
        <v>104.8753578063887</v>
      </c>
      <c r="AD48" t="n">
        <v>84736.75196038044</v>
      </c>
      <c r="AE48" t="n">
        <v>115940.5623538046</v>
      </c>
      <c r="AF48" t="n">
        <v>2.204846575788632e-06</v>
      </c>
      <c r="AG48" t="n">
        <v>0.14</v>
      </c>
      <c r="AH48" t="n">
        <v>104875.3578063888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9.9154</v>
      </c>
      <c r="E49" t="n">
        <v>10.09</v>
      </c>
      <c r="F49" t="n">
        <v>6.83</v>
      </c>
      <c r="G49" t="n">
        <v>51.21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112.15</v>
      </c>
      <c r="Q49" t="n">
        <v>204.19</v>
      </c>
      <c r="R49" t="n">
        <v>26.09</v>
      </c>
      <c r="S49" t="n">
        <v>17.37</v>
      </c>
      <c r="T49" t="n">
        <v>2248.48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84.81476905696746</v>
      </c>
      <c r="AB49" t="n">
        <v>116.0473087872263</v>
      </c>
      <c r="AC49" t="n">
        <v>104.9719165100243</v>
      </c>
      <c r="AD49" t="n">
        <v>84814.76905696746</v>
      </c>
      <c r="AE49" t="n">
        <v>116047.3087872263</v>
      </c>
      <c r="AF49" t="n">
        <v>2.204535307515994e-06</v>
      </c>
      <c r="AG49" t="n">
        <v>0.1401388888888889</v>
      </c>
      <c r="AH49" t="n">
        <v>104971.9165100243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9.9138</v>
      </c>
      <c r="E50" t="n">
        <v>10.09</v>
      </c>
      <c r="F50" t="n">
        <v>6.83</v>
      </c>
      <c r="G50" t="n">
        <v>51.22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111.95</v>
      </c>
      <c r="Q50" t="n">
        <v>204.15</v>
      </c>
      <c r="R50" t="n">
        <v>26.14</v>
      </c>
      <c r="S50" t="n">
        <v>17.37</v>
      </c>
      <c r="T50" t="n">
        <v>2274.75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84.71832813372104</v>
      </c>
      <c r="AB50" t="n">
        <v>115.9153540613673</v>
      </c>
      <c r="AC50" t="n">
        <v>104.8525553580016</v>
      </c>
      <c r="AD50" t="n">
        <v>84718.32813372105</v>
      </c>
      <c r="AE50" t="n">
        <v>115915.3540613673</v>
      </c>
      <c r="AF50" t="n">
        <v>2.204179572347264e-06</v>
      </c>
      <c r="AG50" t="n">
        <v>0.1401388888888889</v>
      </c>
      <c r="AH50" t="n">
        <v>104852.5553580016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9.916499999999999</v>
      </c>
      <c r="E51" t="n">
        <v>10.08</v>
      </c>
      <c r="F51" t="n">
        <v>6.83</v>
      </c>
      <c r="G51" t="n">
        <v>51.2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111.66</v>
      </c>
      <c r="Q51" t="n">
        <v>204.15</v>
      </c>
      <c r="R51" t="n">
        <v>26.03</v>
      </c>
      <c r="S51" t="n">
        <v>17.37</v>
      </c>
      <c r="T51" t="n">
        <v>2218.76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84.53620312908996</v>
      </c>
      <c r="AB51" t="n">
        <v>115.6661625952431</v>
      </c>
      <c r="AC51" t="n">
        <v>104.6271463756618</v>
      </c>
      <c r="AD51" t="n">
        <v>84536.20312908996</v>
      </c>
      <c r="AE51" t="n">
        <v>115666.162595243</v>
      </c>
      <c r="AF51" t="n">
        <v>2.204779875444495e-06</v>
      </c>
      <c r="AG51" t="n">
        <v>0.14</v>
      </c>
      <c r="AH51" t="n">
        <v>104627.1463756618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9.9892</v>
      </c>
      <c r="E52" t="n">
        <v>10.01</v>
      </c>
      <c r="F52" t="n">
        <v>6.8</v>
      </c>
      <c r="G52" t="n">
        <v>58.32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111.43</v>
      </c>
      <c r="Q52" t="n">
        <v>204.16</v>
      </c>
      <c r="R52" t="n">
        <v>25.31</v>
      </c>
      <c r="S52" t="n">
        <v>17.37</v>
      </c>
      <c r="T52" t="n">
        <v>1864.39</v>
      </c>
      <c r="U52" t="n">
        <v>0.6899999999999999</v>
      </c>
      <c r="V52" t="n">
        <v>0.75</v>
      </c>
      <c r="W52" t="n">
        <v>1.15</v>
      </c>
      <c r="X52" t="n">
        <v>0.11</v>
      </c>
      <c r="Y52" t="n">
        <v>1</v>
      </c>
      <c r="Z52" t="n">
        <v>10</v>
      </c>
      <c r="AA52" t="n">
        <v>83.71557269001191</v>
      </c>
      <c r="AB52" t="n">
        <v>114.5433398248372</v>
      </c>
      <c r="AC52" t="n">
        <v>103.6114842345714</v>
      </c>
      <c r="AD52" t="n">
        <v>83715.5726900119</v>
      </c>
      <c r="AE52" t="n">
        <v>114543.3398248372</v>
      </c>
      <c r="AF52" t="n">
        <v>2.220943592173665e-06</v>
      </c>
      <c r="AG52" t="n">
        <v>0.1390277777777778</v>
      </c>
      <c r="AH52" t="n">
        <v>103611.4842345714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9.9811</v>
      </c>
      <c r="E53" t="n">
        <v>10.02</v>
      </c>
      <c r="F53" t="n">
        <v>6.81</v>
      </c>
      <c r="G53" t="n">
        <v>58.39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111.65</v>
      </c>
      <c r="Q53" t="n">
        <v>204.15</v>
      </c>
      <c r="R53" t="n">
        <v>25.55</v>
      </c>
      <c r="S53" t="n">
        <v>17.37</v>
      </c>
      <c r="T53" t="n">
        <v>1982.75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83.93296492825405</v>
      </c>
      <c r="AB53" t="n">
        <v>114.8407854758686</v>
      </c>
      <c r="AC53" t="n">
        <v>103.8805420901361</v>
      </c>
      <c r="AD53" t="n">
        <v>83932.96492825405</v>
      </c>
      <c r="AE53" t="n">
        <v>114840.7854758686</v>
      </c>
      <c r="AF53" t="n">
        <v>2.219142682881969e-06</v>
      </c>
      <c r="AG53" t="n">
        <v>0.1391666666666667</v>
      </c>
      <c r="AH53" t="n">
        <v>103880.5420901361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9.992000000000001</v>
      </c>
      <c r="E54" t="n">
        <v>10.01</v>
      </c>
      <c r="F54" t="n">
        <v>6.8</v>
      </c>
      <c r="G54" t="n">
        <v>58.3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111.67</v>
      </c>
      <c r="Q54" t="n">
        <v>204.14</v>
      </c>
      <c r="R54" t="n">
        <v>25.28</v>
      </c>
      <c r="S54" t="n">
        <v>17.37</v>
      </c>
      <c r="T54" t="n">
        <v>1846.38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83.82342089999138</v>
      </c>
      <c r="AB54" t="n">
        <v>114.6909025036583</v>
      </c>
      <c r="AC54" t="n">
        <v>103.7449637384314</v>
      </c>
      <c r="AD54" t="n">
        <v>83823.42089999138</v>
      </c>
      <c r="AE54" t="n">
        <v>114690.9025036583</v>
      </c>
      <c r="AF54" t="n">
        <v>2.221566128718943e-06</v>
      </c>
      <c r="AG54" t="n">
        <v>0.1390277777777778</v>
      </c>
      <c r="AH54" t="n">
        <v>103744.9637384314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9.98</v>
      </c>
      <c r="E55" t="n">
        <v>10.02</v>
      </c>
      <c r="F55" t="n">
        <v>6.81</v>
      </c>
      <c r="G55" t="n">
        <v>58.4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111.77</v>
      </c>
      <c r="Q55" t="n">
        <v>204.14</v>
      </c>
      <c r="R55" t="n">
        <v>25.67</v>
      </c>
      <c r="S55" t="n">
        <v>17.37</v>
      </c>
      <c r="T55" t="n">
        <v>2042.38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84.00741604281068</v>
      </c>
      <c r="AB55" t="n">
        <v>114.9426527753563</v>
      </c>
      <c r="AC55" t="n">
        <v>103.9726873175324</v>
      </c>
      <c r="AD55" t="n">
        <v>84007.41604281067</v>
      </c>
      <c r="AE55" t="n">
        <v>114942.6527753563</v>
      </c>
      <c r="AF55" t="n">
        <v>2.218898114953468e-06</v>
      </c>
      <c r="AG55" t="n">
        <v>0.1391666666666667</v>
      </c>
      <c r="AH55" t="n">
        <v>103972.6873175324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9.984999999999999</v>
      </c>
      <c r="E56" t="n">
        <v>10.02</v>
      </c>
      <c r="F56" t="n">
        <v>6.81</v>
      </c>
      <c r="G56" t="n">
        <v>58.35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111.7</v>
      </c>
      <c r="Q56" t="n">
        <v>204.14</v>
      </c>
      <c r="R56" t="n">
        <v>25.52</v>
      </c>
      <c r="S56" t="n">
        <v>17.37</v>
      </c>
      <c r="T56" t="n">
        <v>1965.85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83.92826315284059</v>
      </c>
      <c r="AB56" t="n">
        <v>114.8343522993202</v>
      </c>
      <c r="AC56" t="n">
        <v>103.8747228869285</v>
      </c>
      <c r="AD56" t="n">
        <v>83928.26315284059</v>
      </c>
      <c r="AE56" t="n">
        <v>114834.3522993202</v>
      </c>
      <c r="AF56" t="n">
        <v>2.220009787355749e-06</v>
      </c>
      <c r="AG56" t="n">
        <v>0.1391666666666667</v>
      </c>
      <c r="AH56" t="n">
        <v>103874.7228869285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9.9809</v>
      </c>
      <c r="E57" t="n">
        <v>10.02</v>
      </c>
      <c r="F57" t="n">
        <v>6.81</v>
      </c>
      <c r="G57" t="n">
        <v>58.39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111.6</v>
      </c>
      <c r="Q57" t="n">
        <v>204.14</v>
      </c>
      <c r="R57" t="n">
        <v>25.66</v>
      </c>
      <c r="S57" t="n">
        <v>17.37</v>
      </c>
      <c r="T57" t="n">
        <v>2039.26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83.90734232525186</v>
      </c>
      <c r="AB57" t="n">
        <v>114.8057275000516</v>
      </c>
      <c r="AC57" t="n">
        <v>103.8488299983268</v>
      </c>
      <c r="AD57" t="n">
        <v>83907.34232525186</v>
      </c>
      <c r="AE57" t="n">
        <v>114805.7275000516</v>
      </c>
      <c r="AF57" t="n">
        <v>2.219098215985879e-06</v>
      </c>
      <c r="AG57" t="n">
        <v>0.1391666666666667</v>
      </c>
      <c r="AH57" t="n">
        <v>103848.8299983269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9.9809</v>
      </c>
      <c r="E58" t="n">
        <v>10.02</v>
      </c>
      <c r="F58" t="n">
        <v>6.81</v>
      </c>
      <c r="G58" t="n">
        <v>58.39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111.46</v>
      </c>
      <c r="Q58" t="n">
        <v>204.14</v>
      </c>
      <c r="R58" t="n">
        <v>25.62</v>
      </c>
      <c r="S58" t="n">
        <v>17.37</v>
      </c>
      <c r="T58" t="n">
        <v>2016.57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83.83100910887114</v>
      </c>
      <c r="AB58" t="n">
        <v>114.7012850258157</v>
      </c>
      <c r="AC58" t="n">
        <v>103.7543553672461</v>
      </c>
      <c r="AD58" t="n">
        <v>83831.00910887115</v>
      </c>
      <c r="AE58" t="n">
        <v>114701.2850258157</v>
      </c>
      <c r="AF58" t="n">
        <v>2.219098215985879e-06</v>
      </c>
      <c r="AG58" t="n">
        <v>0.1391666666666667</v>
      </c>
      <c r="AH58" t="n">
        <v>103754.3553672461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9.9811</v>
      </c>
      <c r="E59" t="n">
        <v>10.02</v>
      </c>
      <c r="F59" t="n">
        <v>6.81</v>
      </c>
      <c r="G59" t="n">
        <v>58.39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111.31</v>
      </c>
      <c r="Q59" t="n">
        <v>204.14</v>
      </c>
      <c r="R59" t="n">
        <v>25.74</v>
      </c>
      <c r="S59" t="n">
        <v>17.37</v>
      </c>
      <c r="T59" t="n">
        <v>2077.3</v>
      </c>
      <c r="U59" t="n">
        <v>0.67</v>
      </c>
      <c r="V59" t="n">
        <v>0.75</v>
      </c>
      <c r="W59" t="n">
        <v>1.14</v>
      </c>
      <c r="X59" t="n">
        <v>0.12</v>
      </c>
      <c r="Y59" t="n">
        <v>1</v>
      </c>
      <c r="Z59" t="n">
        <v>10</v>
      </c>
      <c r="AA59" t="n">
        <v>83.74758797453491</v>
      </c>
      <c r="AB59" t="n">
        <v>114.5871445495362</v>
      </c>
      <c r="AC59" t="n">
        <v>103.6511082978255</v>
      </c>
      <c r="AD59" t="n">
        <v>83747.58797453491</v>
      </c>
      <c r="AE59" t="n">
        <v>114587.1445495362</v>
      </c>
      <c r="AF59" t="n">
        <v>2.219142682881969e-06</v>
      </c>
      <c r="AG59" t="n">
        <v>0.1391666666666667</v>
      </c>
      <c r="AH59" t="n">
        <v>103651.1082978255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9.9809</v>
      </c>
      <c r="E60" t="n">
        <v>10.02</v>
      </c>
      <c r="F60" t="n">
        <v>6.81</v>
      </c>
      <c r="G60" t="n">
        <v>58.39</v>
      </c>
      <c r="H60" t="n">
        <v>0.95</v>
      </c>
      <c r="I60" t="n">
        <v>7</v>
      </c>
      <c r="J60" t="n">
        <v>291.63</v>
      </c>
      <c r="K60" t="n">
        <v>59.89</v>
      </c>
      <c r="L60" t="n">
        <v>15.5</v>
      </c>
      <c r="M60" t="n">
        <v>5</v>
      </c>
      <c r="N60" t="n">
        <v>81.25</v>
      </c>
      <c r="O60" t="n">
        <v>36202.38</v>
      </c>
      <c r="P60" t="n">
        <v>111.16</v>
      </c>
      <c r="Q60" t="n">
        <v>204.14</v>
      </c>
      <c r="R60" t="n">
        <v>25.66</v>
      </c>
      <c r="S60" t="n">
        <v>17.37</v>
      </c>
      <c r="T60" t="n">
        <v>2038.69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83.66743793091251</v>
      </c>
      <c r="AB60" t="n">
        <v>114.4774797238817</v>
      </c>
      <c r="AC60" t="n">
        <v>103.5519097292159</v>
      </c>
      <c r="AD60" t="n">
        <v>83667.43793091251</v>
      </c>
      <c r="AE60" t="n">
        <v>114477.4797238817</v>
      </c>
      <c r="AF60" t="n">
        <v>2.219098215985879e-06</v>
      </c>
      <c r="AG60" t="n">
        <v>0.1391666666666667</v>
      </c>
      <c r="AH60" t="n">
        <v>103551.9097292159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9.9895</v>
      </c>
      <c r="E61" t="n">
        <v>10.01</v>
      </c>
      <c r="F61" t="n">
        <v>6.8</v>
      </c>
      <c r="G61" t="n">
        <v>58.32</v>
      </c>
      <c r="H61" t="n">
        <v>0.96</v>
      </c>
      <c r="I61" t="n">
        <v>7</v>
      </c>
      <c r="J61" t="n">
        <v>292.15</v>
      </c>
      <c r="K61" t="n">
        <v>59.89</v>
      </c>
      <c r="L61" t="n">
        <v>15.75</v>
      </c>
      <c r="M61" t="n">
        <v>5</v>
      </c>
      <c r="N61" t="n">
        <v>81.51000000000001</v>
      </c>
      <c r="O61" t="n">
        <v>36265.48</v>
      </c>
      <c r="P61" t="n">
        <v>110.78</v>
      </c>
      <c r="Q61" t="n">
        <v>204.14</v>
      </c>
      <c r="R61" t="n">
        <v>25.41</v>
      </c>
      <c r="S61" t="n">
        <v>17.37</v>
      </c>
      <c r="T61" t="n">
        <v>1914.13</v>
      </c>
      <c r="U61" t="n">
        <v>0.68</v>
      </c>
      <c r="V61" t="n">
        <v>0.75</v>
      </c>
      <c r="W61" t="n">
        <v>1.14</v>
      </c>
      <c r="X61" t="n">
        <v>0.11</v>
      </c>
      <c r="Y61" t="n">
        <v>1</v>
      </c>
      <c r="Z61" t="n">
        <v>10</v>
      </c>
      <c r="AA61" t="n">
        <v>83.35902331979995</v>
      </c>
      <c r="AB61" t="n">
        <v>114.0554932466654</v>
      </c>
      <c r="AC61" t="n">
        <v>103.1701970491232</v>
      </c>
      <c r="AD61" t="n">
        <v>83359.02331979995</v>
      </c>
      <c r="AE61" t="n">
        <v>114055.4932466654</v>
      </c>
      <c r="AF61" t="n">
        <v>2.221010292517802e-06</v>
      </c>
      <c r="AG61" t="n">
        <v>0.1390277777777778</v>
      </c>
      <c r="AH61" t="n">
        <v>103170.1970491232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10.0576</v>
      </c>
      <c r="E62" t="n">
        <v>9.94</v>
      </c>
      <c r="F62" t="n">
        <v>6.79</v>
      </c>
      <c r="G62" t="n">
        <v>67.86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110.45</v>
      </c>
      <c r="Q62" t="n">
        <v>204.14</v>
      </c>
      <c r="R62" t="n">
        <v>24.72</v>
      </c>
      <c r="S62" t="n">
        <v>17.37</v>
      </c>
      <c r="T62" t="n">
        <v>1570.85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82.59648631193832</v>
      </c>
      <c r="AB62" t="n">
        <v>113.0121564717511</v>
      </c>
      <c r="AC62" t="n">
        <v>102.226434871674</v>
      </c>
      <c r="AD62" t="n">
        <v>82596.48631193832</v>
      </c>
      <c r="AE62" t="n">
        <v>113012.1564717511</v>
      </c>
      <c r="AF62" t="n">
        <v>2.236151270636874e-06</v>
      </c>
      <c r="AG62" t="n">
        <v>0.1380555555555555</v>
      </c>
      <c r="AH62" t="n">
        <v>102226.434871674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10.0547</v>
      </c>
      <c r="E63" t="n">
        <v>9.949999999999999</v>
      </c>
      <c r="F63" t="n">
        <v>6.79</v>
      </c>
      <c r="G63" t="n">
        <v>67.89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110.58</v>
      </c>
      <c r="Q63" t="n">
        <v>204.14</v>
      </c>
      <c r="R63" t="n">
        <v>24.82</v>
      </c>
      <c r="S63" t="n">
        <v>17.37</v>
      </c>
      <c r="T63" t="n">
        <v>1620.42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82.69055009267828</v>
      </c>
      <c r="AB63" t="n">
        <v>113.1408586863606</v>
      </c>
      <c r="AC63" t="n">
        <v>102.342853927556</v>
      </c>
      <c r="AD63" t="n">
        <v>82690.55009267828</v>
      </c>
      <c r="AE63" t="n">
        <v>113140.8586863606</v>
      </c>
      <c r="AF63" t="n">
        <v>2.235506500643551e-06</v>
      </c>
      <c r="AG63" t="n">
        <v>0.1381944444444444</v>
      </c>
      <c r="AH63" t="n">
        <v>102342.8539275559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10.0567</v>
      </c>
      <c r="E64" t="n">
        <v>9.94</v>
      </c>
      <c r="F64" t="n">
        <v>6.79</v>
      </c>
      <c r="G64" t="n">
        <v>67.87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110.57</v>
      </c>
      <c r="Q64" t="n">
        <v>204.14</v>
      </c>
      <c r="R64" t="n">
        <v>24.84</v>
      </c>
      <c r="S64" t="n">
        <v>17.37</v>
      </c>
      <c r="T64" t="n">
        <v>1631.74</v>
      </c>
      <c r="U64" t="n">
        <v>0.7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82.66862344937388</v>
      </c>
      <c r="AB64" t="n">
        <v>113.1108576856563</v>
      </c>
      <c r="AC64" t="n">
        <v>102.3157161802522</v>
      </c>
      <c r="AD64" t="n">
        <v>82668.62344937389</v>
      </c>
      <c r="AE64" t="n">
        <v>113110.8576856563</v>
      </c>
      <c r="AF64" t="n">
        <v>2.235951169604463e-06</v>
      </c>
      <c r="AG64" t="n">
        <v>0.1380555555555555</v>
      </c>
      <c r="AH64" t="n">
        <v>102315.7161802522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10.0578</v>
      </c>
      <c r="E65" t="n">
        <v>9.94</v>
      </c>
      <c r="F65" t="n">
        <v>6.79</v>
      </c>
      <c r="G65" t="n">
        <v>67.86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110.7</v>
      </c>
      <c r="Q65" t="n">
        <v>204.14</v>
      </c>
      <c r="R65" t="n">
        <v>24.84</v>
      </c>
      <c r="S65" t="n">
        <v>17.37</v>
      </c>
      <c r="T65" t="n">
        <v>1631</v>
      </c>
      <c r="U65" t="n">
        <v>0.7</v>
      </c>
      <c r="V65" t="n">
        <v>0.75</v>
      </c>
      <c r="W65" t="n">
        <v>1.14</v>
      </c>
      <c r="X65" t="n">
        <v>0.1</v>
      </c>
      <c r="Y65" t="n">
        <v>1</v>
      </c>
      <c r="Z65" t="n">
        <v>10</v>
      </c>
      <c r="AA65" t="n">
        <v>82.73015320321377</v>
      </c>
      <c r="AB65" t="n">
        <v>113.1950454093611</v>
      </c>
      <c r="AC65" t="n">
        <v>102.3918691457649</v>
      </c>
      <c r="AD65" t="n">
        <v>82730.15320321378</v>
      </c>
      <c r="AE65" t="n">
        <v>113195.0454093611</v>
      </c>
      <c r="AF65" t="n">
        <v>2.236195737532965e-06</v>
      </c>
      <c r="AG65" t="n">
        <v>0.1380555555555555</v>
      </c>
      <c r="AH65" t="n">
        <v>102391.8691457649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10.0531</v>
      </c>
      <c r="E66" t="n">
        <v>9.949999999999999</v>
      </c>
      <c r="F66" t="n">
        <v>6.79</v>
      </c>
      <c r="G66" t="n">
        <v>67.91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4</v>
      </c>
      <c r="N66" t="n">
        <v>82.83</v>
      </c>
      <c r="O66" t="n">
        <v>36582.62</v>
      </c>
      <c r="P66" t="n">
        <v>110.82</v>
      </c>
      <c r="Q66" t="n">
        <v>204.14</v>
      </c>
      <c r="R66" t="n">
        <v>25.04</v>
      </c>
      <c r="S66" t="n">
        <v>17.37</v>
      </c>
      <c r="T66" t="n">
        <v>1734.41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82.83328994716362</v>
      </c>
      <c r="AB66" t="n">
        <v>113.3361616525052</v>
      </c>
      <c r="AC66" t="n">
        <v>102.5195174527212</v>
      </c>
      <c r="AD66" t="n">
        <v>82833.28994716362</v>
      </c>
      <c r="AE66" t="n">
        <v>113336.1616525052</v>
      </c>
      <c r="AF66" t="n">
        <v>2.235150765474821e-06</v>
      </c>
      <c r="AG66" t="n">
        <v>0.1381944444444444</v>
      </c>
      <c r="AH66" t="n">
        <v>102519.5174527213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10.0584</v>
      </c>
      <c r="E67" t="n">
        <v>9.94</v>
      </c>
      <c r="F67" t="n">
        <v>6.79</v>
      </c>
      <c r="G67" t="n">
        <v>67.86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4</v>
      </c>
      <c r="N67" t="n">
        <v>83.09999999999999</v>
      </c>
      <c r="O67" t="n">
        <v>36646.38</v>
      </c>
      <c r="P67" t="n">
        <v>110.72</v>
      </c>
      <c r="Q67" t="n">
        <v>204.14</v>
      </c>
      <c r="R67" t="n">
        <v>24.7</v>
      </c>
      <c r="S67" t="n">
        <v>17.37</v>
      </c>
      <c r="T67" t="n">
        <v>1561.96</v>
      </c>
      <c r="U67" t="n">
        <v>0.7</v>
      </c>
      <c r="V67" t="n">
        <v>0.75</v>
      </c>
      <c r="W67" t="n">
        <v>1.15</v>
      </c>
      <c r="X67" t="n">
        <v>0.09</v>
      </c>
      <c r="Y67" t="n">
        <v>1</v>
      </c>
      <c r="Z67" t="n">
        <v>10</v>
      </c>
      <c r="AA67" t="n">
        <v>82.73616555340823</v>
      </c>
      <c r="AB67" t="n">
        <v>113.2032717721433</v>
      </c>
      <c r="AC67" t="n">
        <v>102.3993103960289</v>
      </c>
      <c r="AD67" t="n">
        <v>82736.16555340822</v>
      </c>
      <c r="AE67" t="n">
        <v>113203.2717721433</v>
      </c>
      <c r="AF67" t="n">
        <v>2.236329138221239e-06</v>
      </c>
      <c r="AG67" t="n">
        <v>0.1380555555555555</v>
      </c>
      <c r="AH67" t="n">
        <v>102399.3103960289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10.0618</v>
      </c>
      <c r="E68" t="n">
        <v>9.94</v>
      </c>
      <c r="F68" t="n">
        <v>6.78</v>
      </c>
      <c r="G68" t="n">
        <v>67.81999999999999</v>
      </c>
      <c r="H68" t="n">
        <v>1.05</v>
      </c>
      <c r="I68" t="n">
        <v>6</v>
      </c>
      <c r="J68" t="n">
        <v>295.75</v>
      </c>
      <c r="K68" t="n">
        <v>59.89</v>
      </c>
      <c r="L68" t="n">
        <v>17.5</v>
      </c>
      <c r="M68" t="n">
        <v>4</v>
      </c>
      <c r="N68" t="n">
        <v>83.36</v>
      </c>
      <c r="O68" t="n">
        <v>36710.24</v>
      </c>
      <c r="P68" t="n">
        <v>110.51</v>
      </c>
      <c r="Q68" t="n">
        <v>204.15</v>
      </c>
      <c r="R68" t="n">
        <v>24.6</v>
      </c>
      <c r="S68" t="n">
        <v>17.37</v>
      </c>
      <c r="T68" t="n">
        <v>1510.01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82.5648555424894</v>
      </c>
      <c r="AB68" t="n">
        <v>112.96887785754</v>
      </c>
      <c r="AC68" t="n">
        <v>102.1872867076613</v>
      </c>
      <c r="AD68" t="n">
        <v>82564.8555424894</v>
      </c>
      <c r="AE68" t="n">
        <v>112968.87785754</v>
      </c>
      <c r="AF68" t="n">
        <v>2.23708507545479e-06</v>
      </c>
      <c r="AG68" t="n">
        <v>0.1380555555555555</v>
      </c>
      <c r="AH68" t="n">
        <v>102187.2867076613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10.057</v>
      </c>
      <c r="E69" t="n">
        <v>9.94</v>
      </c>
      <c r="F69" t="n">
        <v>6.79</v>
      </c>
      <c r="G69" t="n">
        <v>67.87</v>
      </c>
      <c r="H69" t="n">
        <v>1.07</v>
      </c>
      <c r="I69" t="n">
        <v>6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110.48</v>
      </c>
      <c r="Q69" t="n">
        <v>204.16</v>
      </c>
      <c r="R69" t="n">
        <v>24.8</v>
      </c>
      <c r="S69" t="n">
        <v>17.37</v>
      </c>
      <c r="T69" t="n">
        <v>1614.72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82.61752072627833</v>
      </c>
      <c r="AB69" t="n">
        <v>113.0409366854239</v>
      </c>
      <c r="AC69" t="n">
        <v>102.2524683421472</v>
      </c>
      <c r="AD69" t="n">
        <v>82617.52072627832</v>
      </c>
      <c r="AE69" t="n">
        <v>113040.9366854239</v>
      </c>
      <c r="AF69" t="n">
        <v>2.2360178699486e-06</v>
      </c>
      <c r="AG69" t="n">
        <v>0.1380555555555555</v>
      </c>
      <c r="AH69" t="n">
        <v>102252.4683421472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10.0547</v>
      </c>
      <c r="E70" t="n">
        <v>9.949999999999999</v>
      </c>
      <c r="F70" t="n">
        <v>6.79</v>
      </c>
      <c r="G70" t="n">
        <v>67.89</v>
      </c>
      <c r="H70" t="n">
        <v>1.08</v>
      </c>
      <c r="I70" t="n">
        <v>6</v>
      </c>
      <c r="J70" t="n">
        <v>296.79</v>
      </c>
      <c r="K70" t="n">
        <v>59.89</v>
      </c>
      <c r="L70" t="n">
        <v>18</v>
      </c>
      <c r="M70" t="n">
        <v>4</v>
      </c>
      <c r="N70" t="n">
        <v>83.90000000000001</v>
      </c>
      <c r="O70" t="n">
        <v>36838.32</v>
      </c>
      <c r="P70" t="n">
        <v>110.4</v>
      </c>
      <c r="Q70" t="n">
        <v>204.14</v>
      </c>
      <c r="R70" t="n">
        <v>24.92</v>
      </c>
      <c r="S70" t="n">
        <v>17.37</v>
      </c>
      <c r="T70" t="n">
        <v>1674.77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82.59312773874903</v>
      </c>
      <c r="AB70" t="n">
        <v>113.0075611237437</v>
      </c>
      <c r="AC70" t="n">
        <v>102.2222780972309</v>
      </c>
      <c r="AD70" t="n">
        <v>82593.12773874903</v>
      </c>
      <c r="AE70" t="n">
        <v>113007.5611237437</v>
      </c>
      <c r="AF70" t="n">
        <v>2.235506500643551e-06</v>
      </c>
      <c r="AG70" t="n">
        <v>0.1381944444444444</v>
      </c>
      <c r="AH70" t="n">
        <v>102222.2780972309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10.0528</v>
      </c>
      <c r="E71" t="n">
        <v>9.949999999999999</v>
      </c>
      <c r="F71" t="n">
        <v>6.79</v>
      </c>
      <c r="G71" t="n">
        <v>67.91</v>
      </c>
      <c r="H71" t="n">
        <v>1.09</v>
      </c>
      <c r="I71" t="n">
        <v>6</v>
      </c>
      <c r="J71" t="n">
        <v>297.31</v>
      </c>
      <c r="K71" t="n">
        <v>59.89</v>
      </c>
      <c r="L71" t="n">
        <v>18.25</v>
      </c>
      <c r="M71" t="n">
        <v>4</v>
      </c>
      <c r="N71" t="n">
        <v>84.17</v>
      </c>
      <c r="O71" t="n">
        <v>36902.52</v>
      </c>
      <c r="P71" t="n">
        <v>110.34</v>
      </c>
      <c r="Q71" t="n">
        <v>204.14</v>
      </c>
      <c r="R71" t="n">
        <v>25.02</v>
      </c>
      <c r="S71" t="n">
        <v>17.37</v>
      </c>
      <c r="T71" t="n">
        <v>1721.32</v>
      </c>
      <c r="U71" t="n">
        <v>0.6899999999999999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82.57585649132439</v>
      </c>
      <c r="AB71" t="n">
        <v>112.9839298410637</v>
      </c>
      <c r="AC71" t="n">
        <v>102.2009021510031</v>
      </c>
      <c r="AD71" t="n">
        <v>82575.85649132439</v>
      </c>
      <c r="AE71" t="n">
        <v>112983.9298410637</v>
      </c>
      <c r="AF71" t="n">
        <v>2.235084065130683e-06</v>
      </c>
      <c r="AG71" t="n">
        <v>0.1381944444444444</v>
      </c>
      <c r="AH71" t="n">
        <v>102200.9021510031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10.0556</v>
      </c>
      <c r="E72" t="n">
        <v>9.94</v>
      </c>
      <c r="F72" t="n">
        <v>6.79</v>
      </c>
      <c r="G72" t="n">
        <v>67.88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110.15</v>
      </c>
      <c r="Q72" t="n">
        <v>204.14</v>
      </c>
      <c r="R72" t="n">
        <v>24.85</v>
      </c>
      <c r="S72" t="n">
        <v>17.37</v>
      </c>
      <c r="T72" t="n">
        <v>1638.96</v>
      </c>
      <c r="U72" t="n">
        <v>0.7</v>
      </c>
      <c r="V72" t="n">
        <v>0.75</v>
      </c>
      <c r="W72" t="n">
        <v>1.15</v>
      </c>
      <c r="X72" t="n">
        <v>0.1</v>
      </c>
      <c r="Y72" t="n">
        <v>1</v>
      </c>
      <c r="Z72" t="n">
        <v>10</v>
      </c>
      <c r="AA72" t="n">
        <v>82.45013604508284</v>
      </c>
      <c r="AB72" t="n">
        <v>112.8119135801214</v>
      </c>
      <c r="AC72" t="n">
        <v>102.0453028805788</v>
      </c>
      <c r="AD72" t="n">
        <v>82450.13604508284</v>
      </c>
      <c r="AE72" t="n">
        <v>112811.9135801214</v>
      </c>
      <c r="AF72" t="n">
        <v>2.235706601675961e-06</v>
      </c>
      <c r="AG72" t="n">
        <v>0.1380555555555555</v>
      </c>
      <c r="AH72" t="n">
        <v>102045.3028805788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10.0573</v>
      </c>
      <c r="E73" t="n">
        <v>9.94</v>
      </c>
      <c r="F73" t="n">
        <v>6.79</v>
      </c>
      <c r="G73" t="n">
        <v>67.87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110.01</v>
      </c>
      <c r="Q73" t="n">
        <v>204.14</v>
      </c>
      <c r="R73" t="n">
        <v>24.86</v>
      </c>
      <c r="S73" t="n">
        <v>17.37</v>
      </c>
      <c r="T73" t="n">
        <v>1641.75</v>
      </c>
      <c r="U73" t="n">
        <v>0.7</v>
      </c>
      <c r="V73" t="n">
        <v>0.75</v>
      </c>
      <c r="W73" t="n">
        <v>1.14</v>
      </c>
      <c r="X73" t="n">
        <v>0.1</v>
      </c>
      <c r="Y73" t="n">
        <v>1</v>
      </c>
      <c r="Z73" t="n">
        <v>10</v>
      </c>
      <c r="AA73" t="n">
        <v>82.36080480741356</v>
      </c>
      <c r="AB73" t="n">
        <v>112.6896866397263</v>
      </c>
      <c r="AC73" t="n">
        <v>101.9347411078283</v>
      </c>
      <c r="AD73" t="n">
        <v>82360.80480741356</v>
      </c>
      <c r="AE73" t="n">
        <v>112689.6866397263</v>
      </c>
      <c r="AF73" t="n">
        <v>2.236084570292736e-06</v>
      </c>
      <c r="AG73" t="n">
        <v>0.1380555555555555</v>
      </c>
      <c r="AH73" t="n">
        <v>101934.7411078283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10.0592</v>
      </c>
      <c r="E74" t="n">
        <v>9.94</v>
      </c>
      <c r="F74" t="n">
        <v>6.78</v>
      </c>
      <c r="G74" t="n">
        <v>67.84999999999999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109.99</v>
      </c>
      <c r="Q74" t="n">
        <v>204.15</v>
      </c>
      <c r="R74" t="n">
        <v>24.75</v>
      </c>
      <c r="S74" t="n">
        <v>17.37</v>
      </c>
      <c r="T74" t="n">
        <v>1589.56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82.30433099579432</v>
      </c>
      <c r="AB74" t="n">
        <v>112.6124166792202</v>
      </c>
      <c r="AC74" t="n">
        <v>101.8648456839038</v>
      </c>
      <c r="AD74" t="n">
        <v>82304.33099579431</v>
      </c>
      <c r="AE74" t="n">
        <v>112612.4166792202</v>
      </c>
      <c r="AF74" t="n">
        <v>2.236507005805604e-06</v>
      </c>
      <c r="AG74" t="n">
        <v>0.1380555555555555</v>
      </c>
      <c r="AH74" t="n">
        <v>101864.8456839038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10.0533</v>
      </c>
      <c r="E75" t="n">
        <v>9.949999999999999</v>
      </c>
      <c r="F75" t="n">
        <v>6.79</v>
      </c>
      <c r="G75" t="n">
        <v>67.91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109.87</v>
      </c>
      <c r="Q75" t="n">
        <v>204.14</v>
      </c>
      <c r="R75" t="n">
        <v>25.02</v>
      </c>
      <c r="S75" t="n">
        <v>17.37</v>
      </c>
      <c r="T75" t="n">
        <v>1720.02</v>
      </c>
      <c r="U75" t="n">
        <v>0.6899999999999999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82.31743916349424</v>
      </c>
      <c r="AB75" t="n">
        <v>112.6303518525587</v>
      </c>
      <c r="AC75" t="n">
        <v>101.8810691494711</v>
      </c>
      <c r="AD75" t="n">
        <v>82317.43916349424</v>
      </c>
      <c r="AE75" t="n">
        <v>112630.3518525587</v>
      </c>
      <c r="AF75" t="n">
        <v>2.235195232370911e-06</v>
      </c>
      <c r="AG75" t="n">
        <v>0.1381944444444444</v>
      </c>
      <c r="AH75" t="n">
        <v>101881.0691494711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10.0505</v>
      </c>
      <c r="E76" t="n">
        <v>9.949999999999999</v>
      </c>
      <c r="F76" t="n">
        <v>6.79</v>
      </c>
      <c r="G76" t="n">
        <v>67.93000000000001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109.5</v>
      </c>
      <c r="Q76" t="n">
        <v>204.14</v>
      </c>
      <c r="R76" t="n">
        <v>24.98</v>
      </c>
      <c r="S76" t="n">
        <v>17.37</v>
      </c>
      <c r="T76" t="n">
        <v>1700.49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82.13944001678233</v>
      </c>
      <c r="AB76" t="n">
        <v>112.3868055672595</v>
      </c>
      <c r="AC76" t="n">
        <v>101.6607665798214</v>
      </c>
      <c r="AD76" t="n">
        <v>82139.44001678233</v>
      </c>
      <c r="AE76" t="n">
        <v>112386.8055672595</v>
      </c>
      <c r="AF76" t="n">
        <v>2.234572695825634e-06</v>
      </c>
      <c r="AG76" t="n">
        <v>0.1381944444444444</v>
      </c>
      <c r="AH76" t="n">
        <v>101660.7665798214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10.1246</v>
      </c>
      <c r="E77" t="n">
        <v>9.880000000000001</v>
      </c>
      <c r="F77" t="n">
        <v>6.77</v>
      </c>
      <c r="G77" t="n">
        <v>81.25</v>
      </c>
      <c r="H77" t="n">
        <v>1.17</v>
      </c>
      <c r="I77" t="n">
        <v>5</v>
      </c>
      <c r="J77" t="n">
        <v>300.45</v>
      </c>
      <c r="K77" t="n">
        <v>59.89</v>
      </c>
      <c r="L77" t="n">
        <v>19.75</v>
      </c>
      <c r="M77" t="n">
        <v>3</v>
      </c>
      <c r="N77" t="n">
        <v>85.81999999999999</v>
      </c>
      <c r="O77" t="n">
        <v>37290.29</v>
      </c>
      <c r="P77" t="n">
        <v>109.19</v>
      </c>
      <c r="Q77" t="n">
        <v>204.14</v>
      </c>
      <c r="R77" t="n">
        <v>24.37</v>
      </c>
      <c r="S77" t="n">
        <v>17.37</v>
      </c>
      <c r="T77" t="n">
        <v>1400.08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81.32313916287204</v>
      </c>
      <c r="AB77" t="n">
        <v>111.269906726288</v>
      </c>
      <c r="AC77" t="n">
        <v>100.6504629966545</v>
      </c>
      <c r="AD77" t="n">
        <v>81323.13916287204</v>
      </c>
      <c r="AE77" t="n">
        <v>111269.906726288</v>
      </c>
      <c r="AF77" t="n">
        <v>2.251047680827443e-06</v>
      </c>
      <c r="AG77" t="n">
        <v>0.1372222222222222</v>
      </c>
      <c r="AH77" t="n">
        <v>100650.4629966545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10.122</v>
      </c>
      <c r="E78" t="n">
        <v>9.880000000000001</v>
      </c>
      <c r="F78" t="n">
        <v>6.77</v>
      </c>
      <c r="G78" t="n">
        <v>81.28</v>
      </c>
      <c r="H78" t="n">
        <v>1.18</v>
      </c>
      <c r="I78" t="n">
        <v>5</v>
      </c>
      <c r="J78" t="n">
        <v>300.98</v>
      </c>
      <c r="K78" t="n">
        <v>59.89</v>
      </c>
      <c r="L78" t="n">
        <v>20</v>
      </c>
      <c r="M78" t="n">
        <v>3</v>
      </c>
      <c r="N78" t="n">
        <v>86.09</v>
      </c>
      <c r="O78" t="n">
        <v>37355.31</v>
      </c>
      <c r="P78" t="n">
        <v>109.48</v>
      </c>
      <c r="Q78" t="n">
        <v>204.14</v>
      </c>
      <c r="R78" t="n">
        <v>24.47</v>
      </c>
      <c r="S78" t="n">
        <v>17.37</v>
      </c>
      <c r="T78" t="n">
        <v>1453.24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81.49939851309318</v>
      </c>
      <c r="AB78" t="n">
        <v>111.5110725452741</v>
      </c>
      <c r="AC78" t="n">
        <v>100.868612288355</v>
      </c>
      <c r="AD78" t="n">
        <v>81499.39851309318</v>
      </c>
      <c r="AE78" t="n">
        <v>111511.0725452741</v>
      </c>
      <c r="AF78" t="n">
        <v>2.250469611178257e-06</v>
      </c>
      <c r="AG78" t="n">
        <v>0.1372222222222222</v>
      </c>
      <c r="AH78" t="n">
        <v>100868.612288355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10.1198</v>
      </c>
      <c r="E79" t="n">
        <v>9.880000000000001</v>
      </c>
      <c r="F79" t="n">
        <v>6.78</v>
      </c>
      <c r="G79" t="n">
        <v>81.31</v>
      </c>
      <c r="H79" t="n">
        <v>1.2</v>
      </c>
      <c r="I79" t="n">
        <v>5</v>
      </c>
      <c r="J79" t="n">
        <v>301.51</v>
      </c>
      <c r="K79" t="n">
        <v>59.89</v>
      </c>
      <c r="L79" t="n">
        <v>20.25</v>
      </c>
      <c r="M79" t="n">
        <v>3</v>
      </c>
      <c r="N79" t="n">
        <v>86.37</v>
      </c>
      <c r="O79" t="n">
        <v>37420.44</v>
      </c>
      <c r="P79" t="n">
        <v>109.72</v>
      </c>
      <c r="Q79" t="n">
        <v>204.14</v>
      </c>
      <c r="R79" t="n">
        <v>24.53</v>
      </c>
      <c r="S79" t="n">
        <v>17.37</v>
      </c>
      <c r="T79" t="n">
        <v>1483.88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81.67603195744549</v>
      </c>
      <c r="AB79" t="n">
        <v>111.7527502163544</v>
      </c>
      <c r="AC79" t="n">
        <v>101.0872245817043</v>
      </c>
      <c r="AD79" t="n">
        <v>81676.03195744549</v>
      </c>
      <c r="AE79" t="n">
        <v>111752.7502163544</v>
      </c>
      <c r="AF79" t="n">
        <v>2.249980475321253e-06</v>
      </c>
      <c r="AG79" t="n">
        <v>0.1372222222222222</v>
      </c>
      <c r="AH79" t="n">
        <v>101087.2245817043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10.1254</v>
      </c>
      <c r="E80" t="n">
        <v>9.880000000000001</v>
      </c>
      <c r="F80" t="n">
        <v>6.77</v>
      </c>
      <c r="G80" t="n">
        <v>81.23999999999999</v>
      </c>
      <c r="H80" t="n">
        <v>1.21</v>
      </c>
      <c r="I80" t="n">
        <v>5</v>
      </c>
      <c r="J80" t="n">
        <v>302.04</v>
      </c>
      <c r="K80" t="n">
        <v>59.89</v>
      </c>
      <c r="L80" t="n">
        <v>20.5</v>
      </c>
      <c r="M80" t="n">
        <v>3</v>
      </c>
      <c r="N80" t="n">
        <v>86.65000000000001</v>
      </c>
      <c r="O80" t="n">
        <v>37485.7</v>
      </c>
      <c r="P80" t="n">
        <v>109.69</v>
      </c>
      <c r="Q80" t="n">
        <v>204.14</v>
      </c>
      <c r="R80" t="n">
        <v>24.31</v>
      </c>
      <c r="S80" t="n">
        <v>17.37</v>
      </c>
      <c r="T80" t="n">
        <v>1372.62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81.58560943224143</v>
      </c>
      <c r="AB80" t="n">
        <v>111.62903012821</v>
      </c>
      <c r="AC80" t="n">
        <v>100.9753121651301</v>
      </c>
      <c r="AD80" t="n">
        <v>81585.60943224143</v>
      </c>
      <c r="AE80" t="n">
        <v>111629.03012821</v>
      </c>
      <c r="AF80" t="n">
        <v>2.251225548411808e-06</v>
      </c>
      <c r="AG80" t="n">
        <v>0.1372222222222222</v>
      </c>
      <c r="AH80" t="n">
        <v>100975.3121651301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10.1215</v>
      </c>
      <c r="E81" t="n">
        <v>9.880000000000001</v>
      </c>
      <c r="F81" t="n">
        <v>6.77</v>
      </c>
      <c r="G81" t="n">
        <v>81.29000000000001</v>
      </c>
      <c r="H81" t="n">
        <v>1.22</v>
      </c>
      <c r="I81" t="n">
        <v>5</v>
      </c>
      <c r="J81" t="n">
        <v>302.57</v>
      </c>
      <c r="K81" t="n">
        <v>59.89</v>
      </c>
      <c r="L81" t="n">
        <v>20.75</v>
      </c>
      <c r="M81" t="n">
        <v>3</v>
      </c>
      <c r="N81" t="n">
        <v>86.93000000000001</v>
      </c>
      <c r="O81" t="n">
        <v>37551.07</v>
      </c>
      <c r="P81" t="n">
        <v>109.9</v>
      </c>
      <c r="Q81" t="n">
        <v>204.14</v>
      </c>
      <c r="R81" t="n">
        <v>24.38</v>
      </c>
      <c r="S81" t="n">
        <v>17.37</v>
      </c>
      <c r="T81" t="n">
        <v>1406.09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81.72913842210384</v>
      </c>
      <c r="AB81" t="n">
        <v>111.8254128241919</v>
      </c>
      <c r="AC81" t="n">
        <v>101.1529523722323</v>
      </c>
      <c r="AD81" t="n">
        <v>81729.13842210385</v>
      </c>
      <c r="AE81" t="n">
        <v>111825.4128241919</v>
      </c>
      <c r="AF81" t="n">
        <v>2.250358443938028e-06</v>
      </c>
      <c r="AG81" t="n">
        <v>0.1372222222222222</v>
      </c>
      <c r="AH81" t="n">
        <v>101152.9523722323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10.1223</v>
      </c>
      <c r="E82" t="n">
        <v>9.880000000000001</v>
      </c>
      <c r="F82" t="n">
        <v>6.77</v>
      </c>
      <c r="G82" t="n">
        <v>81.28</v>
      </c>
      <c r="H82" t="n">
        <v>1.23</v>
      </c>
      <c r="I82" t="n">
        <v>5</v>
      </c>
      <c r="J82" t="n">
        <v>303.1</v>
      </c>
      <c r="K82" t="n">
        <v>59.89</v>
      </c>
      <c r="L82" t="n">
        <v>21</v>
      </c>
      <c r="M82" t="n">
        <v>3</v>
      </c>
      <c r="N82" t="n">
        <v>87.20999999999999</v>
      </c>
      <c r="O82" t="n">
        <v>37616.56</v>
      </c>
      <c r="P82" t="n">
        <v>109.84</v>
      </c>
      <c r="Q82" t="n">
        <v>204.14</v>
      </c>
      <c r="R82" t="n">
        <v>24.45</v>
      </c>
      <c r="S82" t="n">
        <v>17.37</v>
      </c>
      <c r="T82" t="n">
        <v>1443.47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81.69058936394208</v>
      </c>
      <c r="AB82" t="n">
        <v>111.7726683021505</v>
      </c>
      <c r="AC82" t="n">
        <v>101.1052417133472</v>
      </c>
      <c r="AD82" t="n">
        <v>81690.58936394208</v>
      </c>
      <c r="AE82" t="n">
        <v>111772.6683021505</v>
      </c>
      <c r="AF82" t="n">
        <v>2.250536311522393e-06</v>
      </c>
      <c r="AG82" t="n">
        <v>0.1372222222222222</v>
      </c>
      <c r="AH82" t="n">
        <v>101105.2417133472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10.1223</v>
      </c>
      <c r="E83" t="n">
        <v>9.880000000000001</v>
      </c>
      <c r="F83" t="n">
        <v>6.77</v>
      </c>
      <c r="G83" t="n">
        <v>81.28</v>
      </c>
      <c r="H83" t="n">
        <v>1.25</v>
      </c>
      <c r="I83" t="n">
        <v>5</v>
      </c>
      <c r="J83" t="n">
        <v>303.63</v>
      </c>
      <c r="K83" t="n">
        <v>59.89</v>
      </c>
      <c r="L83" t="n">
        <v>21.25</v>
      </c>
      <c r="M83" t="n">
        <v>3</v>
      </c>
      <c r="N83" t="n">
        <v>87.48999999999999</v>
      </c>
      <c r="O83" t="n">
        <v>37682.17</v>
      </c>
      <c r="P83" t="n">
        <v>109.78</v>
      </c>
      <c r="Q83" t="n">
        <v>204.14</v>
      </c>
      <c r="R83" t="n">
        <v>24.36</v>
      </c>
      <c r="S83" t="n">
        <v>17.37</v>
      </c>
      <c r="T83" t="n">
        <v>1397.64</v>
      </c>
      <c r="U83" t="n">
        <v>0.71</v>
      </c>
      <c r="V83" t="n">
        <v>0.75</v>
      </c>
      <c r="W83" t="n">
        <v>1.15</v>
      </c>
      <c r="X83" t="n">
        <v>0.08</v>
      </c>
      <c r="Y83" t="n">
        <v>1</v>
      </c>
      <c r="Z83" t="n">
        <v>10</v>
      </c>
      <c r="AA83" t="n">
        <v>81.65833211865024</v>
      </c>
      <c r="AB83" t="n">
        <v>111.728532516053</v>
      </c>
      <c r="AC83" t="n">
        <v>101.0653181847299</v>
      </c>
      <c r="AD83" t="n">
        <v>81658.33211865023</v>
      </c>
      <c r="AE83" t="n">
        <v>111728.532516053</v>
      </c>
      <c r="AF83" t="n">
        <v>2.250536311522393e-06</v>
      </c>
      <c r="AG83" t="n">
        <v>0.1372222222222222</v>
      </c>
      <c r="AH83" t="n">
        <v>101065.3181847299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10.12</v>
      </c>
      <c r="E84" t="n">
        <v>9.880000000000001</v>
      </c>
      <c r="F84" t="n">
        <v>6.78</v>
      </c>
      <c r="G84" t="n">
        <v>81.31</v>
      </c>
      <c r="H84" t="n">
        <v>1.26</v>
      </c>
      <c r="I84" t="n">
        <v>5</v>
      </c>
      <c r="J84" t="n">
        <v>304.16</v>
      </c>
      <c r="K84" t="n">
        <v>59.89</v>
      </c>
      <c r="L84" t="n">
        <v>21.5</v>
      </c>
      <c r="M84" t="n">
        <v>3</v>
      </c>
      <c r="N84" t="n">
        <v>87.78</v>
      </c>
      <c r="O84" t="n">
        <v>37747.91</v>
      </c>
      <c r="P84" t="n">
        <v>109.83</v>
      </c>
      <c r="Q84" t="n">
        <v>204.15</v>
      </c>
      <c r="R84" t="n">
        <v>24.51</v>
      </c>
      <c r="S84" t="n">
        <v>17.37</v>
      </c>
      <c r="T84" t="n">
        <v>1470.45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81.73361141982741</v>
      </c>
      <c r="AB84" t="n">
        <v>111.831532977012</v>
      </c>
      <c r="AC84" t="n">
        <v>101.158488426257</v>
      </c>
      <c r="AD84" t="n">
        <v>81733.61141982742</v>
      </c>
      <c r="AE84" t="n">
        <v>111831.532977012</v>
      </c>
      <c r="AF84" t="n">
        <v>2.250024942217344e-06</v>
      </c>
      <c r="AG84" t="n">
        <v>0.1372222222222222</v>
      </c>
      <c r="AH84" t="n">
        <v>101158.488426257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10.1198</v>
      </c>
      <c r="E85" t="n">
        <v>9.880000000000001</v>
      </c>
      <c r="F85" t="n">
        <v>6.78</v>
      </c>
      <c r="G85" t="n">
        <v>81.31</v>
      </c>
      <c r="H85" t="n">
        <v>1.27</v>
      </c>
      <c r="I85" t="n">
        <v>5</v>
      </c>
      <c r="J85" t="n">
        <v>304.7</v>
      </c>
      <c r="K85" t="n">
        <v>59.89</v>
      </c>
      <c r="L85" t="n">
        <v>21.75</v>
      </c>
      <c r="M85" t="n">
        <v>3</v>
      </c>
      <c r="N85" t="n">
        <v>88.06</v>
      </c>
      <c r="O85" t="n">
        <v>37813.76</v>
      </c>
      <c r="P85" t="n">
        <v>109.83</v>
      </c>
      <c r="Q85" t="n">
        <v>204.14</v>
      </c>
      <c r="R85" t="n">
        <v>24.54</v>
      </c>
      <c r="S85" t="n">
        <v>17.37</v>
      </c>
      <c r="T85" t="n">
        <v>1485.46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81.7351848500289</v>
      </c>
      <c r="AB85" t="n">
        <v>111.8336858136285</v>
      </c>
      <c r="AC85" t="n">
        <v>101.1604357991683</v>
      </c>
      <c r="AD85" t="n">
        <v>81735.18485002891</v>
      </c>
      <c r="AE85" t="n">
        <v>111833.6858136285</v>
      </c>
      <c r="AF85" t="n">
        <v>2.249980475321253e-06</v>
      </c>
      <c r="AG85" t="n">
        <v>0.1372222222222222</v>
      </c>
      <c r="AH85" t="n">
        <v>101160.4357991683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10.1223</v>
      </c>
      <c r="E86" t="n">
        <v>9.880000000000001</v>
      </c>
      <c r="F86" t="n">
        <v>6.77</v>
      </c>
      <c r="G86" t="n">
        <v>81.28</v>
      </c>
      <c r="H86" t="n">
        <v>1.28</v>
      </c>
      <c r="I86" t="n">
        <v>5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109.75</v>
      </c>
      <c r="Q86" t="n">
        <v>204.14</v>
      </c>
      <c r="R86" t="n">
        <v>24.45</v>
      </c>
      <c r="S86" t="n">
        <v>17.37</v>
      </c>
      <c r="T86" t="n">
        <v>1443.68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81.64220349600436</v>
      </c>
      <c r="AB86" t="n">
        <v>111.7064646230043</v>
      </c>
      <c r="AC86" t="n">
        <v>101.0453564204212</v>
      </c>
      <c r="AD86" t="n">
        <v>81642.20349600435</v>
      </c>
      <c r="AE86" t="n">
        <v>111706.4646230043</v>
      </c>
      <c r="AF86" t="n">
        <v>2.250536311522393e-06</v>
      </c>
      <c r="AG86" t="n">
        <v>0.1372222222222222</v>
      </c>
      <c r="AH86" t="n">
        <v>101045.3564204212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10.1237</v>
      </c>
      <c r="E87" t="n">
        <v>9.880000000000001</v>
      </c>
      <c r="F87" t="n">
        <v>6.77</v>
      </c>
      <c r="G87" t="n">
        <v>81.26000000000001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109.58</v>
      </c>
      <c r="Q87" t="n">
        <v>204.14</v>
      </c>
      <c r="R87" t="n">
        <v>24.46</v>
      </c>
      <c r="S87" t="n">
        <v>17.37</v>
      </c>
      <c r="T87" t="n">
        <v>1448.82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81.53982347901841</v>
      </c>
      <c r="AB87" t="n">
        <v>111.5663837670766</v>
      </c>
      <c r="AC87" t="n">
        <v>100.9186446847785</v>
      </c>
      <c r="AD87" t="n">
        <v>81539.82347901841</v>
      </c>
      <c r="AE87" t="n">
        <v>111566.3837670766</v>
      </c>
      <c r="AF87" t="n">
        <v>2.250847579795032e-06</v>
      </c>
      <c r="AG87" t="n">
        <v>0.1372222222222222</v>
      </c>
      <c r="AH87" t="n">
        <v>100918.6446847785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10.1229</v>
      </c>
      <c r="E88" t="n">
        <v>9.880000000000001</v>
      </c>
      <c r="F88" t="n">
        <v>6.77</v>
      </c>
      <c r="G88" t="n">
        <v>81.27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109.58</v>
      </c>
      <c r="Q88" t="n">
        <v>204.14</v>
      </c>
      <c r="R88" t="n">
        <v>24.37</v>
      </c>
      <c r="S88" t="n">
        <v>17.37</v>
      </c>
      <c r="T88" t="n">
        <v>1404.58</v>
      </c>
      <c r="U88" t="n">
        <v>0.71</v>
      </c>
      <c r="V88" t="n">
        <v>0.75</v>
      </c>
      <c r="W88" t="n">
        <v>1.14</v>
      </c>
      <c r="X88" t="n">
        <v>0.08</v>
      </c>
      <c r="Y88" t="n">
        <v>1</v>
      </c>
      <c r="Z88" t="n">
        <v>10</v>
      </c>
      <c r="AA88" t="n">
        <v>81.54609995764203</v>
      </c>
      <c r="AB88" t="n">
        <v>111.5749715220282</v>
      </c>
      <c r="AC88" t="n">
        <v>100.9264128364505</v>
      </c>
      <c r="AD88" t="n">
        <v>81546.09995764203</v>
      </c>
      <c r="AE88" t="n">
        <v>111574.9715220282</v>
      </c>
      <c r="AF88" t="n">
        <v>2.250669712210667e-06</v>
      </c>
      <c r="AG88" t="n">
        <v>0.1372222222222222</v>
      </c>
      <c r="AH88" t="n">
        <v>100926.4128364505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10.1303</v>
      </c>
      <c r="E89" t="n">
        <v>9.869999999999999</v>
      </c>
      <c r="F89" t="n">
        <v>6.77</v>
      </c>
      <c r="G89" t="n">
        <v>81.19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109.29</v>
      </c>
      <c r="Q89" t="n">
        <v>204.14</v>
      </c>
      <c r="R89" t="n">
        <v>24.14</v>
      </c>
      <c r="S89" t="n">
        <v>17.37</v>
      </c>
      <c r="T89" t="n">
        <v>1289.42</v>
      </c>
      <c r="U89" t="n">
        <v>0.72</v>
      </c>
      <c r="V89" t="n">
        <v>0.75</v>
      </c>
      <c r="W89" t="n">
        <v>1.14</v>
      </c>
      <c r="X89" t="n">
        <v>0.07000000000000001</v>
      </c>
      <c r="Y89" t="n">
        <v>1</v>
      </c>
      <c r="Z89" t="n">
        <v>10</v>
      </c>
      <c r="AA89" t="n">
        <v>81.33180074200703</v>
      </c>
      <c r="AB89" t="n">
        <v>111.2817578809823</v>
      </c>
      <c r="AC89" t="n">
        <v>100.661183093778</v>
      </c>
      <c r="AD89" t="n">
        <v>81331.80074200704</v>
      </c>
      <c r="AE89" t="n">
        <v>111281.7578809823</v>
      </c>
      <c r="AF89" t="n">
        <v>2.252314987366043e-06</v>
      </c>
      <c r="AG89" t="n">
        <v>0.1370833333333333</v>
      </c>
      <c r="AH89" t="n">
        <v>100661.183093778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10.1309</v>
      </c>
      <c r="E90" t="n">
        <v>9.869999999999999</v>
      </c>
      <c r="F90" t="n">
        <v>6.76</v>
      </c>
      <c r="G90" t="n">
        <v>81.18000000000001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109.05</v>
      </c>
      <c r="Q90" t="n">
        <v>204.14</v>
      </c>
      <c r="R90" t="n">
        <v>24.13</v>
      </c>
      <c r="S90" t="n">
        <v>17.37</v>
      </c>
      <c r="T90" t="n">
        <v>1281.33</v>
      </c>
      <c r="U90" t="n">
        <v>0.72</v>
      </c>
      <c r="V90" t="n">
        <v>0.75</v>
      </c>
      <c r="W90" t="n">
        <v>1.14</v>
      </c>
      <c r="X90" t="n">
        <v>0.07000000000000001</v>
      </c>
      <c r="Y90" t="n">
        <v>1</v>
      </c>
      <c r="Z90" t="n">
        <v>10</v>
      </c>
      <c r="AA90" t="n">
        <v>81.16790738444233</v>
      </c>
      <c r="AB90" t="n">
        <v>111.0575117586978</v>
      </c>
      <c r="AC90" t="n">
        <v>100.4583387066729</v>
      </c>
      <c r="AD90" t="n">
        <v>81167.90738444233</v>
      </c>
      <c r="AE90" t="n">
        <v>111057.5117586978</v>
      </c>
      <c r="AF90" t="n">
        <v>2.252448388054317e-06</v>
      </c>
      <c r="AG90" t="n">
        <v>0.1370833333333333</v>
      </c>
      <c r="AH90" t="n">
        <v>100458.3387066729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10.136</v>
      </c>
      <c r="E91" t="n">
        <v>9.869999999999999</v>
      </c>
      <c r="F91" t="n">
        <v>6.76</v>
      </c>
      <c r="G91" t="n">
        <v>81.12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108.76</v>
      </c>
      <c r="Q91" t="n">
        <v>204.14</v>
      </c>
      <c r="R91" t="n">
        <v>24.03</v>
      </c>
      <c r="S91" t="n">
        <v>17.37</v>
      </c>
      <c r="T91" t="n">
        <v>1231.96</v>
      </c>
      <c r="U91" t="n">
        <v>0.72</v>
      </c>
      <c r="V91" t="n">
        <v>0.76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80.97243414253222</v>
      </c>
      <c r="AB91" t="n">
        <v>110.7900566454457</v>
      </c>
      <c r="AC91" t="n">
        <v>100.2164091340539</v>
      </c>
      <c r="AD91" t="n">
        <v>80972.43414253222</v>
      </c>
      <c r="AE91" t="n">
        <v>110790.0566454457</v>
      </c>
      <c r="AF91" t="n">
        <v>2.253582293904644e-06</v>
      </c>
      <c r="AG91" t="n">
        <v>0.1370833333333333</v>
      </c>
      <c r="AH91" t="n">
        <v>100216.4091340539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10.1337</v>
      </c>
      <c r="E92" t="n">
        <v>9.869999999999999</v>
      </c>
      <c r="F92" t="n">
        <v>6.76</v>
      </c>
      <c r="G92" t="n">
        <v>81.15000000000001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108.59</v>
      </c>
      <c r="Q92" t="n">
        <v>204.14</v>
      </c>
      <c r="R92" t="n">
        <v>24.03</v>
      </c>
      <c r="S92" t="n">
        <v>17.37</v>
      </c>
      <c r="T92" t="n">
        <v>1233.48</v>
      </c>
      <c r="U92" t="n">
        <v>0.72</v>
      </c>
      <c r="V92" t="n">
        <v>0.76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80.89903840919594</v>
      </c>
      <c r="AB92" t="n">
        <v>110.6896333651039</v>
      </c>
      <c r="AC92" t="n">
        <v>100.1255701106428</v>
      </c>
      <c r="AD92" t="n">
        <v>80899.03840919594</v>
      </c>
      <c r="AE92" t="n">
        <v>110689.6333651039</v>
      </c>
      <c r="AF92" t="n">
        <v>2.253070924599595e-06</v>
      </c>
      <c r="AG92" t="n">
        <v>0.1370833333333333</v>
      </c>
      <c r="AH92" t="n">
        <v>100125.5701106428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10.1269</v>
      </c>
      <c r="E93" t="n">
        <v>9.869999999999999</v>
      </c>
      <c r="F93" t="n">
        <v>6.77</v>
      </c>
      <c r="G93" t="n">
        <v>81.23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108.41</v>
      </c>
      <c r="Q93" t="n">
        <v>204.16</v>
      </c>
      <c r="R93" t="n">
        <v>24.23</v>
      </c>
      <c r="S93" t="n">
        <v>17.37</v>
      </c>
      <c r="T93" t="n">
        <v>1333.77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80.88550420132962</v>
      </c>
      <c r="AB93" t="n">
        <v>110.671115264814</v>
      </c>
      <c r="AC93" t="n">
        <v>100.1088193518544</v>
      </c>
      <c r="AD93" t="n">
        <v>80885.50420132962</v>
      </c>
      <c r="AE93" t="n">
        <v>110671.115264814</v>
      </c>
      <c r="AF93" t="n">
        <v>2.251559050132492e-06</v>
      </c>
      <c r="AG93" t="n">
        <v>0.1370833333333333</v>
      </c>
      <c r="AH93" t="n">
        <v>100108.8193518544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10.1311</v>
      </c>
      <c r="E94" t="n">
        <v>9.869999999999999</v>
      </c>
      <c r="F94" t="n">
        <v>6.76</v>
      </c>
      <c r="G94" t="n">
        <v>81.18000000000001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108.14</v>
      </c>
      <c r="Q94" t="n">
        <v>204.14</v>
      </c>
      <c r="R94" t="n">
        <v>24.14</v>
      </c>
      <c r="S94" t="n">
        <v>17.37</v>
      </c>
      <c r="T94" t="n">
        <v>1287.6</v>
      </c>
      <c r="U94" t="n">
        <v>0.72</v>
      </c>
      <c r="V94" t="n">
        <v>0.75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80.67753693576236</v>
      </c>
      <c r="AB94" t="n">
        <v>110.3865652771968</v>
      </c>
      <c r="AC94" t="n">
        <v>99.85142641568684</v>
      </c>
      <c r="AD94" t="n">
        <v>80677.53693576236</v>
      </c>
      <c r="AE94" t="n">
        <v>110386.5652771968</v>
      </c>
      <c r="AF94" t="n">
        <v>2.252492854950408e-06</v>
      </c>
      <c r="AG94" t="n">
        <v>0.1370833333333333</v>
      </c>
      <c r="AH94" t="n">
        <v>99851.42641568684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10.1269</v>
      </c>
      <c r="E95" t="n">
        <v>9.869999999999999</v>
      </c>
      <c r="F95" t="n">
        <v>6.77</v>
      </c>
      <c r="G95" t="n">
        <v>81.23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108.17</v>
      </c>
      <c r="Q95" t="n">
        <v>204.16</v>
      </c>
      <c r="R95" t="n">
        <v>24.28</v>
      </c>
      <c r="S95" t="n">
        <v>17.37</v>
      </c>
      <c r="T95" t="n">
        <v>1357.19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80.75653382973813</v>
      </c>
      <c r="AB95" t="n">
        <v>110.4946523126314</v>
      </c>
      <c r="AC95" t="n">
        <v>99.94919777616069</v>
      </c>
      <c r="AD95" t="n">
        <v>80756.53382973814</v>
      </c>
      <c r="AE95" t="n">
        <v>110494.6523126314</v>
      </c>
      <c r="AF95" t="n">
        <v>2.251559050132492e-06</v>
      </c>
      <c r="AG95" t="n">
        <v>0.1370833333333333</v>
      </c>
      <c r="AH95" t="n">
        <v>99949.19777616068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10.1252</v>
      </c>
      <c r="E96" t="n">
        <v>9.880000000000001</v>
      </c>
      <c r="F96" t="n">
        <v>6.77</v>
      </c>
      <c r="G96" t="n">
        <v>81.25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108.16</v>
      </c>
      <c r="Q96" t="n">
        <v>204.14</v>
      </c>
      <c r="R96" t="n">
        <v>24.32</v>
      </c>
      <c r="S96" t="n">
        <v>17.37</v>
      </c>
      <c r="T96" t="n">
        <v>1376.49</v>
      </c>
      <c r="U96" t="n">
        <v>0.71</v>
      </c>
      <c r="V96" t="n">
        <v>0.75</v>
      </c>
      <c r="W96" t="n">
        <v>1.14</v>
      </c>
      <c r="X96" t="n">
        <v>0.08</v>
      </c>
      <c r="Y96" t="n">
        <v>1</v>
      </c>
      <c r="Z96" t="n">
        <v>10</v>
      </c>
      <c r="AA96" t="n">
        <v>80.76485493762493</v>
      </c>
      <c r="AB96" t="n">
        <v>110.5060376195435</v>
      </c>
      <c r="AC96" t="n">
        <v>99.95949648536046</v>
      </c>
      <c r="AD96" t="n">
        <v>80764.85493762493</v>
      </c>
      <c r="AE96" t="n">
        <v>110506.0376195435</v>
      </c>
      <c r="AF96" t="n">
        <v>2.251181081515716e-06</v>
      </c>
      <c r="AG96" t="n">
        <v>0.1372222222222222</v>
      </c>
      <c r="AH96" t="n">
        <v>99959.49648536046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10.1215</v>
      </c>
      <c r="E97" t="n">
        <v>9.880000000000001</v>
      </c>
      <c r="F97" t="n">
        <v>6.77</v>
      </c>
      <c r="G97" t="n">
        <v>81.29000000000001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108.1</v>
      </c>
      <c r="Q97" t="n">
        <v>204.14</v>
      </c>
      <c r="R97" t="n">
        <v>24.42</v>
      </c>
      <c r="S97" t="n">
        <v>17.37</v>
      </c>
      <c r="T97" t="n">
        <v>1425.02</v>
      </c>
      <c r="U97" t="n">
        <v>0.71</v>
      </c>
      <c r="V97" t="n">
        <v>0.75</v>
      </c>
      <c r="W97" t="n">
        <v>1.15</v>
      </c>
      <c r="X97" t="n">
        <v>0.08</v>
      </c>
      <c r="Y97" t="n">
        <v>1</v>
      </c>
      <c r="Z97" t="n">
        <v>10</v>
      </c>
      <c r="AA97" t="n">
        <v>80.7613445752901</v>
      </c>
      <c r="AB97" t="n">
        <v>110.5012345869308</v>
      </c>
      <c r="AC97" t="n">
        <v>99.95515184743917</v>
      </c>
      <c r="AD97" t="n">
        <v>80761.3445752901</v>
      </c>
      <c r="AE97" t="n">
        <v>110501.2345869308</v>
      </c>
      <c r="AF97" t="n">
        <v>2.250358443938028e-06</v>
      </c>
      <c r="AG97" t="n">
        <v>0.1372222222222222</v>
      </c>
      <c r="AH97" t="n">
        <v>99955.15184743916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10.1272</v>
      </c>
      <c r="E98" t="n">
        <v>9.869999999999999</v>
      </c>
      <c r="F98" t="n">
        <v>6.77</v>
      </c>
      <c r="G98" t="n">
        <v>81.22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107.83</v>
      </c>
      <c r="Q98" t="n">
        <v>204.14</v>
      </c>
      <c r="R98" t="n">
        <v>24.36</v>
      </c>
      <c r="S98" t="n">
        <v>17.37</v>
      </c>
      <c r="T98" t="n">
        <v>1395.36</v>
      </c>
      <c r="U98" t="n">
        <v>0.71</v>
      </c>
      <c r="V98" t="n">
        <v>0.75</v>
      </c>
      <c r="W98" t="n">
        <v>1.14</v>
      </c>
      <c r="X98" t="n">
        <v>0.08</v>
      </c>
      <c r="Y98" t="n">
        <v>1</v>
      </c>
      <c r="Z98" t="n">
        <v>10</v>
      </c>
      <c r="AA98" t="n">
        <v>80.57150172454284</v>
      </c>
      <c r="AB98" t="n">
        <v>110.241483223263</v>
      </c>
      <c r="AC98" t="n">
        <v>99.72019078935647</v>
      </c>
      <c r="AD98" t="n">
        <v>80571.50172454285</v>
      </c>
      <c r="AE98" t="n">
        <v>110241.483223263</v>
      </c>
      <c r="AF98" t="n">
        <v>2.251625750476629e-06</v>
      </c>
      <c r="AG98" t="n">
        <v>0.1370833333333333</v>
      </c>
      <c r="AH98" t="n">
        <v>99720.19078935646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10.1291</v>
      </c>
      <c r="E99" t="n">
        <v>9.869999999999999</v>
      </c>
      <c r="F99" t="n">
        <v>6.77</v>
      </c>
      <c r="G99" t="n">
        <v>81.2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3</v>
      </c>
      <c r="N99" t="n">
        <v>92.15000000000001</v>
      </c>
      <c r="O99" t="n">
        <v>38749.07</v>
      </c>
      <c r="P99" t="n">
        <v>107.53</v>
      </c>
      <c r="Q99" t="n">
        <v>204.14</v>
      </c>
      <c r="R99" t="n">
        <v>24.17</v>
      </c>
      <c r="S99" t="n">
        <v>17.37</v>
      </c>
      <c r="T99" t="n">
        <v>1301.3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80.39560780623971</v>
      </c>
      <c r="AB99" t="n">
        <v>110.0008174043488</v>
      </c>
      <c r="AC99" t="n">
        <v>99.50249377842272</v>
      </c>
      <c r="AD99" t="n">
        <v>80395.60780623971</v>
      </c>
      <c r="AE99" t="n">
        <v>110000.8174043488</v>
      </c>
      <c r="AF99" t="n">
        <v>2.252048185989496e-06</v>
      </c>
      <c r="AG99" t="n">
        <v>0.1370833333333333</v>
      </c>
      <c r="AH99" t="n">
        <v>99502.49377842272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10.2061</v>
      </c>
      <c r="E100" t="n">
        <v>9.800000000000001</v>
      </c>
      <c r="F100" t="n">
        <v>6.74</v>
      </c>
      <c r="G100" t="n">
        <v>101.14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106.84</v>
      </c>
      <c r="Q100" t="n">
        <v>204.14</v>
      </c>
      <c r="R100" t="n">
        <v>23.47</v>
      </c>
      <c r="S100" t="n">
        <v>17.37</v>
      </c>
      <c r="T100" t="n">
        <v>955.13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79.34351048694457</v>
      </c>
      <c r="AB100" t="n">
        <v>108.561291436832</v>
      </c>
      <c r="AC100" t="n">
        <v>98.20035414885788</v>
      </c>
      <c r="AD100" t="n">
        <v>79343.51048694456</v>
      </c>
      <c r="AE100" t="n">
        <v>108561.291436832</v>
      </c>
      <c r="AF100" t="n">
        <v>2.269167940984628e-06</v>
      </c>
      <c r="AG100" t="n">
        <v>0.1361111111111111</v>
      </c>
      <c r="AH100" t="n">
        <v>98200.35414885788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10.2061</v>
      </c>
      <c r="E101" t="n">
        <v>9.800000000000001</v>
      </c>
      <c r="F101" t="n">
        <v>6.74</v>
      </c>
      <c r="G101" t="n">
        <v>101.14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106.85</v>
      </c>
      <c r="Q101" t="n">
        <v>204.14</v>
      </c>
      <c r="R101" t="n">
        <v>23.44</v>
      </c>
      <c r="S101" t="n">
        <v>17.37</v>
      </c>
      <c r="T101" t="n">
        <v>944.83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79.34884255165777</v>
      </c>
      <c r="AB101" t="n">
        <v>108.5685870030067</v>
      </c>
      <c r="AC101" t="n">
        <v>98.20695343643627</v>
      </c>
      <c r="AD101" t="n">
        <v>79348.84255165777</v>
      </c>
      <c r="AE101" t="n">
        <v>108568.5870030067</v>
      </c>
      <c r="AF101" t="n">
        <v>2.269167940984628e-06</v>
      </c>
      <c r="AG101" t="n">
        <v>0.1361111111111111</v>
      </c>
      <c r="AH101" t="n">
        <v>98206.95343643626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10.2015</v>
      </c>
      <c r="E102" t="n">
        <v>9.800000000000001</v>
      </c>
      <c r="F102" t="n">
        <v>6.75</v>
      </c>
      <c r="G102" t="n">
        <v>101.21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107.09</v>
      </c>
      <c r="Q102" t="n">
        <v>204.15</v>
      </c>
      <c r="R102" t="n">
        <v>23.48</v>
      </c>
      <c r="S102" t="n">
        <v>17.37</v>
      </c>
      <c r="T102" t="n">
        <v>964</v>
      </c>
      <c r="U102" t="n">
        <v>0.74</v>
      </c>
      <c r="V102" t="n">
        <v>0.76</v>
      </c>
      <c r="W102" t="n">
        <v>1.15</v>
      </c>
      <c r="X102" t="n">
        <v>0.06</v>
      </c>
      <c r="Y102" t="n">
        <v>1</v>
      </c>
      <c r="Z102" t="n">
        <v>10</v>
      </c>
      <c r="AA102" t="n">
        <v>79.54176831563598</v>
      </c>
      <c r="AB102" t="n">
        <v>108.8325565445655</v>
      </c>
      <c r="AC102" t="n">
        <v>98.44573009543238</v>
      </c>
      <c r="AD102" t="n">
        <v>79541.76831563597</v>
      </c>
      <c r="AE102" t="n">
        <v>108832.5565445655</v>
      </c>
      <c r="AF102" t="n">
        <v>2.268145202374529e-06</v>
      </c>
      <c r="AG102" t="n">
        <v>0.1361111111111111</v>
      </c>
      <c r="AH102" t="n">
        <v>98445.73009543239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10.2003</v>
      </c>
      <c r="E103" t="n">
        <v>9.800000000000001</v>
      </c>
      <c r="F103" t="n">
        <v>6.75</v>
      </c>
      <c r="G103" t="n">
        <v>101.22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107.18</v>
      </c>
      <c r="Q103" t="n">
        <v>204.15</v>
      </c>
      <c r="R103" t="n">
        <v>23.55</v>
      </c>
      <c r="S103" t="n">
        <v>17.37</v>
      </c>
      <c r="T103" t="n">
        <v>996.87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79.59889286914066</v>
      </c>
      <c r="AB103" t="n">
        <v>108.910716878828</v>
      </c>
      <c r="AC103" t="n">
        <v>98.51643091709163</v>
      </c>
      <c r="AD103" t="n">
        <v>79598.89286914066</v>
      </c>
      <c r="AE103" t="n">
        <v>108910.716878828</v>
      </c>
      <c r="AF103" t="n">
        <v>2.267878400997982e-06</v>
      </c>
      <c r="AG103" t="n">
        <v>0.1361111111111111</v>
      </c>
      <c r="AH103" t="n">
        <v>98516.43091709162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10.1977</v>
      </c>
      <c r="E104" t="n">
        <v>9.81</v>
      </c>
      <c r="F104" t="n">
        <v>6.75</v>
      </c>
      <c r="G104" t="n">
        <v>101.26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107.4</v>
      </c>
      <c r="Q104" t="n">
        <v>204.15</v>
      </c>
      <c r="R104" t="n">
        <v>23.66</v>
      </c>
      <c r="S104" t="n">
        <v>17.37</v>
      </c>
      <c r="T104" t="n">
        <v>1053.4</v>
      </c>
      <c r="U104" t="n">
        <v>0.73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79.73654271605945</v>
      </c>
      <c r="AB104" t="n">
        <v>109.0990554720649</v>
      </c>
      <c r="AC104" t="n">
        <v>98.6867947393249</v>
      </c>
      <c r="AD104" t="n">
        <v>79736.54271605944</v>
      </c>
      <c r="AE104" t="n">
        <v>109099.0554720649</v>
      </c>
      <c r="AF104" t="n">
        <v>2.267300331348795e-06</v>
      </c>
      <c r="AG104" t="n">
        <v>0.13625</v>
      </c>
      <c r="AH104" t="n">
        <v>98686.79473932489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10.2006</v>
      </c>
      <c r="E105" t="n">
        <v>9.800000000000001</v>
      </c>
      <c r="F105" t="n">
        <v>6.75</v>
      </c>
      <c r="G105" t="n">
        <v>101.22</v>
      </c>
      <c r="H105" t="n">
        <v>1.51</v>
      </c>
      <c r="I105" t="n">
        <v>4</v>
      </c>
      <c r="J105" t="n">
        <v>315.6</v>
      </c>
      <c r="K105" t="n">
        <v>59.89</v>
      </c>
      <c r="L105" t="n">
        <v>26.75</v>
      </c>
      <c r="M105" t="n">
        <v>2</v>
      </c>
      <c r="N105" t="n">
        <v>93.95999999999999</v>
      </c>
      <c r="O105" t="n">
        <v>39157.74</v>
      </c>
      <c r="P105" t="n">
        <v>107.49</v>
      </c>
      <c r="Q105" t="n">
        <v>204.14</v>
      </c>
      <c r="R105" t="n">
        <v>23.65</v>
      </c>
      <c r="S105" t="n">
        <v>17.37</v>
      </c>
      <c r="T105" t="n">
        <v>1046.44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79.76199721499965</v>
      </c>
      <c r="AB105" t="n">
        <v>109.1338834404881</v>
      </c>
      <c r="AC105" t="n">
        <v>98.71829877532316</v>
      </c>
      <c r="AD105" t="n">
        <v>79761.99721499965</v>
      </c>
      <c r="AE105" t="n">
        <v>109133.8834404881</v>
      </c>
      <c r="AF105" t="n">
        <v>2.267945101342119e-06</v>
      </c>
      <c r="AG105" t="n">
        <v>0.1361111111111111</v>
      </c>
      <c r="AH105" t="n">
        <v>98718.29877532316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10.1983</v>
      </c>
      <c r="E106" t="n">
        <v>9.81</v>
      </c>
      <c r="F106" t="n">
        <v>6.75</v>
      </c>
      <c r="G106" t="n">
        <v>101.25</v>
      </c>
      <c r="H106" t="n">
        <v>1.52</v>
      </c>
      <c r="I106" t="n">
        <v>4</v>
      </c>
      <c r="J106" t="n">
        <v>316.15</v>
      </c>
      <c r="K106" t="n">
        <v>59.89</v>
      </c>
      <c r="L106" t="n">
        <v>27</v>
      </c>
      <c r="M106" t="n">
        <v>2</v>
      </c>
      <c r="N106" t="n">
        <v>94.26000000000001</v>
      </c>
      <c r="O106" t="n">
        <v>39226.32</v>
      </c>
      <c r="P106" t="n">
        <v>107.64</v>
      </c>
      <c r="Q106" t="n">
        <v>204.14</v>
      </c>
      <c r="R106" t="n">
        <v>23.67</v>
      </c>
      <c r="S106" t="n">
        <v>17.37</v>
      </c>
      <c r="T106" t="n">
        <v>1057.67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79.86004347903139</v>
      </c>
      <c r="AB106" t="n">
        <v>109.2680346644322</v>
      </c>
      <c r="AC106" t="n">
        <v>98.83964679473647</v>
      </c>
      <c r="AD106" t="n">
        <v>79860.04347903139</v>
      </c>
      <c r="AE106" t="n">
        <v>109268.0346644322</v>
      </c>
      <c r="AF106" t="n">
        <v>2.267433732037069e-06</v>
      </c>
      <c r="AG106" t="n">
        <v>0.13625</v>
      </c>
      <c r="AH106" t="n">
        <v>98839.64679473647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10.1995</v>
      </c>
      <c r="E107" t="n">
        <v>9.800000000000001</v>
      </c>
      <c r="F107" t="n">
        <v>6.75</v>
      </c>
      <c r="G107" t="n">
        <v>101.24</v>
      </c>
      <c r="H107" t="n">
        <v>1.53</v>
      </c>
      <c r="I107" t="n">
        <v>4</v>
      </c>
      <c r="J107" t="n">
        <v>316.71</v>
      </c>
      <c r="K107" t="n">
        <v>59.89</v>
      </c>
      <c r="L107" t="n">
        <v>27.25</v>
      </c>
      <c r="M107" t="n">
        <v>2</v>
      </c>
      <c r="N107" t="n">
        <v>94.56999999999999</v>
      </c>
      <c r="O107" t="n">
        <v>39295.05</v>
      </c>
      <c r="P107" t="n">
        <v>107.74</v>
      </c>
      <c r="Q107" t="n">
        <v>204.14</v>
      </c>
      <c r="R107" t="n">
        <v>23.69</v>
      </c>
      <c r="S107" t="n">
        <v>17.37</v>
      </c>
      <c r="T107" t="n">
        <v>1069.34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79.90375912453204</v>
      </c>
      <c r="AB107" t="n">
        <v>109.3278483392043</v>
      </c>
      <c r="AC107" t="n">
        <v>98.89375193633737</v>
      </c>
      <c r="AD107" t="n">
        <v>79903.75912453205</v>
      </c>
      <c r="AE107" t="n">
        <v>109327.8483392043</v>
      </c>
      <c r="AF107" t="n">
        <v>2.267700533413617e-06</v>
      </c>
      <c r="AG107" t="n">
        <v>0.1361111111111111</v>
      </c>
      <c r="AH107" t="n">
        <v>98893.75193633737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10.2026</v>
      </c>
      <c r="E108" t="n">
        <v>9.800000000000001</v>
      </c>
      <c r="F108" t="n">
        <v>6.75</v>
      </c>
      <c r="G108" t="n">
        <v>101.19</v>
      </c>
      <c r="H108" t="n">
        <v>1.54</v>
      </c>
      <c r="I108" t="n">
        <v>4</v>
      </c>
      <c r="J108" t="n">
        <v>317.27</v>
      </c>
      <c r="K108" t="n">
        <v>59.89</v>
      </c>
      <c r="L108" t="n">
        <v>27.5</v>
      </c>
      <c r="M108" t="n">
        <v>2</v>
      </c>
      <c r="N108" t="n">
        <v>94.88</v>
      </c>
      <c r="O108" t="n">
        <v>39363.91</v>
      </c>
      <c r="P108" t="n">
        <v>107.89</v>
      </c>
      <c r="Q108" t="n">
        <v>204.14</v>
      </c>
      <c r="R108" t="n">
        <v>23.6</v>
      </c>
      <c r="S108" t="n">
        <v>17.37</v>
      </c>
      <c r="T108" t="n">
        <v>1020.38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79.96013208083501</v>
      </c>
      <c r="AB108" t="n">
        <v>109.4049803050173</v>
      </c>
      <c r="AC108" t="n">
        <v>98.96352253558861</v>
      </c>
      <c r="AD108" t="n">
        <v>79960.13208083501</v>
      </c>
      <c r="AE108" t="n">
        <v>109404.9803050173</v>
      </c>
      <c r="AF108" t="n">
        <v>2.268389770303031e-06</v>
      </c>
      <c r="AG108" t="n">
        <v>0.1361111111111111</v>
      </c>
      <c r="AH108" t="n">
        <v>98963.52253558861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10.2038</v>
      </c>
      <c r="E109" t="n">
        <v>9.800000000000001</v>
      </c>
      <c r="F109" t="n">
        <v>6.75</v>
      </c>
      <c r="G109" t="n">
        <v>101.17</v>
      </c>
      <c r="H109" t="n">
        <v>1.56</v>
      </c>
      <c r="I109" t="n">
        <v>4</v>
      </c>
      <c r="J109" t="n">
        <v>317.83</v>
      </c>
      <c r="K109" t="n">
        <v>59.89</v>
      </c>
      <c r="L109" t="n">
        <v>27.75</v>
      </c>
      <c r="M109" t="n">
        <v>2</v>
      </c>
      <c r="N109" t="n">
        <v>95.19</v>
      </c>
      <c r="O109" t="n">
        <v>39432.92</v>
      </c>
      <c r="P109" t="n">
        <v>107.88</v>
      </c>
      <c r="Q109" t="n">
        <v>204.14</v>
      </c>
      <c r="R109" t="n">
        <v>23.52</v>
      </c>
      <c r="S109" t="n">
        <v>17.37</v>
      </c>
      <c r="T109" t="n">
        <v>983.67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79.94564405340647</v>
      </c>
      <c r="AB109" t="n">
        <v>109.3851571467229</v>
      </c>
      <c r="AC109" t="n">
        <v>98.94559127169985</v>
      </c>
      <c r="AD109" t="n">
        <v>79945.64405340647</v>
      </c>
      <c r="AE109" t="n">
        <v>109385.1571467229</v>
      </c>
      <c r="AF109" t="n">
        <v>2.268656571679578e-06</v>
      </c>
      <c r="AG109" t="n">
        <v>0.1361111111111111</v>
      </c>
      <c r="AH109" t="n">
        <v>98945.59127169986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10.2076</v>
      </c>
      <c r="E110" t="n">
        <v>9.800000000000001</v>
      </c>
      <c r="F110" t="n">
        <v>6.74</v>
      </c>
      <c r="G110" t="n">
        <v>101.12</v>
      </c>
      <c r="H110" t="n">
        <v>1.57</v>
      </c>
      <c r="I110" t="n">
        <v>4</v>
      </c>
      <c r="J110" t="n">
        <v>318.39</v>
      </c>
      <c r="K110" t="n">
        <v>59.89</v>
      </c>
      <c r="L110" t="n">
        <v>28</v>
      </c>
      <c r="M110" t="n">
        <v>2</v>
      </c>
      <c r="N110" t="n">
        <v>95.5</v>
      </c>
      <c r="O110" t="n">
        <v>39502.07</v>
      </c>
      <c r="P110" t="n">
        <v>107.98</v>
      </c>
      <c r="Q110" t="n">
        <v>204.14</v>
      </c>
      <c r="R110" t="n">
        <v>23.43</v>
      </c>
      <c r="S110" t="n">
        <v>17.37</v>
      </c>
      <c r="T110" t="n">
        <v>938.9400000000001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79.93992796147002</v>
      </c>
      <c r="AB110" t="n">
        <v>109.3773361375593</v>
      </c>
      <c r="AC110" t="n">
        <v>98.93851668867396</v>
      </c>
      <c r="AD110" t="n">
        <v>79939.92796147002</v>
      </c>
      <c r="AE110" t="n">
        <v>109377.3361375593</v>
      </c>
      <c r="AF110" t="n">
        <v>2.269501442705312e-06</v>
      </c>
      <c r="AG110" t="n">
        <v>0.1361111111111111</v>
      </c>
      <c r="AH110" t="n">
        <v>98938.51668867396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10.2006</v>
      </c>
      <c r="E111" t="n">
        <v>9.800000000000001</v>
      </c>
      <c r="F111" t="n">
        <v>6.75</v>
      </c>
      <c r="G111" t="n">
        <v>101.22</v>
      </c>
      <c r="H111" t="n">
        <v>1.58</v>
      </c>
      <c r="I111" t="n">
        <v>4</v>
      </c>
      <c r="J111" t="n">
        <v>318.95</v>
      </c>
      <c r="K111" t="n">
        <v>59.89</v>
      </c>
      <c r="L111" t="n">
        <v>28.25</v>
      </c>
      <c r="M111" t="n">
        <v>2</v>
      </c>
      <c r="N111" t="n">
        <v>95.81</v>
      </c>
      <c r="O111" t="n">
        <v>39571.36</v>
      </c>
      <c r="P111" t="n">
        <v>108.08</v>
      </c>
      <c r="Q111" t="n">
        <v>204.14</v>
      </c>
      <c r="R111" t="n">
        <v>23.53</v>
      </c>
      <c r="S111" t="n">
        <v>17.37</v>
      </c>
      <c r="T111" t="n">
        <v>985.02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80.07675865594484</v>
      </c>
      <c r="AB111" t="n">
        <v>109.5645539302838</v>
      </c>
      <c r="AC111" t="n">
        <v>99.10786667802272</v>
      </c>
      <c r="AD111" t="n">
        <v>80076.75865594484</v>
      </c>
      <c r="AE111" t="n">
        <v>109564.5539302838</v>
      </c>
      <c r="AF111" t="n">
        <v>2.267945101342119e-06</v>
      </c>
      <c r="AG111" t="n">
        <v>0.1361111111111111</v>
      </c>
      <c r="AH111" t="n">
        <v>99107.86667802272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10.2041</v>
      </c>
      <c r="E112" t="n">
        <v>9.800000000000001</v>
      </c>
      <c r="F112" t="n">
        <v>6.74</v>
      </c>
      <c r="G112" t="n">
        <v>101.17</v>
      </c>
      <c r="H112" t="n">
        <v>1.59</v>
      </c>
      <c r="I112" t="n">
        <v>4</v>
      </c>
      <c r="J112" t="n">
        <v>319.51</v>
      </c>
      <c r="K112" t="n">
        <v>59.89</v>
      </c>
      <c r="L112" t="n">
        <v>28.5</v>
      </c>
      <c r="M112" t="n">
        <v>2</v>
      </c>
      <c r="N112" t="n">
        <v>96.13</v>
      </c>
      <c r="O112" t="n">
        <v>39640.79</v>
      </c>
      <c r="P112" t="n">
        <v>108.05</v>
      </c>
      <c r="Q112" t="n">
        <v>204.17</v>
      </c>
      <c r="R112" t="n">
        <v>23.52</v>
      </c>
      <c r="S112" t="n">
        <v>17.37</v>
      </c>
      <c r="T112" t="n">
        <v>981.6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80.00395340079046</v>
      </c>
      <c r="AB112" t="n">
        <v>109.4649385682405</v>
      </c>
      <c r="AC112" t="n">
        <v>99.01775846632174</v>
      </c>
      <c r="AD112" t="n">
        <v>80003.95340079046</v>
      </c>
      <c r="AE112" t="n">
        <v>109464.9385682405</v>
      </c>
      <c r="AF112" t="n">
        <v>2.268723272023716e-06</v>
      </c>
      <c r="AG112" t="n">
        <v>0.1361111111111111</v>
      </c>
      <c r="AH112" t="n">
        <v>99017.75846632174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10.1989</v>
      </c>
      <c r="E113" t="n">
        <v>9.800000000000001</v>
      </c>
      <c r="F113" t="n">
        <v>6.75</v>
      </c>
      <c r="G113" t="n">
        <v>101.25</v>
      </c>
      <c r="H113" t="n">
        <v>1.6</v>
      </c>
      <c r="I113" t="n">
        <v>4</v>
      </c>
      <c r="J113" t="n">
        <v>320.08</v>
      </c>
      <c r="K113" t="n">
        <v>59.89</v>
      </c>
      <c r="L113" t="n">
        <v>28.75</v>
      </c>
      <c r="M113" t="n">
        <v>2</v>
      </c>
      <c r="N113" t="n">
        <v>96.44</v>
      </c>
      <c r="O113" t="n">
        <v>39710.36</v>
      </c>
      <c r="P113" t="n">
        <v>108.14</v>
      </c>
      <c r="Q113" t="n">
        <v>204.14</v>
      </c>
      <c r="R113" t="n">
        <v>23.69</v>
      </c>
      <c r="S113" t="n">
        <v>17.37</v>
      </c>
      <c r="T113" t="n">
        <v>1065.11</v>
      </c>
      <c r="U113" t="n">
        <v>0.73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80.12176854489236</v>
      </c>
      <c r="AB113" t="n">
        <v>109.6261384460379</v>
      </c>
      <c r="AC113" t="n">
        <v>99.16357365402772</v>
      </c>
      <c r="AD113" t="n">
        <v>80121.76854489236</v>
      </c>
      <c r="AE113" t="n">
        <v>109626.1384460379</v>
      </c>
      <c r="AF113" t="n">
        <v>2.267567132725343e-06</v>
      </c>
      <c r="AG113" t="n">
        <v>0.1361111111111111</v>
      </c>
      <c r="AH113" t="n">
        <v>99163.57365402771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10.1997</v>
      </c>
      <c r="E114" t="n">
        <v>9.800000000000001</v>
      </c>
      <c r="F114" t="n">
        <v>6.75</v>
      </c>
      <c r="G114" t="n">
        <v>101.23</v>
      </c>
      <c r="H114" t="n">
        <v>1.61</v>
      </c>
      <c r="I114" t="n">
        <v>4</v>
      </c>
      <c r="J114" t="n">
        <v>320.64</v>
      </c>
      <c r="K114" t="n">
        <v>59.89</v>
      </c>
      <c r="L114" t="n">
        <v>29</v>
      </c>
      <c r="M114" t="n">
        <v>2</v>
      </c>
      <c r="N114" t="n">
        <v>96.75</v>
      </c>
      <c r="O114" t="n">
        <v>39780.08</v>
      </c>
      <c r="P114" t="n">
        <v>108.16</v>
      </c>
      <c r="Q114" t="n">
        <v>204.18</v>
      </c>
      <c r="R114" t="n">
        <v>23.67</v>
      </c>
      <c r="S114" t="n">
        <v>17.37</v>
      </c>
      <c r="T114" t="n">
        <v>1058.46</v>
      </c>
      <c r="U114" t="n">
        <v>0.73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80.12632106079289</v>
      </c>
      <c r="AB114" t="n">
        <v>109.6323673991359</v>
      </c>
      <c r="AC114" t="n">
        <v>99.16920812458439</v>
      </c>
      <c r="AD114" t="n">
        <v>80126.32106079289</v>
      </c>
      <c r="AE114" t="n">
        <v>109632.3673991359</v>
      </c>
      <c r="AF114" t="n">
        <v>2.267745000309708e-06</v>
      </c>
      <c r="AG114" t="n">
        <v>0.1361111111111111</v>
      </c>
      <c r="AH114" t="n">
        <v>99169.20812458439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10.1966</v>
      </c>
      <c r="E115" t="n">
        <v>9.81</v>
      </c>
      <c r="F115" t="n">
        <v>6.75</v>
      </c>
      <c r="G115" t="n">
        <v>101.28</v>
      </c>
      <c r="H115" t="n">
        <v>1.62</v>
      </c>
      <c r="I115" t="n">
        <v>4</v>
      </c>
      <c r="J115" t="n">
        <v>321.21</v>
      </c>
      <c r="K115" t="n">
        <v>59.89</v>
      </c>
      <c r="L115" t="n">
        <v>29.25</v>
      </c>
      <c r="M115" t="n">
        <v>2</v>
      </c>
      <c r="N115" t="n">
        <v>97.06999999999999</v>
      </c>
      <c r="O115" t="n">
        <v>39849.95</v>
      </c>
      <c r="P115" t="n">
        <v>108.15</v>
      </c>
      <c r="Q115" t="n">
        <v>204.14</v>
      </c>
      <c r="R115" t="n">
        <v>23.76</v>
      </c>
      <c r="S115" t="n">
        <v>17.37</v>
      </c>
      <c r="T115" t="n">
        <v>1103.85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80.1451937701183</v>
      </c>
      <c r="AB115" t="n">
        <v>109.65818987264</v>
      </c>
      <c r="AC115" t="n">
        <v>99.19256613745939</v>
      </c>
      <c r="AD115" t="n">
        <v>80145.19377011829</v>
      </c>
      <c r="AE115" t="n">
        <v>109658.18987264</v>
      </c>
      <c r="AF115" t="n">
        <v>2.267055763420294e-06</v>
      </c>
      <c r="AG115" t="n">
        <v>0.13625</v>
      </c>
      <c r="AH115" t="n">
        <v>99192.56613745939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10.2003</v>
      </c>
      <c r="E116" t="n">
        <v>9.800000000000001</v>
      </c>
      <c r="F116" t="n">
        <v>6.75</v>
      </c>
      <c r="G116" t="n">
        <v>101.22</v>
      </c>
      <c r="H116" t="n">
        <v>1.63</v>
      </c>
      <c r="I116" t="n">
        <v>4</v>
      </c>
      <c r="J116" t="n">
        <v>321.78</v>
      </c>
      <c r="K116" t="n">
        <v>59.89</v>
      </c>
      <c r="L116" t="n">
        <v>29.5</v>
      </c>
      <c r="M116" t="n">
        <v>2</v>
      </c>
      <c r="N116" t="n">
        <v>97.39</v>
      </c>
      <c r="O116" t="n">
        <v>39919.96</v>
      </c>
      <c r="P116" t="n">
        <v>108.12</v>
      </c>
      <c r="Q116" t="n">
        <v>204.14</v>
      </c>
      <c r="R116" t="n">
        <v>23.68</v>
      </c>
      <c r="S116" t="n">
        <v>17.37</v>
      </c>
      <c r="T116" t="n">
        <v>1060.58</v>
      </c>
      <c r="U116" t="n">
        <v>0.73</v>
      </c>
      <c r="V116" t="n">
        <v>0.76</v>
      </c>
      <c r="W116" t="n">
        <v>1.14</v>
      </c>
      <c r="X116" t="n">
        <v>0.06</v>
      </c>
      <c r="Y116" t="n">
        <v>1</v>
      </c>
      <c r="Z116" t="n">
        <v>10</v>
      </c>
      <c r="AA116" t="n">
        <v>80.10039194788746</v>
      </c>
      <c r="AB116" t="n">
        <v>109.5968900429469</v>
      </c>
      <c r="AC116" t="n">
        <v>99.13711667747734</v>
      </c>
      <c r="AD116" t="n">
        <v>80100.39194788746</v>
      </c>
      <c r="AE116" t="n">
        <v>109596.8900429469</v>
      </c>
      <c r="AF116" t="n">
        <v>2.267878400997982e-06</v>
      </c>
      <c r="AG116" t="n">
        <v>0.1361111111111111</v>
      </c>
      <c r="AH116" t="n">
        <v>99137.11667747733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10.2032</v>
      </c>
      <c r="E117" t="n">
        <v>9.800000000000001</v>
      </c>
      <c r="F117" t="n">
        <v>6.75</v>
      </c>
      <c r="G117" t="n">
        <v>101.18</v>
      </c>
      <c r="H117" t="n">
        <v>1.64</v>
      </c>
      <c r="I117" t="n">
        <v>4</v>
      </c>
      <c r="J117" t="n">
        <v>322.34</v>
      </c>
      <c r="K117" t="n">
        <v>59.89</v>
      </c>
      <c r="L117" t="n">
        <v>29.75</v>
      </c>
      <c r="M117" t="n">
        <v>2</v>
      </c>
      <c r="N117" t="n">
        <v>97.70999999999999</v>
      </c>
      <c r="O117" t="n">
        <v>39990.12</v>
      </c>
      <c r="P117" t="n">
        <v>108</v>
      </c>
      <c r="Q117" t="n">
        <v>204.14</v>
      </c>
      <c r="R117" t="n">
        <v>23.56</v>
      </c>
      <c r="S117" t="n">
        <v>17.37</v>
      </c>
      <c r="T117" t="n">
        <v>1002.97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80.01422381363088</v>
      </c>
      <c r="AB117" t="n">
        <v>109.4789910001873</v>
      </c>
      <c r="AC117" t="n">
        <v>99.03046975388634</v>
      </c>
      <c r="AD117" t="n">
        <v>80014.22381363087</v>
      </c>
      <c r="AE117" t="n">
        <v>109478.9910001873</v>
      </c>
      <c r="AF117" t="n">
        <v>2.268523170991305e-06</v>
      </c>
      <c r="AG117" t="n">
        <v>0.1361111111111111</v>
      </c>
      <c r="AH117" t="n">
        <v>99030.46975388634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10.2015</v>
      </c>
      <c r="E118" t="n">
        <v>9.800000000000001</v>
      </c>
      <c r="F118" t="n">
        <v>6.75</v>
      </c>
      <c r="G118" t="n">
        <v>101.21</v>
      </c>
      <c r="H118" t="n">
        <v>1.66</v>
      </c>
      <c r="I118" t="n">
        <v>4</v>
      </c>
      <c r="J118" t="n">
        <v>322.91</v>
      </c>
      <c r="K118" t="n">
        <v>59.89</v>
      </c>
      <c r="L118" t="n">
        <v>30</v>
      </c>
      <c r="M118" t="n">
        <v>2</v>
      </c>
      <c r="N118" t="n">
        <v>98.03</v>
      </c>
      <c r="O118" t="n">
        <v>40060.43</v>
      </c>
      <c r="P118" t="n">
        <v>108.06</v>
      </c>
      <c r="Q118" t="n">
        <v>204.14</v>
      </c>
      <c r="R118" t="n">
        <v>23.6</v>
      </c>
      <c r="S118" t="n">
        <v>17.37</v>
      </c>
      <c r="T118" t="n">
        <v>1020.85</v>
      </c>
      <c r="U118" t="n">
        <v>0.74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80.05921181021519</v>
      </c>
      <c r="AB118" t="n">
        <v>109.5405455618443</v>
      </c>
      <c r="AC118" t="n">
        <v>99.08614963457114</v>
      </c>
      <c r="AD118" t="n">
        <v>80059.21181021519</v>
      </c>
      <c r="AE118" t="n">
        <v>109540.5455618443</v>
      </c>
      <c r="AF118" t="n">
        <v>2.268145202374529e-06</v>
      </c>
      <c r="AG118" t="n">
        <v>0.1361111111111111</v>
      </c>
      <c r="AH118" t="n">
        <v>99086.14963457115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10.2009</v>
      </c>
      <c r="E119" t="n">
        <v>9.800000000000001</v>
      </c>
      <c r="F119" t="n">
        <v>6.75</v>
      </c>
      <c r="G119" t="n">
        <v>101.22</v>
      </c>
      <c r="H119" t="n">
        <v>1.67</v>
      </c>
      <c r="I119" t="n">
        <v>4</v>
      </c>
      <c r="J119" t="n">
        <v>323.49</v>
      </c>
      <c r="K119" t="n">
        <v>59.89</v>
      </c>
      <c r="L119" t="n">
        <v>30.25</v>
      </c>
      <c r="M119" t="n">
        <v>2</v>
      </c>
      <c r="N119" t="n">
        <v>98.34999999999999</v>
      </c>
      <c r="O119" t="n">
        <v>40131.01</v>
      </c>
      <c r="P119" t="n">
        <v>108.04</v>
      </c>
      <c r="Q119" t="n">
        <v>204.14</v>
      </c>
      <c r="R119" t="n">
        <v>23.57</v>
      </c>
      <c r="S119" t="n">
        <v>17.37</v>
      </c>
      <c r="T119" t="n">
        <v>1008.72</v>
      </c>
      <c r="U119" t="n">
        <v>0.74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80.0531267540732</v>
      </c>
      <c r="AB119" t="n">
        <v>109.5322197195771</v>
      </c>
      <c r="AC119" t="n">
        <v>99.07861839900455</v>
      </c>
      <c r="AD119" t="n">
        <v>80053.12675407321</v>
      </c>
      <c r="AE119" t="n">
        <v>109532.2197195771</v>
      </c>
      <c r="AF119" t="n">
        <v>2.268011801686256e-06</v>
      </c>
      <c r="AG119" t="n">
        <v>0.1361111111111111</v>
      </c>
      <c r="AH119" t="n">
        <v>99078.61839900455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10.2055</v>
      </c>
      <c r="E120" t="n">
        <v>9.800000000000001</v>
      </c>
      <c r="F120" t="n">
        <v>6.74</v>
      </c>
      <c r="G120" t="n">
        <v>101.15</v>
      </c>
      <c r="H120" t="n">
        <v>1.68</v>
      </c>
      <c r="I120" t="n">
        <v>4</v>
      </c>
      <c r="J120" t="n">
        <v>324.06</v>
      </c>
      <c r="K120" t="n">
        <v>59.89</v>
      </c>
      <c r="L120" t="n">
        <v>30.5</v>
      </c>
      <c r="M120" t="n">
        <v>2</v>
      </c>
      <c r="N120" t="n">
        <v>98.67</v>
      </c>
      <c r="O120" t="n">
        <v>40201.62</v>
      </c>
      <c r="P120" t="n">
        <v>107.9</v>
      </c>
      <c r="Q120" t="n">
        <v>204.14</v>
      </c>
      <c r="R120" t="n">
        <v>23.42</v>
      </c>
      <c r="S120" t="n">
        <v>17.37</v>
      </c>
      <c r="T120" t="n">
        <v>931.9400000000001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79.91328294124104</v>
      </c>
      <c r="AB120" t="n">
        <v>109.3408792453866</v>
      </c>
      <c r="AC120" t="n">
        <v>98.90553919112267</v>
      </c>
      <c r="AD120" t="n">
        <v>79913.28294124104</v>
      </c>
      <c r="AE120" t="n">
        <v>109340.8792453866</v>
      </c>
      <c r="AF120" t="n">
        <v>2.269034540296355e-06</v>
      </c>
      <c r="AG120" t="n">
        <v>0.1361111111111111</v>
      </c>
      <c r="AH120" t="n">
        <v>98905.53919112268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10.209</v>
      </c>
      <c r="E121" t="n">
        <v>9.800000000000001</v>
      </c>
      <c r="F121" t="n">
        <v>6.74</v>
      </c>
      <c r="G121" t="n">
        <v>101.1</v>
      </c>
      <c r="H121" t="n">
        <v>1.69</v>
      </c>
      <c r="I121" t="n">
        <v>4</v>
      </c>
      <c r="J121" t="n">
        <v>324.63</v>
      </c>
      <c r="K121" t="n">
        <v>59.89</v>
      </c>
      <c r="L121" t="n">
        <v>30.75</v>
      </c>
      <c r="M121" t="n">
        <v>2</v>
      </c>
      <c r="N121" t="n">
        <v>99</v>
      </c>
      <c r="O121" t="n">
        <v>40272.38</v>
      </c>
      <c r="P121" t="n">
        <v>107.78</v>
      </c>
      <c r="Q121" t="n">
        <v>204.14</v>
      </c>
      <c r="R121" t="n">
        <v>23.34</v>
      </c>
      <c r="S121" t="n">
        <v>17.37</v>
      </c>
      <c r="T121" t="n">
        <v>892.62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79.82264461661113</v>
      </c>
      <c r="AB121" t="n">
        <v>109.2168638909474</v>
      </c>
      <c r="AC121" t="n">
        <v>98.79335968805445</v>
      </c>
      <c r="AD121" t="n">
        <v>79822.64461661113</v>
      </c>
      <c r="AE121" t="n">
        <v>109216.8638909474</v>
      </c>
      <c r="AF121" t="n">
        <v>2.269812710977951e-06</v>
      </c>
      <c r="AG121" t="n">
        <v>0.1361111111111111</v>
      </c>
      <c r="AH121" t="n">
        <v>98793.35968805445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10.2055</v>
      </c>
      <c r="E122" t="n">
        <v>9.800000000000001</v>
      </c>
      <c r="F122" t="n">
        <v>6.74</v>
      </c>
      <c r="G122" t="n">
        <v>101.15</v>
      </c>
      <c r="H122" t="n">
        <v>1.7</v>
      </c>
      <c r="I122" t="n">
        <v>4</v>
      </c>
      <c r="J122" t="n">
        <v>325.21</v>
      </c>
      <c r="K122" t="n">
        <v>59.89</v>
      </c>
      <c r="L122" t="n">
        <v>31</v>
      </c>
      <c r="M122" t="n">
        <v>2</v>
      </c>
      <c r="N122" t="n">
        <v>99.31999999999999</v>
      </c>
      <c r="O122" t="n">
        <v>40343.29</v>
      </c>
      <c r="P122" t="n">
        <v>107.75</v>
      </c>
      <c r="Q122" t="n">
        <v>204.15</v>
      </c>
      <c r="R122" t="n">
        <v>23.47</v>
      </c>
      <c r="S122" t="n">
        <v>17.37</v>
      </c>
      <c r="T122" t="n">
        <v>958.11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79.83329726831528</v>
      </c>
      <c r="AB122" t="n">
        <v>109.2314393189708</v>
      </c>
      <c r="AC122" t="n">
        <v>98.80654405768406</v>
      </c>
      <c r="AD122" t="n">
        <v>79833.29726831528</v>
      </c>
      <c r="AE122" t="n">
        <v>109231.4393189708</v>
      </c>
      <c r="AF122" t="n">
        <v>2.269034540296355e-06</v>
      </c>
      <c r="AG122" t="n">
        <v>0.1361111111111111</v>
      </c>
      <c r="AH122" t="n">
        <v>98806.54405768406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10.2055</v>
      </c>
      <c r="E123" t="n">
        <v>9.800000000000001</v>
      </c>
      <c r="F123" t="n">
        <v>6.74</v>
      </c>
      <c r="G123" t="n">
        <v>101.15</v>
      </c>
      <c r="H123" t="n">
        <v>1.71</v>
      </c>
      <c r="I123" t="n">
        <v>4</v>
      </c>
      <c r="J123" t="n">
        <v>325.78</v>
      </c>
      <c r="K123" t="n">
        <v>59.89</v>
      </c>
      <c r="L123" t="n">
        <v>31.25</v>
      </c>
      <c r="M123" t="n">
        <v>2</v>
      </c>
      <c r="N123" t="n">
        <v>99.65000000000001</v>
      </c>
      <c r="O123" t="n">
        <v>40414.36</v>
      </c>
      <c r="P123" t="n">
        <v>107.62</v>
      </c>
      <c r="Q123" t="n">
        <v>204.14</v>
      </c>
      <c r="R123" t="n">
        <v>23.49</v>
      </c>
      <c r="S123" t="n">
        <v>17.37</v>
      </c>
      <c r="T123" t="n">
        <v>965.48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79.76397635177962</v>
      </c>
      <c r="AB123" t="n">
        <v>109.1365913827438</v>
      </c>
      <c r="AC123" t="n">
        <v>98.72074827537061</v>
      </c>
      <c r="AD123" t="n">
        <v>79763.97635177962</v>
      </c>
      <c r="AE123" t="n">
        <v>109136.5913827438</v>
      </c>
      <c r="AF123" t="n">
        <v>2.269034540296355e-06</v>
      </c>
      <c r="AG123" t="n">
        <v>0.1361111111111111</v>
      </c>
      <c r="AH123" t="n">
        <v>98720.74827537061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10.2067</v>
      </c>
      <c r="E124" t="n">
        <v>9.800000000000001</v>
      </c>
      <c r="F124" t="n">
        <v>6.74</v>
      </c>
      <c r="G124" t="n">
        <v>101.13</v>
      </c>
      <c r="H124" t="n">
        <v>1.72</v>
      </c>
      <c r="I124" t="n">
        <v>4</v>
      </c>
      <c r="J124" t="n">
        <v>326.36</v>
      </c>
      <c r="K124" t="n">
        <v>59.89</v>
      </c>
      <c r="L124" t="n">
        <v>31.5</v>
      </c>
      <c r="M124" t="n">
        <v>2</v>
      </c>
      <c r="N124" t="n">
        <v>99.97</v>
      </c>
      <c r="O124" t="n">
        <v>40485.58</v>
      </c>
      <c r="P124" t="n">
        <v>107.5</v>
      </c>
      <c r="Q124" t="n">
        <v>204.14</v>
      </c>
      <c r="R124" t="n">
        <v>23.41</v>
      </c>
      <c r="S124" t="n">
        <v>17.37</v>
      </c>
      <c r="T124" t="n">
        <v>928.75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79.69086623883751</v>
      </c>
      <c r="AB124" t="n">
        <v>109.0365589008259</v>
      </c>
      <c r="AC124" t="n">
        <v>98.63026275313045</v>
      </c>
      <c r="AD124" t="n">
        <v>79690.86623883751</v>
      </c>
      <c r="AE124" t="n">
        <v>109036.5589008259</v>
      </c>
      <c r="AF124" t="n">
        <v>2.269301341672902e-06</v>
      </c>
      <c r="AG124" t="n">
        <v>0.1361111111111111</v>
      </c>
      <c r="AH124" t="n">
        <v>98630.26275313045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10.2061</v>
      </c>
      <c r="E125" t="n">
        <v>9.800000000000001</v>
      </c>
      <c r="F125" t="n">
        <v>6.74</v>
      </c>
      <c r="G125" t="n">
        <v>101.14</v>
      </c>
      <c r="H125" t="n">
        <v>1.73</v>
      </c>
      <c r="I125" t="n">
        <v>4</v>
      </c>
      <c r="J125" t="n">
        <v>326.94</v>
      </c>
      <c r="K125" t="n">
        <v>59.89</v>
      </c>
      <c r="L125" t="n">
        <v>31.75</v>
      </c>
      <c r="M125" t="n">
        <v>2</v>
      </c>
      <c r="N125" t="n">
        <v>100.3</v>
      </c>
      <c r="O125" t="n">
        <v>40556.96</v>
      </c>
      <c r="P125" t="n">
        <v>107.48</v>
      </c>
      <c r="Q125" t="n">
        <v>204.14</v>
      </c>
      <c r="R125" t="n">
        <v>23.4</v>
      </c>
      <c r="S125" t="n">
        <v>17.37</v>
      </c>
      <c r="T125" t="n">
        <v>922.47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79.68476262859059</v>
      </c>
      <c r="AB125" t="n">
        <v>109.0282076720138</v>
      </c>
      <c r="AC125" t="n">
        <v>98.62270855387514</v>
      </c>
      <c r="AD125" t="n">
        <v>79684.76262859059</v>
      </c>
      <c r="AE125" t="n">
        <v>109028.2076720138</v>
      </c>
      <c r="AF125" t="n">
        <v>2.269167940984628e-06</v>
      </c>
      <c r="AG125" t="n">
        <v>0.1361111111111111</v>
      </c>
      <c r="AH125" t="n">
        <v>98622.70855387514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10.2078</v>
      </c>
      <c r="E126" t="n">
        <v>9.800000000000001</v>
      </c>
      <c r="F126" t="n">
        <v>6.74</v>
      </c>
      <c r="G126" t="n">
        <v>101.12</v>
      </c>
      <c r="H126" t="n">
        <v>1.74</v>
      </c>
      <c r="I126" t="n">
        <v>4</v>
      </c>
      <c r="J126" t="n">
        <v>327.52</v>
      </c>
      <c r="K126" t="n">
        <v>59.89</v>
      </c>
      <c r="L126" t="n">
        <v>32</v>
      </c>
      <c r="M126" t="n">
        <v>2</v>
      </c>
      <c r="N126" t="n">
        <v>100.63</v>
      </c>
      <c r="O126" t="n">
        <v>40628.49</v>
      </c>
      <c r="P126" t="n">
        <v>107.23</v>
      </c>
      <c r="Q126" t="n">
        <v>204.14</v>
      </c>
      <c r="R126" t="n">
        <v>23.39</v>
      </c>
      <c r="S126" t="n">
        <v>17.37</v>
      </c>
      <c r="T126" t="n">
        <v>918.59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79.5385649081354</v>
      </c>
      <c r="AB126" t="n">
        <v>108.8281735010989</v>
      </c>
      <c r="AC126" t="n">
        <v>98.44176536348256</v>
      </c>
      <c r="AD126" t="n">
        <v>79538.56490813541</v>
      </c>
      <c r="AE126" t="n">
        <v>108828.1735010989</v>
      </c>
      <c r="AF126" t="n">
        <v>2.269545909601404e-06</v>
      </c>
      <c r="AG126" t="n">
        <v>0.1361111111111111</v>
      </c>
      <c r="AH126" t="n">
        <v>98441.76536348255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10.2076</v>
      </c>
      <c r="E127" t="n">
        <v>9.800000000000001</v>
      </c>
      <c r="F127" t="n">
        <v>6.74</v>
      </c>
      <c r="G127" t="n">
        <v>101.12</v>
      </c>
      <c r="H127" t="n">
        <v>1.75</v>
      </c>
      <c r="I127" t="n">
        <v>4</v>
      </c>
      <c r="J127" t="n">
        <v>328.1</v>
      </c>
      <c r="K127" t="n">
        <v>59.89</v>
      </c>
      <c r="L127" t="n">
        <v>32.25</v>
      </c>
      <c r="M127" t="n">
        <v>2</v>
      </c>
      <c r="N127" t="n">
        <v>100.96</v>
      </c>
      <c r="O127" t="n">
        <v>40700.18</v>
      </c>
      <c r="P127" t="n">
        <v>107.11</v>
      </c>
      <c r="Q127" t="n">
        <v>204.14</v>
      </c>
      <c r="R127" t="n">
        <v>23.42</v>
      </c>
      <c r="S127" t="n">
        <v>17.37</v>
      </c>
      <c r="T127" t="n">
        <v>934.5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79.47610649969116</v>
      </c>
      <c r="AB127" t="n">
        <v>108.742715151195</v>
      </c>
      <c r="AC127" t="n">
        <v>98.36446303855195</v>
      </c>
      <c r="AD127" t="n">
        <v>79476.10649969116</v>
      </c>
      <c r="AE127" t="n">
        <v>108742.715151195</v>
      </c>
      <c r="AF127" t="n">
        <v>2.269501442705312e-06</v>
      </c>
      <c r="AG127" t="n">
        <v>0.1361111111111111</v>
      </c>
      <c r="AH127" t="n">
        <v>98364.46303855194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10.2133</v>
      </c>
      <c r="E128" t="n">
        <v>9.789999999999999</v>
      </c>
      <c r="F128" t="n">
        <v>6.74</v>
      </c>
      <c r="G128" t="n">
        <v>101.04</v>
      </c>
      <c r="H128" t="n">
        <v>1.76</v>
      </c>
      <c r="I128" t="n">
        <v>4</v>
      </c>
      <c r="J128" t="n">
        <v>328.68</v>
      </c>
      <c r="K128" t="n">
        <v>59.89</v>
      </c>
      <c r="L128" t="n">
        <v>32.5</v>
      </c>
      <c r="M128" t="n">
        <v>2</v>
      </c>
      <c r="N128" t="n">
        <v>101.3</v>
      </c>
      <c r="O128" t="n">
        <v>40772.03</v>
      </c>
      <c r="P128" t="n">
        <v>106.93</v>
      </c>
      <c r="Q128" t="n">
        <v>204.14</v>
      </c>
      <c r="R128" t="n">
        <v>23.16</v>
      </c>
      <c r="S128" t="n">
        <v>17.37</v>
      </c>
      <c r="T128" t="n">
        <v>804.66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79.33652974379258</v>
      </c>
      <c r="AB128" t="n">
        <v>108.5517400760828</v>
      </c>
      <c r="AC128" t="n">
        <v>98.19171435657316</v>
      </c>
      <c r="AD128" t="n">
        <v>79336.52974379258</v>
      </c>
      <c r="AE128" t="n">
        <v>108551.7400760828</v>
      </c>
      <c r="AF128" t="n">
        <v>2.270768749243913e-06</v>
      </c>
      <c r="AG128" t="n">
        <v>0.1359722222222222</v>
      </c>
      <c r="AH128" t="n">
        <v>98191.71435657315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10.2133</v>
      </c>
      <c r="E129" t="n">
        <v>9.789999999999999</v>
      </c>
      <c r="F129" t="n">
        <v>6.74</v>
      </c>
      <c r="G129" t="n">
        <v>101.04</v>
      </c>
      <c r="H129" t="n">
        <v>1.77</v>
      </c>
      <c r="I129" t="n">
        <v>4</v>
      </c>
      <c r="J129" t="n">
        <v>329.27</v>
      </c>
      <c r="K129" t="n">
        <v>59.89</v>
      </c>
      <c r="L129" t="n">
        <v>32.75</v>
      </c>
      <c r="M129" t="n">
        <v>2</v>
      </c>
      <c r="N129" t="n">
        <v>101.63</v>
      </c>
      <c r="O129" t="n">
        <v>40844.03</v>
      </c>
      <c r="P129" t="n">
        <v>106.8</v>
      </c>
      <c r="Q129" t="n">
        <v>204.14</v>
      </c>
      <c r="R129" t="n">
        <v>23.16</v>
      </c>
      <c r="S129" t="n">
        <v>17.37</v>
      </c>
      <c r="T129" t="n">
        <v>802.08</v>
      </c>
      <c r="U129" t="n">
        <v>0.75</v>
      </c>
      <c r="V129" t="n">
        <v>0.76</v>
      </c>
      <c r="W129" t="n">
        <v>1.14</v>
      </c>
      <c r="X129" t="n">
        <v>0.04</v>
      </c>
      <c r="Y129" t="n">
        <v>1</v>
      </c>
      <c r="Z129" t="n">
        <v>10</v>
      </c>
      <c r="AA129" t="n">
        <v>79.26726176833854</v>
      </c>
      <c r="AB129" t="n">
        <v>108.4569645761792</v>
      </c>
      <c r="AC129" t="n">
        <v>98.10598409736211</v>
      </c>
      <c r="AD129" t="n">
        <v>79267.26176833855</v>
      </c>
      <c r="AE129" t="n">
        <v>108456.9645761792</v>
      </c>
      <c r="AF129" t="n">
        <v>2.270768749243913e-06</v>
      </c>
      <c r="AG129" t="n">
        <v>0.1359722222222222</v>
      </c>
      <c r="AH129" t="n">
        <v>98105.98409736212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10.2162</v>
      </c>
      <c r="E130" t="n">
        <v>9.789999999999999</v>
      </c>
      <c r="F130" t="n">
        <v>6.73</v>
      </c>
      <c r="G130" t="n">
        <v>101</v>
      </c>
      <c r="H130" t="n">
        <v>1.78</v>
      </c>
      <c r="I130" t="n">
        <v>4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106.6</v>
      </c>
      <c r="Q130" t="n">
        <v>204.14</v>
      </c>
      <c r="R130" t="n">
        <v>23.08</v>
      </c>
      <c r="S130" t="n">
        <v>17.37</v>
      </c>
      <c r="T130" t="n">
        <v>760.72</v>
      </c>
      <c r="U130" t="n">
        <v>0.75</v>
      </c>
      <c r="V130" t="n">
        <v>0.76</v>
      </c>
      <c r="W130" t="n">
        <v>1.14</v>
      </c>
      <c r="X130" t="n">
        <v>0.04</v>
      </c>
      <c r="Y130" t="n">
        <v>1</v>
      </c>
      <c r="Z130" t="n">
        <v>10</v>
      </c>
      <c r="AA130" t="n">
        <v>79.10879557756658</v>
      </c>
      <c r="AB130" t="n">
        <v>108.2401441429302</v>
      </c>
      <c r="AC130" t="n">
        <v>97.90985670195292</v>
      </c>
      <c r="AD130" t="n">
        <v>79108.79557756658</v>
      </c>
      <c r="AE130" t="n">
        <v>108240.1441429302</v>
      </c>
      <c r="AF130" t="n">
        <v>2.271413519237236e-06</v>
      </c>
      <c r="AG130" t="n">
        <v>0.1359722222222222</v>
      </c>
      <c r="AH130" t="n">
        <v>97909.85670195291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10.2142</v>
      </c>
      <c r="E131" t="n">
        <v>9.789999999999999</v>
      </c>
      <c r="F131" t="n">
        <v>6.74</v>
      </c>
      <c r="G131" t="n">
        <v>101.03</v>
      </c>
      <c r="H131" t="n">
        <v>1.79</v>
      </c>
      <c r="I131" t="n">
        <v>4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106.44</v>
      </c>
      <c r="Q131" t="n">
        <v>204.14</v>
      </c>
      <c r="R131" t="n">
        <v>23.12</v>
      </c>
      <c r="S131" t="n">
        <v>17.37</v>
      </c>
      <c r="T131" t="n">
        <v>784.4</v>
      </c>
      <c r="U131" t="n">
        <v>0.75</v>
      </c>
      <c r="V131" t="n">
        <v>0.76</v>
      </c>
      <c r="W131" t="n">
        <v>1.14</v>
      </c>
      <c r="X131" t="n">
        <v>0.04</v>
      </c>
      <c r="Y131" t="n">
        <v>1</v>
      </c>
      <c r="Z131" t="n">
        <v>10</v>
      </c>
      <c r="AA131" t="n">
        <v>79.06866158861575</v>
      </c>
      <c r="AB131" t="n">
        <v>108.185231048661</v>
      </c>
      <c r="AC131" t="n">
        <v>97.8601844363298</v>
      </c>
      <c r="AD131" t="n">
        <v>79068.66158861575</v>
      </c>
      <c r="AE131" t="n">
        <v>108185.231048661</v>
      </c>
      <c r="AF131" t="n">
        <v>2.270968850276324e-06</v>
      </c>
      <c r="AG131" t="n">
        <v>0.1359722222222222</v>
      </c>
      <c r="AH131" t="n">
        <v>97860.1844363298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10.2133</v>
      </c>
      <c r="E132" t="n">
        <v>9.789999999999999</v>
      </c>
      <c r="F132" t="n">
        <v>6.74</v>
      </c>
      <c r="G132" t="n">
        <v>101.04</v>
      </c>
      <c r="H132" t="n">
        <v>1.8</v>
      </c>
      <c r="I132" t="n">
        <v>4</v>
      </c>
      <c r="J132" t="n">
        <v>331.03</v>
      </c>
      <c r="K132" t="n">
        <v>59.89</v>
      </c>
      <c r="L132" t="n">
        <v>33.5</v>
      </c>
      <c r="M132" t="n">
        <v>2</v>
      </c>
      <c r="N132" t="n">
        <v>102.64</v>
      </c>
      <c r="O132" t="n">
        <v>41061.02</v>
      </c>
      <c r="P132" t="n">
        <v>106.35</v>
      </c>
      <c r="Q132" t="n">
        <v>204.14</v>
      </c>
      <c r="R132" t="n">
        <v>23.23</v>
      </c>
      <c r="S132" t="n">
        <v>17.37</v>
      </c>
      <c r="T132" t="n">
        <v>837.6</v>
      </c>
      <c r="U132" t="n">
        <v>0.75</v>
      </c>
      <c r="V132" t="n">
        <v>0.76</v>
      </c>
      <c r="W132" t="n">
        <v>1.14</v>
      </c>
      <c r="X132" t="n">
        <v>0.04</v>
      </c>
      <c r="Y132" t="n">
        <v>1</v>
      </c>
      <c r="Z132" t="n">
        <v>10</v>
      </c>
      <c r="AA132" t="n">
        <v>79.02748800715152</v>
      </c>
      <c r="AB132" t="n">
        <v>108.1288955380515</v>
      </c>
      <c r="AC132" t="n">
        <v>97.80922550778544</v>
      </c>
      <c r="AD132" t="n">
        <v>79027.48800715152</v>
      </c>
      <c r="AE132" t="n">
        <v>108128.8955380515</v>
      </c>
      <c r="AF132" t="n">
        <v>2.270768749243913e-06</v>
      </c>
      <c r="AG132" t="n">
        <v>0.1359722222222222</v>
      </c>
      <c r="AH132" t="n">
        <v>97809.22550778544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10.2104</v>
      </c>
      <c r="E133" t="n">
        <v>9.789999999999999</v>
      </c>
      <c r="F133" t="n">
        <v>6.74</v>
      </c>
      <c r="G133" t="n">
        <v>101.08</v>
      </c>
      <c r="H133" t="n">
        <v>1.81</v>
      </c>
      <c r="I133" t="n">
        <v>4</v>
      </c>
      <c r="J133" t="n">
        <v>331.62</v>
      </c>
      <c r="K133" t="n">
        <v>59.89</v>
      </c>
      <c r="L133" t="n">
        <v>33.75</v>
      </c>
      <c r="M133" t="n">
        <v>2</v>
      </c>
      <c r="N133" t="n">
        <v>102.98</v>
      </c>
      <c r="O133" t="n">
        <v>41133.67</v>
      </c>
      <c r="P133" t="n">
        <v>106.31</v>
      </c>
      <c r="Q133" t="n">
        <v>204.14</v>
      </c>
      <c r="R133" t="n">
        <v>23.25</v>
      </c>
      <c r="S133" t="n">
        <v>17.37</v>
      </c>
      <c r="T133" t="n">
        <v>845.15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79.02801368138448</v>
      </c>
      <c r="AB133" t="n">
        <v>108.1296147887282</v>
      </c>
      <c r="AC133" t="n">
        <v>97.80987611418699</v>
      </c>
      <c r="AD133" t="n">
        <v>79028.01368138447</v>
      </c>
      <c r="AE133" t="n">
        <v>108129.6147887282</v>
      </c>
      <c r="AF133" t="n">
        <v>2.27012397925059e-06</v>
      </c>
      <c r="AG133" t="n">
        <v>0.1359722222222222</v>
      </c>
      <c r="AH133" t="n">
        <v>97809.87611418699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10.2128</v>
      </c>
      <c r="E134" t="n">
        <v>9.789999999999999</v>
      </c>
      <c r="F134" t="n">
        <v>6.74</v>
      </c>
      <c r="G134" t="n">
        <v>101.05</v>
      </c>
      <c r="H134" t="n">
        <v>1.82</v>
      </c>
      <c r="I134" t="n">
        <v>4</v>
      </c>
      <c r="J134" t="n">
        <v>332.21</v>
      </c>
      <c r="K134" t="n">
        <v>59.89</v>
      </c>
      <c r="L134" t="n">
        <v>34</v>
      </c>
      <c r="M134" t="n">
        <v>2</v>
      </c>
      <c r="N134" t="n">
        <v>103.32</v>
      </c>
      <c r="O134" t="n">
        <v>41206.49</v>
      </c>
      <c r="P134" t="n">
        <v>106.19</v>
      </c>
      <c r="Q134" t="n">
        <v>204.14</v>
      </c>
      <c r="R134" t="n">
        <v>23.24</v>
      </c>
      <c r="S134" t="n">
        <v>17.37</v>
      </c>
      <c r="T134" t="n">
        <v>840.79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78.94599642621337</v>
      </c>
      <c r="AB134" t="n">
        <v>108.0173951618572</v>
      </c>
      <c r="AC134" t="n">
        <v>97.70836657100328</v>
      </c>
      <c r="AD134" t="n">
        <v>78945.99642621337</v>
      </c>
      <c r="AE134" t="n">
        <v>108017.3951618572</v>
      </c>
      <c r="AF134" t="n">
        <v>2.270657582003685e-06</v>
      </c>
      <c r="AG134" t="n">
        <v>0.1359722222222222</v>
      </c>
      <c r="AH134" t="n">
        <v>97708.36657100328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10.2067</v>
      </c>
      <c r="E135" t="n">
        <v>9.800000000000001</v>
      </c>
      <c r="F135" t="n">
        <v>6.74</v>
      </c>
      <c r="G135" t="n">
        <v>101.13</v>
      </c>
      <c r="H135" t="n">
        <v>1.83</v>
      </c>
      <c r="I135" t="n">
        <v>4</v>
      </c>
      <c r="J135" t="n">
        <v>332.8</v>
      </c>
      <c r="K135" t="n">
        <v>59.89</v>
      </c>
      <c r="L135" t="n">
        <v>34.25</v>
      </c>
      <c r="M135" t="n">
        <v>2</v>
      </c>
      <c r="N135" t="n">
        <v>103.66</v>
      </c>
      <c r="O135" t="n">
        <v>41279.48</v>
      </c>
      <c r="P135" t="n">
        <v>106.15</v>
      </c>
      <c r="Q135" t="n">
        <v>204.14</v>
      </c>
      <c r="R135" t="n">
        <v>23.35</v>
      </c>
      <c r="S135" t="n">
        <v>17.37</v>
      </c>
      <c r="T135" t="n">
        <v>899.36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78.9710798176246</v>
      </c>
      <c r="AB135" t="n">
        <v>108.0517153645871</v>
      </c>
      <c r="AC135" t="n">
        <v>97.73941130175341</v>
      </c>
      <c r="AD135" t="n">
        <v>78971.0798176246</v>
      </c>
      <c r="AE135" t="n">
        <v>108051.7153645871</v>
      </c>
      <c r="AF135" t="n">
        <v>2.269301341672902e-06</v>
      </c>
      <c r="AG135" t="n">
        <v>0.1361111111111111</v>
      </c>
      <c r="AH135" t="n">
        <v>97739.41130175341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10.2081</v>
      </c>
      <c r="E136" t="n">
        <v>9.800000000000001</v>
      </c>
      <c r="F136" t="n">
        <v>6.74</v>
      </c>
      <c r="G136" t="n">
        <v>101.11</v>
      </c>
      <c r="H136" t="n">
        <v>1.84</v>
      </c>
      <c r="I136" t="n">
        <v>4</v>
      </c>
      <c r="J136" t="n">
        <v>333.39</v>
      </c>
      <c r="K136" t="n">
        <v>59.89</v>
      </c>
      <c r="L136" t="n">
        <v>34.5</v>
      </c>
      <c r="M136" t="n">
        <v>2</v>
      </c>
      <c r="N136" t="n">
        <v>104.01</v>
      </c>
      <c r="O136" t="n">
        <v>41352.63</v>
      </c>
      <c r="P136" t="n">
        <v>105.81</v>
      </c>
      <c r="Q136" t="n">
        <v>204.14</v>
      </c>
      <c r="R136" t="n">
        <v>23.38</v>
      </c>
      <c r="S136" t="n">
        <v>17.37</v>
      </c>
      <c r="T136" t="n">
        <v>914.24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78.77928472552739</v>
      </c>
      <c r="AB136" t="n">
        <v>107.7892928581775</v>
      </c>
      <c r="AC136" t="n">
        <v>97.50203403104319</v>
      </c>
      <c r="AD136" t="n">
        <v>78779.2847255274</v>
      </c>
      <c r="AE136" t="n">
        <v>107789.2928581775</v>
      </c>
      <c r="AF136" t="n">
        <v>2.26961260994554e-06</v>
      </c>
      <c r="AG136" t="n">
        <v>0.1361111111111111</v>
      </c>
      <c r="AH136" t="n">
        <v>97502.03403104319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10.2078</v>
      </c>
      <c r="E137" t="n">
        <v>9.800000000000001</v>
      </c>
      <c r="F137" t="n">
        <v>6.74</v>
      </c>
      <c r="G137" t="n">
        <v>101.12</v>
      </c>
      <c r="H137" t="n">
        <v>1.85</v>
      </c>
      <c r="I137" t="n">
        <v>4</v>
      </c>
      <c r="J137" t="n">
        <v>333.99</v>
      </c>
      <c r="K137" t="n">
        <v>59.89</v>
      </c>
      <c r="L137" t="n">
        <v>34.75</v>
      </c>
      <c r="M137" t="n">
        <v>2</v>
      </c>
      <c r="N137" t="n">
        <v>104.35</v>
      </c>
      <c r="O137" t="n">
        <v>41426.07</v>
      </c>
      <c r="P137" t="n">
        <v>105.68</v>
      </c>
      <c r="Q137" t="n">
        <v>204.15</v>
      </c>
      <c r="R137" t="n">
        <v>23.42</v>
      </c>
      <c r="S137" t="n">
        <v>17.37</v>
      </c>
      <c r="T137" t="n">
        <v>931.6900000000001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78.71223251733761</v>
      </c>
      <c r="AB137" t="n">
        <v>107.6975490687977</v>
      </c>
      <c r="AC137" t="n">
        <v>97.4190461401585</v>
      </c>
      <c r="AD137" t="n">
        <v>78712.23251733762</v>
      </c>
      <c r="AE137" t="n">
        <v>107697.5490687977</v>
      </c>
      <c r="AF137" t="n">
        <v>2.269545909601404e-06</v>
      </c>
      <c r="AG137" t="n">
        <v>0.1361111111111111</v>
      </c>
      <c r="AH137" t="n">
        <v>97419.04614015851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10.211</v>
      </c>
      <c r="E138" t="n">
        <v>9.789999999999999</v>
      </c>
      <c r="F138" t="n">
        <v>6.74</v>
      </c>
      <c r="G138" t="n">
        <v>101.07</v>
      </c>
      <c r="H138" t="n">
        <v>1.86</v>
      </c>
      <c r="I138" t="n">
        <v>4</v>
      </c>
      <c r="J138" t="n">
        <v>334.58</v>
      </c>
      <c r="K138" t="n">
        <v>59.89</v>
      </c>
      <c r="L138" t="n">
        <v>35</v>
      </c>
      <c r="M138" t="n">
        <v>2</v>
      </c>
      <c r="N138" t="n">
        <v>104.7</v>
      </c>
      <c r="O138" t="n">
        <v>41499.57</v>
      </c>
      <c r="P138" t="n">
        <v>105.5</v>
      </c>
      <c r="Q138" t="n">
        <v>204.14</v>
      </c>
      <c r="R138" t="n">
        <v>23.25</v>
      </c>
      <c r="S138" t="n">
        <v>17.37</v>
      </c>
      <c r="T138" t="n">
        <v>845.87</v>
      </c>
      <c r="U138" t="n">
        <v>0.75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78.59180428581789</v>
      </c>
      <c r="AB138" t="n">
        <v>107.5327738495139</v>
      </c>
      <c r="AC138" t="n">
        <v>97.26999683653962</v>
      </c>
      <c r="AD138" t="n">
        <v>78591.80428581788</v>
      </c>
      <c r="AE138" t="n">
        <v>107532.7738495139</v>
      </c>
      <c r="AF138" t="n">
        <v>2.270257379938864e-06</v>
      </c>
      <c r="AG138" t="n">
        <v>0.1359722222222222</v>
      </c>
      <c r="AH138" t="n">
        <v>97269.99683653962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10.2099</v>
      </c>
      <c r="E139" t="n">
        <v>9.789999999999999</v>
      </c>
      <c r="F139" t="n">
        <v>6.74</v>
      </c>
      <c r="G139" t="n">
        <v>101.09</v>
      </c>
      <c r="H139" t="n">
        <v>1.87</v>
      </c>
      <c r="I139" t="n">
        <v>4</v>
      </c>
      <c r="J139" t="n">
        <v>335.18</v>
      </c>
      <c r="K139" t="n">
        <v>59.89</v>
      </c>
      <c r="L139" t="n">
        <v>35.25</v>
      </c>
      <c r="M139" t="n">
        <v>2</v>
      </c>
      <c r="N139" t="n">
        <v>105.04</v>
      </c>
      <c r="O139" t="n">
        <v>41573.23</v>
      </c>
      <c r="P139" t="n">
        <v>105.36</v>
      </c>
      <c r="Q139" t="n">
        <v>204.14</v>
      </c>
      <c r="R139" t="n">
        <v>23.27</v>
      </c>
      <c r="S139" t="n">
        <v>17.37</v>
      </c>
      <c r="T139" t="n">
        <v>858.11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78.52542264495266</v>
      </c>
      <c r="AB139" t="n">
        <v>107.4419475599308</v>
      </c>
      <c r="AC139" t="n">
        <v>97.18783888055884</v>
      </c>
      <c r="AD139" t="n">
        <v>78525.42264495266</v>
      </c>
      <c r="AE139" t="n">
        <v>107441.9475599308</v>
      </c>
      <c r="AF139" t="n">
        <v>2.270012812010362e-06</v>
      </c>
      <c r="AG139" t="n">
        <v>0.1359722222222222</v>
      </c>
      <c r="AH139" t="n">
        <v>97187.83888055885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10.2096</v>
      </c>
      <c r="E140" t="n">
        <v>9.789999999999999</v>
      </c>
      <c r="F140" t="n">
        <v>6.74</v>
      </c>
      <c r="G140" t="n">
        <v>101.09</v>
      </c>
      <c r="H140" t="n">
        <v>1.88</v>
      </c>
      <c r="I140" t="n">
        <v>4</v>
      </c>
      <c r="J140" t="n">
        <v>335.78</v>
      </c>
      <c r="K140" t="n">
        <v>59.89</v>
      </c>
      <c r="L140" t="n">
        <v>35.5</v>
      </c>
      <c r="M140" t="n">
        <v>2</v>
      </c>
      <c r="N140" t="n">
        <v>105.39</v>
      </c>
      <c r="O140" t="n">
        <v>41647.07</v>
      </c>
      <c r="P140" t="n">
        <v>105.32</v>
      </c>
      <c r="Q140" t="n">
        <v>204.14</v>
      </c>
      <c r="R140" t="n">
        <v>23.32</v>
      </c>
      <c r="S140" t="n">
        <v>17.37</v>
      </c>
      <c r="T140" t="n">
        <v>883.88</v>
      </c>
      <c r="U140" t="n">
        <v>0.74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78.50634694457828</v>
      </c>
      <c r="AB140" t="n">
        <v>107.4158473451181</v>
      </c>
      <c r="AC140" t="n">
        <v>97.16422963361595</v>
      </c>
      <c r="AD140" t="n">
        <v>78506.34694457828</v>
      </c>
      <c r="AE140" t="n">
        <v>107415.8473451181</v>
      </c>
      <c r="AF140" t="n">
        <v>2.269946111666225e-06</v>
      </c>
      <c r="AG140" t="n">
        <v>0.1359722222222222</v>
      </c>
      <c r="AH140" t="n">
        <v>97164.22963361595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10.2116</v>
      </c>
      <c r="E141" t="n">
        <v>9.789999999999999</v>
      </c>
      <c r="F141" t="n">
        <v>6.74</v>
      </c>
      <c r="G141" t="n">
        <v>101.06</v>
      </c>
      <c r="H141" t="n">
        <v>1.89</v>
      </c>
      <c r="I141" t="n">
        <v>4</v>
      </c>
      <c r="J141" t="n">
        <v>336.38</v>
      </c>
      <c r="K141" t="n">
        <v>59.89</v>
      </c>
      <c r="L141" t="n">
        <v>35.75</v>
      </c>
      <c r="M141" t="n">
        <v>2</v>
      </c>
      <c r="N141" t="n">
        <v>105.74</v>
      </c>
      <c r="O141" t="n">
        <v>41721.08</v>
      </c>
      <c r="P141" t="n">
        <v>105.19</v>
      </c>
      <c r="Q141" t="n">
        <v>204.14</v>
      </c>
      <c r="R141" t="n">
        <v>23.2</v>
      </c>
      <c r="S141" t="n">
        <v>17.37</v>
      </c>
      <c r="T141" t="n">
        <v>820.85</v>
      </c>
      <c r="U141" t="n">
        <v>0.75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78.422105793024</v>
      </c>
      <c r="AB141" t="n">
        <v>107.3005848851043</v>
      </c>
      <c r="AC141" t="n">
        <v>97.05996766101394</v>
      </c>
      <c r="AD141" t="n">
        <v>78422.10579302401</v>
      </c>
      <c r="AE141" t="n">
        <v>107300.5848851043</v>
      </c>
      <c r="AF141" t="n">
        <v>2.270390780627138e-06</v>
      </c>
      <c r="AG141" t="n">
        <v>0.1359722222222222</v>
      </c>
      <c r="AH141" t="n">
        <v>97059.96766101394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10.2116</v>
      </c>
      <c r="E142" t="n">
        <v>9.789999999999999</v>
      </c>
      <c r="F142" t="n">
        <v>6.74</v>
      </c>
      <c r="G142" t="n">
        <v>101.06</v>
      </c>
      <c r="H142" t="n">
        <v>1.9</v>
      </c>
      <c r="I142" t="n">
        <v>4</v>
      </c>
      <c r="J142" t="n">
        <v>336.98</v>
      </c>
      <c r="K142" t="n">
        <v>59.89</v>
      </c>
      <c r="L142" t="n">
        <v>36</v>
      </c>
      <c r="M142" t="n">
        <v>2</v>
      </c>
      <c r="N142" t="n">
        <v>106.09</v>
      </c>
      <c r="O142" t="n">
        <v>41795.26</v>
      </c>
      <c r="P142" t="n">
        <v>104.95</v>
      </c>
      <c r="Q142" t="n">
        <v>204.14</v>
      </c>
      <c r="R142" t="n">
        <v>23.29</v>
      </c>
      <c r="S142" t="n">
        <v>17.37</v>
      </c>
      <c r="T142" t="n">
        <v>869.12</v>
      </c>
      <c r="U142" t="n">
        <v>0.75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78.29420516471208</v>
      </c>
      <c r="AB142" t="n">
        <v>107.1255856028705</v>
      </c>
      <c r="AC142" t="n">
        <v>96.90167006466346</v>
      </c>
      <c r="AD142" t="n">
        <v>78294.20516471208</v>
      </c>
      <c r="AE142" t="n">
        <v>107125.5856028705</v>
      </c>
      <c r="AF142" t="n">
        <v>2.270390780627138e-06</v>
      </c>
      <c r="AG142" t="n">
        <v>0.1359722222222222</v>
      </c>
      <c r="AH142" t="n">
        <v>96901.67006466346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10.2076</v>
      </c>
      <c r="E143" t="n">
        <v>9.800000000000001</v>
      </c>
      <c r="F143" t="n">
        <v>6.74</v>
      </c>
      <c r="G143" t="n">
        <v>101.12</v>
      </c>
      <c r="H143" t="n">
        <v>1.91</v>
      </c>
      <c r="I143" t="n">
        <v>4</v>
      </c>
      <c r="J143" t="n">
        <v>337.58</v>
      </c>
      <c r="K143" t="n">
        <v>59.89</v>
      </c>
      <c r="L143" t="n">
        <v>36.25</v>
      </c>
      <c r="M143" t="n">
        <v>2</v>
      </c>
      <c r="N143" t="n">
        <v>106.45</v>
      </c>
      <c r="O143" t="n">
        <v>41869.62</v>
      </c>
      <c r="P143" t="n">
        <v>104.79</v>
      </c>
      <c r="Q143" t="n">
        <v>204.14</v>
      </c>
      <c r="R143" t="n">
        <v>23.37</v>
      </c>
      <c r="S143" t="n">
        <v>17.37</v>
      </c>
      <c r="T143" t="n">
        <v>907.79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78.23924926828089</v>
      </c>
      <c r="AB143" t="n">
        <v>107.0503925208903</v>
      </c>
      <c r="AC143" t="n">
        <v>96.83365330489329</v>
      </c>
      <c r="AD143" t="n">
        <v>78239.24926828088</v>
      </c>
      <c r="AE143" t="n">
        <v>107050.3925208903</v>
      </c>
      <c r="AF143" t="n">
        <v>2.269501442705312e-06</v>
      </c>
      <c r="AG143" t="n">
        <v>0.1361111111111111</v>
      </c>
      <c r="AH143" t="n">
        <v>96833.65330489329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10.2073</v>
      </c>
      <c r="E144" t="n">
        <v>9.800000000000001</v>
      </c>
      <c r="F144" t="n">
        <v>6.74</v>
      </c>
      <c r="G144" t="n">
        <v>101.12</v>
      </c>
      <c r="H144" t="n">
        <v>1.92</v>
      </c>
      <c r="I144" t="n">
        <v>4</v>
      </c>
      <c r="J144" t="n">
        <v>338.19</v>
      </c>
      <c r="K144" t="n">
        <v>59.89</v>
      </c>
      <c r="L144" t="n">
        <v>36.5</v>
      </c>
      <c r="M144" t="n">
        <v>2</v>
      </c>
      <c r="N144" t="n">
        <v>106.8</v>
      </c>
      <c r="O144" t="n">
        <v>41944.15</v>
      </c>
      <c r="P144" t="n">
        <v>104.48</v>
      </c>
      <c r="Q144" t="n">
        <v>204.14</v>
      </c>
      <c r="R144" t="n">
        <v>23.41</v>
      </c>
      <c r="S144" t="n">
        <v>17.37</v>
      </c>
      <c r="T144" t="n">
        <v>926.91</v>
      </c>
      <c r="U144" t="n">
        <v>0.74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78.07621202205031</v>
      </c>
      <c r="AB144" t="n">
        <v>106.8273177679021</v>
      </c>
      <c r="AC144" t="n">
        <v>96.63186849324282</v>
      </c>
      <c r="AD144" t="n">
        <v>78076.21202205031</v>
      </c>
      <c r="AE144" t="n">
        <v>106827.3177679021</v>
      </c>
      <c r="AF144" t="n">
        <v>2.269434742361176e-06</v>
      </c>
      <c r="AG144" t="n">
        <v>0.1361111111111111</v>
      </c>
      <c r="AH144" t="n">
        <v>96631.86849324282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10.2073</v>
      </c>
      <c r="E145" t="n">
        <v>9.800000000000001</v>
      </c>
      <c r="F145" t="n">
        <v>6.74</v>
      </c>
      <c r="G145" t="n">
        <v>101.12</v>
      </c>
      <c r="H145" t="n">
        <v>1.93</v>
      </c>
      <c r="I145" t="n">
        <v>4</v>
      </c>
      <c r="J145" t="n">
        <v>338.79</v>
      </c>
      <c r="K145" t="n">
        <v>59.89</v>
      </c>
      <c r="L145" t="n">
        <v>36.75</v>
      </c>
      <c r="M145" t="n">
        <v>2</v>
      </c>
      <c r="N145" t="n">
        <v>107.16</v>
      </c>
      <c r="O145" t="n">
        <v>42018.86</v>
      </c>
      <c r="P145" t="n">
        <v>104.3</v>
      </c>
      <c r="Q145" t="n">
        <v>204.14</v>
      </c>
      <c r="R145" t="n">
        <v>23.35</v>
      </c>
      <c r="S145" t="n">
        <v>17.37</v>
      </c>
      <c r="T145" t="n">
        <v>896.0700000000001</v>
      </c>
      <c r="U145" t="n">
        <v>0.74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77.98024614056818</v>
      </c>
      <c r="AB145" t="n">
        <v>106.6960130151424</v>
      </c>
      <c r="AC145" t="n">
        <v>96.51309528179911</v>
      </c>
      <c r="AD145" t="n">
        <v>77980.24614056818</v>
      </c>
      <c r="AE145" t="n">
        <v>106696.0130151424</v>
      </c>
      <c r="AF145" t="n">
        <v>2.269434742361176e-06</v>
      </c>
      <c r="AG145" t="n">
        <v>0.1361111111111111</v>
      </c>
      <c r="AH145" t="n">
        <v>96513.09528179911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10.2869</v>
      </c>
      <c r="E146" t="n">
        <v>9.720000000000001</v>
      </c>
      <c r="F146" t="n">
        <v>6.72</v>
      </c>
      <c r="G146" t="n">
        <v>134.33</v>
      </c>
      <c r="H146" t="n">
        <v>1.94</v>
      </c>
      <c r="I146" t="n">
        <v>3</v>
      </c>
      <c r="J146" t="n">
        <v>339.4</v>
      </c>
      <c r="K146" t="n">
        <v>59.89</v>
      </c>
      <c r="L146" t="n">
        <v>37</v>
      </c>
      <c r="M146" t="n">
        <v>1</v>
      </c>
      <c r="N146" t="n">
        <v>107.51</v>
      </c>
      <c r="O146" t="n">
        <v>42093.75</v>
      </c>
      <c r="P146" t="n">
        <v>103.44</v>
      </c>
      <c r="Q146" t="n">
        <v>204.14</v>
      </c>
      <c r="R146" t="n">
        <v>22.59</v>
      </c>
      <c r="S146" t="n">
        <v>17.37</v>
      </c>
      <c r="T146" t="n">
        <v>520.29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76.87466217559485</v>
      </c>
      <c r="AB146" t="n">
        <v>105.1833042593445</v>
      </c>
      <c r="AC146" t="n">
        <v>95.14475732655397</v>
      </c>
      <c r="AD146" t="n">
        <v>76874.66217559484</v>
      </c>
      <c r="AE146" t="n">
        <v>105183.3042593445</v>
      </c>
      <c r="AF146" t="n">
        <v>2.287132567005494e-06</v>
      </c>
      <c r="AG146" t="n">
        <v>0.135</v>
      </c>
      <c r="AH146" t="n">
        <v>95144.75732655397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10.2857</v>
      </c>
      <c r="E147" t="n">
        <v>9.720000000000001</v>
      </c>
      <c r="F147" t="n">
        <v>6.72</v>
      </c>
      <c r="G147" t="n">
        <v>134.35</v>
      </c>
      <c r="H147" t="n">
        <v>1.95</v>
      </c>
      <c r="I147" t="n">
        <v>3</v>
      </c>
      <c r="J147" t="n">
        <v>340.01</v>
      </c>
      <c r="K147" t="n">
        <v>59.89</v>
      </c>
      <c r="L147" t="n">
        <v>37.25</v>
      </c>
      <c r="M147" t="n">
        <v>1</v>
      </c>
      <c r="N147" t="n">
        <v>107.87</v>
      </c>
      <c r="O147" t="n">
        <v>42168.82</v>
      </c>
      <c r="P147" t="n">
        <v>103.52</v>
      </c>
      <c r="Q147" t="n">
        <v>204.15</v>
      </c>
      <c r="R147" t="n">
        <v>22.61</v>
      </c>
      <c r="S147" t="n">
        <v>17.37</v>
      </c>
      <c r="T147" t="n">
        <v>530.74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76.92571093262362</v>
      </c>
      <c r="AB147" t="n">
        <v>105.2531514208235</v>
      </c>
      <c r="AC147" t="n">
        <v>95.20793837297251</v>
      </c>
      <c r="AD147" t="n">
        <v>76925.71093262361</v>
      </c>
      <c r="AE147" t="n">
        <v>105253.1514208235</v>
      </c>
      <c r="AF147" t="n">
        <v>2.286865765628946e-06</v>
      </c>
      <c r="AG147" t="n">
        <v>0.135</v>
      </c>
      <c r="AH147" t="n">
        <v>95207.93837297251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10.2854</v>
      </c>
      <c r="E148" t="n">
        <v>9.720000000000001</v>
      </c>
      <c r="F148" t="n">
        <v>6.72</v>
      </c>
      <c r="G148" t="n">
        <v>134.36</v>
      </c>
      <c r="H148" t="n">
        <v>1.96</v>
      </c>
      <c r="I148" t="n">
        <v>3</v>
      </c>
      <c r="J148" t="n">
        <v>340.62</v>
      </c>
      <c r="K148" t="n">
        <v>59.89</v>
      </c>
      <c r="L148" t="n">
        <v>37.5</v>
      </c>
      <c r="M148" t="n">
        <v>1</v>
      </c>
      <c r="N148" t="n">
        <v>108.23</v>
      </c>
      <c r="O148" t="n">
        <v>42244.08</v>
      </c>
      <c r="P148" t="n">
        <v>103.95</v>
      </c>
      <c r="Q148" t="n">
        <v>204.14</v>
      </c>
      <c r="R148" t="n">
        <v>22.62</v>
      </c>
      <c r="S148" t="n">
        <v>17.37</v>
      </c>
      <c r="T148" t="n">
        <v>539.36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77.15540412658036</v>
      </c>
      <c r="AB148" t="n">
        <v>105.5674277821435</v>
      </c>
      <c r="AC148" t="n">
        <v>95.49222063945788</v>
      </c>
      <c r="AD148" t="n">
        <v>77155.40412658037</v>
      </c>
      <c r="AE148" t="n">
        <v>105567.4277821435</v>
      </c>
      <c r="AF148" t="n">
        <v>2.286799065284809e-06</v>
      </c>
      <c r="AG148" t="n">
        <v>0.135</v>
      </c>
      <c r="AH148" t="n">
        <v>95492.22063945788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10.2837</v>
      </c>
      <c r="E149" t="n">
        <v>9.720000000000001</v>
      </c>
      <c r="F149" t="n">
        <v>6.72</v>
      </c>
      <c r="G149" t="n">
        <v>134.39</v>
      </c>
      <c r="H149" t="n">
        <v>1.97</v>
      </c>
      <c r="I149" t="n">
        <v>3</v>
      </c>
      <c r="J149" t="n">
        <v>341.23</v>
      </c>
      <c r="K149" t="n">
        <v>59.89</v>
      </c>
      <c r="L149" t="n">
        <v>37.75</v>
      </c>
      <c r="M149" t="n">
        <v>1</v>
      </c>
      <c r="N149" t="n">
        <v>108.59</v>
      </c>
      <c r="O149" t="n">
        <v>42319.51</v>
      </c>
      <c r="P149" t="n">
        <v>104.09</v>
      </c>
      <c r="Q149" t="n">
        <v>204.14</v>
      </c>
      <c r="R149" t="n">
        <v>22.67</v>
      </c>
      <c r="S149" t="n">
        <v>17.37</v>
      </c>
      <c r="T149" t="n">
        <v>564.01</v>
      </c>
      <c r="U149" t="n">
        <v>0.77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77.24189521830917</v>
      </c>
      <c r="AB149" t="n">
        <v>105.6857687095644</v>
      </c>
      <c r="AC149" t="n">
        <v>95.59926727485835</v>
      </c>
      <c r="AD149" t="n">
        <v>77241.89521830916</v>
      </c>
      <c r="AE149" t="n">
        <v>105685.7687095644</v>
      </c>
      <c r="AF149" t="n">
        <v>2.286421096668034e-06</v>
      </c>
      <c r="AG149" t="n">
        <v>0.135</v>
      </c>
      <c r="AH149" t="n">
        <v>95599.26727485834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10.284</v>
      </c>
      <c r="E150" t="n">
        <v>9.720000000000001</v>
      </c>
      <c r="F150" t="n">
        <v>6.72</v>
      </c>
      <c r="G150" t="n">
        <v>134.38</v>
      </c>
      <c r="H150" t="n">
        <v>1.98</v>
      </c>
      <c r="I150" t="n">
        <v>3</v>
      </c>
      <c r="J150" t="n">
        <v>341.84</v>
      </c>
      <c r="K150" t="n">
        <v>59.89</v>
      </c>
      <c r="L150" t="n">
        <v>38</v>
      </c>
      <c r="M150" t="n">
        <v>1</v>
      </c>
      <c r="N150" t="n">
        <v>108.96</v>
      </c>
      <c r="O150" t="n">
        <v>42395.13</v>
      </c>
      <c r="P150" t="n">
        <v>104.4</v>
      </c>
      <c r="Q150" t="n">
        <v>204.14</v>
      </c>
      <c r="R150" t="n">
        <v>22.68</v>
      </c>
      <c r="S150" t="n">
        <v>17.37</v>
      </c>
      <c r="T150" t="n">
        <v>567.9299999999999</v>
      </c>
      <c r="U150" t="n">
        <v>0.77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77.40374548154728</v>
      </c>
      <c r="AB150" t="n">
        <v>105.9072193800564</v>
      </c>
      <c r="AC150" t="n">
        <v>95.79958300416658</v>
      </c>
      <c r="AD150" t="n">
        <v>77403.74548154727</v>
      </c>
      <c r="AE150" t="n">
        <v>105907.2193800564</v>
      </c>
      <c r="AF150" t="n">
        <v>2.286487797012171e-06</v>
      </c>
      <c r="AG150" t="n">
        <v>0.135</v>
      </c>
      <c r="AH150" t="n">
        <v>95799.58300416658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10.2845</v>
      </c>
      <c r="E151" t="n">
        <v>9.720000000000001</v>
      </c>
      <c r="F151" t="n">
        <v>6.72</v>
      </c>
      <c r="G151" t="n">
        <v>134.37</v>
      </c>
      <c r="H151" t="n">
        <v>1.99</v>
      </c>
      <c r="I151" t="n">
        <v>3</v>
      </c>
      <c r="J151" t="n">
        <v>342.46</v>
      </c>
      <c r="K151" t="n">
        <v>59.89</v>
      </c>
      <c r="L151" t="n">
        <v>38.25</v>
      </c>
      <c r="M151" t="n">
        <v>1</v>
      </c>
      <c r="N151" t="n">
        <v>109.32</v>
      </c>
      <c r="O151" t="n">
        <v>42470.94</v>
      </c>
      <c r="P151" t="n">
        <v>104.5</v>
      </c>
      <c r="Q151" t="n">
        <v>204.14</v>
      </c>
      <c r="R151" t="n">
        <v>22.67</v>
      </c>
      <c r="S151" t="n">
        <v>17.37</v>
      </c>
      <c r="T151" t="n">
        <v>562.6900000000001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77.45299919835769</v>
      </c>
      <c r="AB151" t="n">
        <v>105.974610488317</v>
      </c>
      <c r="AC151" t="n">
        <v>95.86054239963883</v>
      </c>
      <c r="AD151" t="n">
        <v>77452.99919835769</v>
      </c>
      <c r="AE151" t="n">
        <v>105974.610488317</v>
      </c>
      <c r="AF151" t="n">
        <v>2.286598964252398e-06</v>
      </c>
      <c r="AG151" t="n">
        <v>0.135</v>
      </c>
      <c r="AH151" t="n">
        <v>95860.54239963883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10.2848</v>
      </c>
      <c r="E152" t="n">
        <v>9.720000000000001</v>
      </c>
      <c r="F152" t="n">
        <v>6.72</v>
      </c>
      <c r="G152" t="n">
        <v>134.37</v>
      </c>
      <c r="H152" t="n">
        <v>2</v>
      </c>
      <c r="I152" t="n">
        <v>3</v>
      </c>
      <c r="J152" t="n">
        <v>343.08</v>
      </c>
      <c r="K152" t="n">
        <v>59.89</v>
      </c>
      <c r="L152" t="n">
        <v>38.5</v>
      </c>
      <c r="M152" t="n">
        <v>1</v>
      </c>
      <c r="N152" t="n">
        <v>109.69</v>
      </c>
      <c r="O152" t="n">
        <v>42546.93</v>
      </c>
      <c r="P152" t="n">
        <v>104.6</v>
      </c>
      <c r="Q152" t="n">
        <v>204.14</v>
      </c>
      <c r="R152" t="n">
        <v>22.64</v>
      </c>
      <c r="S152" t="n">
        <v>17.37</v>
      </c>
      <c r="T152" t="n">
        <v>548.21</v>
      </c>
      <c r="U152" t="n">
        <v>0.77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77.50371418327578</v>
      </c>
      <c r="AB152" t="n">
        <v>106.0440009680691</v>
      </c>
      <c r="AC152" t="n">
        <v>95.92331034939356</v>
      </c>
      <c r="AD152" t="n">
        <v>77503.71418327578</v>
      </c>
      <c r="AE152" t="n">
        <v>106044.0009680691</v>
      </c>
      <c r="AF152" t="n">
        <v>2.286665664596536e-06</v>
      </c>
      <c r="AG152" t="n">
        <v>0.135</v>
      </c>
      <c r="AH152" t="n">
        <v>95923.31034939356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10.2872</v>
      </c>
      <c r="E153" t="n">
        <v>9.720000000000001</v>
      </c>
      <c r="F153" t="n">
        <v>6.72</v>
      </c>
      <c r="G153" t="n">
        <v>134.32</v>
      </c>
      <c r="H153" t="n">
        <v>2.01</v>
      </c>
      <c r="I153" t="n">
        <v>3</v>
      </c>
      <c r="J153" t="n">
        <v>343.69</v>
      </c>
      <c r="K153" t="n">
        <v>59.89</v>
      </c>
      <c r="L153" t="n">
        <v>38.75</v>
      </c>
      <c r="M153" t="n">
        <v>1</v>
      </c>
      <c r="N153" t="n">
        <v>110.06</v>
      </c>
      <c r="O153" t="n">
        <v>42623.24</v>
      </c>
      <c r="P153" t="n">
        <v>104.85</v>
      </c>
      <c r="Q153" t="n">
        <v>204.14</v>
      </c>
      <c r="R153" t="n">
        <v>22.59</v>
      </c>
      <c r="S153" t="n">
        <v>17.37</v>
      </c>
      <c r="T153" t="n">
        <v>524.54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77.61837598505785</v>
      </c>
      <c r="AB153" t="n">
        <v>106.2008863037889</v>
      </c>
      <c r="AC153" t="n">
        <v>96.0652227688623</v>
      </c>
      <c r="AD153" t="n">
        <v>77618.37598505785</v>
      </c>
      <c r="AE153" t="n">
        <v>106200.8863037889</v>
      </c>
      <c r="AF153" t="n">
        <v>2.287199267349631e-06</v>
      </c>
      <c r="AG153" t="n">
        <v>0.135</v>
      </c>
      <c r="AH153" t="n">
        <v>96065.2227688623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10.2851</v>
      </c>
      <c r="E154" t="n">
        <v>9.720000000000001</v>
      </c>
      <c r="F154" t="n">
        <v>6.72</v>
      </c>
      <c r="G154" t="n">
        <v>134.36</v>
      </c>
      <c r="H154" t="n">
        <v>2.02</v>
      </c>
      <c r="I154" t="n">
        <v>3</v>
      </c>
      <c r="J154" t="n">
        <v>344.31</v>
      </c>
      <c r="K154" t="n">
        <v>59.89</v>
      </c>
      <c r="L154" t="n">
        <v>39</v>
      </c>
      <c r="M154" t="n">
        <v>1</v>
      </c>
      <c r="N154" t="n">
        <v>110.43</v>
      </c>
      <c r="O154" t="n">
        <v>42699.62</v>
      </c>
      <c r="P154" t="n">
        <v>105.01</v>
      </c>
      <c r="Q154" t="n">
        <v>204.14</v>
      </c>
      <c r="R154" t="n">
        <v>22.61</v>
      </c>
      <c r="S154" t="n">
        <v>17.37</v>
      </c>
      <c r="T154" t="n">
        <v>534.24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77.71845059013106</v>
      </c>
      <c r="AB154" t="n">
        <v>106.33781279343</v>
      </c>
      <c r="AC154" t="n">
        <v>96.1890811865096</v>
      </c>
      <c r="AD154" t="n">
        <v>77718.45059013106</v>
      </c>
      <c r="AE154" t="n">
        <v>106337.81279343</v>
      </c>
      <c r="AF154" t="n">
        <v>2.286732364940673e-06</v>
      </c>
      <c r="AG154" t="n">
        <v>0.135</v>
      </c>
      <c r="AH154" t="n">
        <v>96189.0811865096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10.2845</v>
      </c>
      <c r="E155" t="n">
        <v>9.720000000000001</v>
      </c>
      <c r="F155" t="n">
        <v>6.72</v>
      </c>
      <c r="G155" t="n">
        <v>134.37</v>
      </c>
      <c r="H155" t="n">
        <v>2.03</v>
      </c>
      <c r="I155" t="n">
        <v>3</v>
      </c>
      <c r="J155" t="n">
        <v>344.93</v>
      </c>
      <c r="K155" t="n">
        <v>59.89</v>
      </c>
      <c r="L155" t="n">
        <v>39.25</v>
      </c>
      <c r="M155" t="n">
        <v>1</v>
      </c>
      <c r="N155" t="n">
        <v>110.8</v>
      </c>
      <c r="O155" t="n">
        <v>42776.18</v>
      </c>
      <c r="P155" t="n">
        <v>105.11</v>
      </c>
      <c r="Q155" t="n">
        <v>204.16</v>
      </c>
      <c r="R155" t="n">
        <v>22.66</v>
      </c>
      <c r="S155" t="n">
        <v>17.37</v>
      </c>
      <c r="T155" t="n">
        <v>559.76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77.77577568003835</v>
      </c>
      <c r="AB155" t="n">
        <v>106.4162475104456</v>
      </c>
      <c r="AC155" t="n">
        <v>96.26003020421707</v>
      </c>
      <c r="AD155" t="n">
        <v>77775.77568003835</v>
      </c>
      <c r="AE155" t="n">
        <v>106416.2475104456</v>
      </c>
      <c r="AF155" t="n">
        <v>2.286598964252398e-06</v>
      </c>
      <c r="AG155" t="n">
        <v>0.135</v>
      </c>
      <c r="AH155" t="n">
        <v>96260.03020421708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10.2828</v>
      </c>
      <c r="E156" t="n">
        <v>9.720000000000001</v>
      </c>
      <c r="F156" t="n">
        <v>6.72</v>
      </c>
      <c r="G156" t="n">
        <v>134.41</v>
      </c>
      <c r="H156" t="n">
        <v>2.04</v>
      </c>
      <c r="I156" t="n">
        <v>3</v>
      </c>
      <c r="J156" t="n">
        <v>345.56</v>
      </c>
      <c r="K156" t="n">
        <v>59.89</v>
      </c>
      <c r="L156" t="n">
        <v>39.5</v>
      </c>
      <c r="M156" t="n">
        <v>1</v>
      </c>
      <c r="N156" t="n">
        <v>111.17</v>
      </c>
      <c r="O156" t="n">
        <v>42852.94</v>
      </c>
      <c r="P156" t="n">
        <v>105.23</v>
      </c>
      <c r="Q156" t="n">
        <v>204.19</v>
      </c>
      <c r="R156" t="n">
        <v>22.73</v>
      </c>
      <c r="S156" t="n">
        <v>17.37</v>
      </c>
      <c r="T156" t="n">
        <v>593.91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77.85179231950552</v>
      </c>
      <c r="AB156" t="n">
        <v>106.520256830182</v>
      </c>
      <c r="AC156" t="n">
        <v>96.35411302045584</v>
      </c>
      <c r="AD156" t="n">
        <v>77851.79231950552</v>
      </c>
      <c r="AE156" t="n">
        <v>106520.256830182</v>
      </c>
      <c r="AF156" t="n">
        <v>2.286220995635623e-06</v>
      </c>
      <c r="AG156" t="n">
        <v>0.135</v>
      </c>
      <c r="AH156" t="n">
        <v>96354.11302045584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10.2804</v>
      </c>
      <c r="E157" t="n">
        <v>9.73</v>
      </c>
      <c r="F157" t="n">
        <v>6.72</v>
      </c>
      <c r="G157" t="n">
        <v>134.45</v>
      </c>
      <c r="H157" t="n">
        <v>2.05</v>
      </c>
      <c r="I157" t="n">
        <v>3</v>
      </c>
      <c r="J157" t="n">
        <v>346.18</v>
      </c>
      <c r="K157" t="n">
        <v>59.89</v>
      </c>
      <c r="L157" t="n">
        <v>39.75</v>
      </c>
      <c r="M157" t="n">
        <v>1</v>
      </c>
      <c r="N157" t="n">
        <v>111.54</v>
      </c>
      <c r="O157" t="n">
        <v>42929.9</v>
      </c>
      <c r="P157" t="n">
        <v>105.33</v>
      </c>
      <c r="Q157" t="n">
        <v>204.14</v>
      </c>
      <c r="R157" t="n">
        <v>22.77</v>
      </c>
      <c r="S157" t="n">
        <v>17.37</v>
      </c>
      <c r="T157" t="n">
        <v>613.54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77.92290213419788</v>
      </c>
      <c r="AB157" t="n">
        <v>106.6175524157876</v>
      </c>
      <c r="AC157" t="n">
        <v>96.44212285192656</v>
      </c>
      <c r="AD157" t="n">
        <v>77922.90213419788</v>
      </c>
      <c r="AE157" t="n">
        <v>106617.5524157876</v>
      </c>
      <c r="AF157" t="n">
        <v>2.285687392882528e-06</v>
      </c>
      <c r="AG157" t="n">
        <v>0.1351388888888889</v>
      </c>
      <c r="AH157" t="n">
        <v>96442.12285192656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10.2831</v>
      </c>
      <c r="E158" t="n">
        <v>9.720000000000001</v>
      </c>
      <c r="F158" t="n">
        <v>6.72</v>
      </c>
      <c r="G158" t="n">
        <v>134.4</v>
      </c>
      <c r="H158" t="n">
        <v>2.06</v>
      </c>
      <c r="I158" t="n">
        <v>3</v>
      </c>
      <c r="J158" t="n">
        <v>346.81</v>
      </c>
      <c r="K158" t="n">
        <v>59.89</v>
      </c>
      <c r="L158" t="n">
        <v>40</v>
      </c>
      <c r="M158" t="n">
        <v>1</v>
      </c>
      <c r="N158" t="n">
        <v>111.92</v>
      </c>
      <c r="O158" t="n">
        <v>43007.05</v>
      </c>
      <c r="P158" t="n">
        <v>105.33</v>
      </c>
      <c r="Q158" t="n">
        <v>204.14</v>
      </c>
      <c r="R158" t="n">
        <v>22.71</v>
      </c>
      <c r="S158" t="n">
        <v>17.37</v>
      </c>
      <c r="T158" t="n">
        <v>583.3200000000001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77.90250405419147</v>
      </c>
      <c r="AB158" t="n">
        <v>106.5896428628231</v>
      </c>
      <c r="AC158" t="n">
        <v>96.41687694752561</v>
      </c>
      <c r="AD158" t="n">
        <v>77902.50405419146</v>
      </c>
      <c r="AE158" t="n">
        <v>106589.6428628231</v>
      </c>
      <c r="AF158" t="n">
        <v>2.28628769597976e-06</v>
      </c>
      <c r="AG158" t="n">
        <v>0.135</v>
      </c>
      <c r="AH158" t="n">
        <v>96416.87694752561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7.7845</v>
      </c>
      <c r="E2" t="n">
        <v>12.85</v>
      </c>
      <c r="F2" t="n">
        <v>8.17</v>
      </c>
      <c r="G2" t="n">
        <v>6.71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100.12</v>
      </c>
      <c r="Q2" t="n">
        <v>204.28</v>
      </c>
      <c r="R2" t="n">
        <v>67.81999999999999</v>
      </c>
      <c r="S2" t="n">
        <v>17.37</v>
      </c>
      <c r="T2" t="n">
        <v>22785.82</v>
      </c>
      <c r="U2" t="n">
        <v>0.26</v>
      </c>
      <c r="V2" t="n">
        <v>0.63</v>
      </c>
      <c r="W2" t="n">
        <v>1.26</v>
      </c>
      <c r="X2" t="n">
        <v>1.47</v>
      </c>
      <c r="Y2" t="n">
        <v>1</v>
      </c>
      <c r="Z2" t="n">
        <v>10</v>
      </c>
      <c r="AA2" t="n">
        <v>98.28106390399316</v>
      </c>
      <c r="AB2" t="n">
        <v>134.4724874879174</v>
      </c>
      <c r="AC2" t="n">
        <v>121.638622015428</v>
      </c>
      <c r="AD2" t="n">
        <v>98281.06390399316</v>
      </c>
      <c r="AE2" t="n">
        <v>134472.4874879174</v>
      </c>
      <c r="AF2" t="n">
        <v>1.879681480250195e-06</v>
      </c>
      <c r="AG2" t="n">
        <v>0.1784722222222222</v>
      </c>
      <c r="AH2" t="n">
        <v>121638.622015428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8.370100000000001</v>
      </c>
      <c r="E3" t="n">
        <v>11.95</v>
      </c>
      <c r="F3" t="n">
        <v>7.82</v>
      </c>
      <c r="G3" t="n">
        <v>8.380000000000001</v>
      </c>
      <c r="H3" t="n">
        <v>0.14</v>
      </c>
      <c r="I3" t="n">
        <v>56</v>
      </c>
      <c r="J3" t="n">
        <v>159.48</v>
      </c>
      <c r="K3" t="n">
        <v>50.28</v>
      </c>
      <c r="L3" t="n">
        <v>1.25</v>
      </c>
      <c r="M3" t="n">
        <v>54</v>
      </c>
      <c r="N3" t="n">
        <v>27.95</v>
      </c>
      <c r="O3" t="n">
        <v>19902.91</v>
      </c>
      <c r="P3" t="n">
        <v>95.64</v>
      </c>
      <c r="Q3" t="n">
        <v>204.22</v>
      </c>
      <c r="R3" t="n">
        <v>56.86</v>
      </c>
      <c r="S3" t="n">
        <v>17.37</v>
      </c>
      <c r="T3" t="n">
        <v>17390.28</v>
      </c>
      <c r="U3" t="n">
        <v>0.31</v>
      </c>
      <c r="V3" t="n">
        <v>0.65</v>
      </c>
      <c r="W3" t="n">
        <v>1.23</v>
      </c>
      <c r="X3" t="n">
        <v>1.12</v>
      </c>
      <c r="Y3" t="n">
        <v>1</v>
      </c>
      <c r="Z3" t="n">
        <v>10</v>
      </c>
      <c r="AA3" t="n">
        <v>87.56768126835135</v>
      </c>
      <c r="AB3" t="n">
        <v>119.8139647247551</v>
      </c>
      <c r="AC3" t="n">
        <v>108.3790880914113</v>
      </c>
      <c r="AD3" t="n">
        <v>87567.68126835136</v>
      </c>
      <c r="AE3" t="n">
        <v>119813.9647247551</v>
      </c>
      <c r="AF3" t="n">
        <v>2.021083172694734e-06</v>
      </c>
      <c r="AG3" t="n">
        <v>0.1659722222222222</v>
      </c>
      <c r="AH3" t="n">
        <v>108379.0880914114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8.767200000000001</v>
      </c>
      <c r="E4" t="n">
        <v>11.41</v>
      </c>
      <c r="F4" t="n">
        <v>7.6</v>
      </c>
      <c r="G4" t="n">
        <v>9.91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92.70999999999999</v>
      </c>
      <c r="Q4" t="n">
        <v>204.18</v>
      </c>
      <c r="R4" t="n">
        <v>50.16</v>
      </c>
      <c r="S4" t="n">
        <v>17.37</v>
      </c>
      <c r="T4" t="n">
        <v>14090.49</v>
      </c>
      <c r="U4" t="n">
        <v>0.35</v>
      </c>
      <c r="V4" t="n">
        <v>0.67</v>
      </c>
      <c r="W4" t="n">
        <v>1.21</v>
      </c>
      <c r="X4" t="n">
        <v>0.91</v>
      </c>
      <c r="Y4" t="n">
        <v>1</v>
      </c>
      <c r="Z4" t="n">
        <v>10</v>
      </c>
      <c r="AA4" t="n">
        <v>81.23335552939557</v>
      </c>
      <c r="AB4" t="n">
        <v>111.1470607979912</v>
      </c>
      <c r="AC4" t="n">
        <v>100.539341311339</v>
      </c>
      <c r="AD4" t="n">
        <v>81233.35552939557</v>
      </c>
      <c r="AE4" t="n">
        <v>111147.0607979912</v>
      </c>
      <c r="AF4" t="n">
        <v>2.116968780737299e-06</v>
      </c>
      <c r="AG4" t="n">
        <v>0.1584722222222222</v>
      </c>
      <c r="AH4" t="n">
        <v>100539.341311339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9.0509</v>
      </c>
      <c r="E5" t="n">
        <v>11.05</v>
      </c>
      <c r="F5" t="n">
        <v>7.47</v>
      </c>
      <c r="G5" t="n">
        <v>11.49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90.87</v>
      </c>
      <c r="Q5" t="n">
        <v>204.22</v>
      </c>
      <c r="R5" t="n">
        <v>45.88</v>
      </c>
      <c r="S5" t="n">
        <v>17.37</v>
      </c>
      <c r="T5" t="n">
        <v>11986.82</v>
      </c>
      <c r="U5" t="n">
        <v>0.38</v>
      </c>
      <c r="V5" t="n">
        <v>0.68</v>
      </c>
      <c r="W5" t="n">
        <v>1.2</v>
      </c>
      <c r="X5" t="n">
        <v>0.78</v>
      </c>
      <c r="Y5" t="n">
        <v>1</v>
      </c>
      <c r="Z5" t="n">
        <v>10</v>
      </c>
      <c r="AA5" t="n">
        <v>77.27504835014659</v>
      </c>
      <c r="AB5" t="n">
        <v>105.7311302871573</v>
      </c>
      <c r="AC5" t="n">
        <v>95.64029960715116</v>
      </c>
      <c r="AD5" t="n">
        <v>77275.04835014659</v>
      </c>
      <c r="AE5" t="n">
        <v>105731.1302871573</v>
      </c>
      <c r="AF5" t="n">
        <v>2.18547229874706e-06</v>
      </c>
      <c r="AG5" t="n">
        <v>0.1534722222222222</v>
      </c>
      <c r="AH5" t="n">
        <v>95640.29960715116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9.3317</v>
      </c>
      <c r="E6" t="n">
        <v>10.72</v>
      </c>
      <c r="F6" t="n">
        <v>7.33</v>
      </c>
      <c r="G6" t="n">
        <v>13.32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88.97</v>
      </c>
      <c r="Q6" t="n">
        <v>204.15</v>
      </c>
      <c r="R6" t="n">
        <v>41.5</v>
      </c>
      <c r="S6" t="n">
        <v>17.37</v>
      </c>
      <c r="T6" t="n">
        <v>9828.66</v>
      </c>
      <c r="U6" t="n">
        <v>0.42</v>
      </c>
      <c r="V6" t="n">
        <v>0.7</v>
      </c>
      <c r="W6" t="n">
        <v>1.19</v>
      </c>
      <c r="X6" t="n">
        <v>0.64</v>
      </c>
      <c r="Y6" t="n">
        <v>1</v>
      </c>
      <c r="Z6" t="n">
        <v>10</v>
      </c>
      <c r="AA6" t="n">
        <v>73.51830455298719</v>
      </c>
      <c r="AB6" t="n">
        <v>100.5909876880471</v>
      </c>
      <c r="AC6" t="n">
        <v>90.99072500346296</v>
      </c>
      <c r="AD6" t="n">
        <v>73518.30455298719</v>
      </c>
      <c r="AE6" t="n">
        <v>100590.9876880471</v>
      </c>
      <c r="AF6" t="n">
        <v>2.253275569304482e-06</v>
      </c>
      <c r="AG6" t="n">
        <v>0.1488888888888889</v>
      </c>
      <c r="AH6" t="n">
        <v>90990.72500346295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9.513999999999999</v>
      </c>
      <c r="E7" t="n">
        <v>10.51</v>
      </c>
      <c r="F7" t="n">
        <v>7.25</v>
      </c>
      <c r="G7" t="n">
        <v>15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87.81</v>
      </c>
      <c r="Q7" t="n">
        <v>204.14</v>
      </c>
      <c r="R7" t="n">
        <v>39.62</v>
      </c>
      <c r="S7" t="n">
        <v>17.37</v>
      </c>
      <c r="T7" t="n">
        <v>8909.530000000001</v>
      </c>
      <c r="U7" t="n">
        <v>0.44</v>
      </c>
      <c r="V7" t="n">
        <v>0.7</v>
      </c>
      <c r="W7" t="n">
        <v>1.17</v>
      </c>
      <c r="X7" t="n">
        <v>0.5600000000000001</v>
      </c>
      <c r="Y7" t="n">
        <v>1</v>
      </c>
      <c r="Z7" t="n">
        <v>10</v>
      </c>
      <c r="AA7" t="n">
        <v>71.26828292206572</v>
      </c>
      <c r="AB7" t="n">
        <v>97.51240882867324</v>
      </c>
      <c r="AC7" t="n">
        <v>88.20596138961419</v>
      </c>
      <c r="AD7" t="n">
        <v>71268.28292206573</v>
      </c>
      <c r="AE7" t="n">
        <v>97512.40882867324</v>
      </c>
      <c r="AF7" t="n">
        <v>2.297294572946285e-06</v>
      </c>
      <c r="AG7" t="n">
        <v>0.1459722222222222</v>
      </c>
      <c r="AH7" t="n">
        <v>88205.96138961418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9.6585</v>
      </c>
      <c r="E8" t="n">
        <v>10.35</v>
      </c>
      <c r="F8" t="n">
        <v>7.19</v>
      </c>
      <c r="G8" t="n">
        <v>16.6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86.95</v>
      </c>
      <c r="Q8" t="n">
        <v>204.14</v>
      </c>
      <c r="R8" t="n">
        <v>37.29</v>
      </c>
      <c r="S8" t="n">
        <v>17.37</v>
      </c>
      <c r="T8" t="n">
        <v>7756.95</v>
      </c>
      <c r="U8" t="n">
        <v>0.47</v>
      </c>
      <c r="V8" t="n">
        <v>0.71</v>
      </c>
      <c r="W8" t="n">
        <v>1.18</v>
      </c>
      <c r="X8" t="n">
        <v>0.5</v>
      </c>
      <c r="Y8" t="n">
        <v>1</v>
      </c>
      <c r="Z8" t="n">
        <v>10</v>
      </c>
      <c r="AA8" t="n">
        <v>69.58747185365912</v>
      </c>
      <c r="AB8" t="n">
        <v>95.21264897272954</v>
      </c>
      <c r="AC8" t="n">
        <v>86.12568738658778</v>
      </c>
      <c r="AD8" t="n">
        <v>69587.47185365912</v>
      </c>
      <c r="AE8" t="n">
        <v>95212.64897272954</v>
      </c>
      <c r="AF8" t="n">
        <v>2.332186213243819e-06</v>
      </c>
      <c r="AG8" t="n">
        <v>0.14375</v>
      </c>
      <c r="AH8" t="n">
        <v>86125.68738658779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9.7387</v>
      </c>
      <c r="E9" t="n">
        <v>10.27</v>
      </c>
      <c r="F9" t="n">
        <v>7.17</v>
      </c>
      <c r="G9" t="n">
        <v>17.93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86.45</v>
      </c>
      <c r="Q9" t="n">
        <v>204.15</v>
      </c>
      <c r="R9" t="n">
        <v>36.87</v>
      </c>
      <c r="S9" t="n">
        <v>17.37</v>
      </c>
      <c r="T9" t="n">
        <v>7556.61</v>
      </c>
      <c r="U9" t="n">
        <v>0.47</v>
      </c>
      <c r="V9" t="n">
        <v>0.71</v>
      </c>
      <c r="W9" t="n">
        <v>1.17</v>
      </c>
      <c r="X9" t="n">
        <v>0.48</v>
      </c>
      <c r="Y9" t="n">
        <v>1</v>
      </c>
      <c r="Z9" t="n">
        <v>10</v>
      </c>
      <c r="AA9" t="n">
        <v>68.69767628754012</v>
      </c>
      <c r="AB9" t="n">
        <v>93.99519142415623</v>
      </c>
      <c r="AC9" t="n">
        <v>85.02442227773754</v>
      </c>
      <c r="AD9" t="n">
        <v>68697.67628754012</v>
      </c>
      <c r="AE9" t="n">
        <v>93995.19142415623</v>
      </c>
      <c r="AF9" t="n">
        <v>2.351551677270547e-06</v>
      </c>
      <c r="AG9" t="n">
        <v>0.1426388888888889</v>
      </c>
      <c r="AH9" t="n">
        <v>85024.42227773754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9.8522</v>
      </c>
      <c r="E10" t="n">
        <v>10.15</v>
      </c>
      <c r="F10" t="n">
        <v>7.12</v>
      </c>
      <c r="G10" t="n">
        <v>19.41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85.61</v>
      </c>
      <c r="Q10" t="n">
        <v>204.15</v>
      </c>
      <c r="R10" t="n">
        <v>35.02</v>
      </c>
      <c r="S10" t="n">
        <v>17.37</v>
      </c>
      <c r="T10" t="n">
        <v>6643.41</v>
      </c>
      <c r="U10" t="n">
        <v>0.5</v>
      </c>
      <c r="V10" t="n">
        <v>0.72</v>
      </c>
      <c r="W10" t="n">
        <v>1.17</v>
      </c>
      <c r="X10" t="n">
        <v>0.42</v>
      </c>
      <c r="Y10" t="n">
        <v>1</v>
      </c>
      <c r="Z10" t="n">
        <v>10</v>
      </c>
      <c r="AA10" t="n">
        <v>67.33494119044985</v>
      </c>
      <c r="AB10" t="n">
        <v>92.13063714468883</v>
      </c>
      <c r="AC10" t="n">
        <v>83.33781844178351</v>
      </c>
      <c r="AD10" t="n">
        <v>67334.94119044986</v>
      </c>
      <c r="AE10" t="n">
        <v>92130.63714468884</v>
      </c>
      <c r="AF10" t="n">
        <v>2.378957913767226e-06</v>
      </c>
      <c r="AG10" t="n">
        <v>0.1409722222222222</v>
      </c>
      <c r="AH10" t="n">
        <v>83337.81844178351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9.9613</v>
      </c>
      <c r="E11" t="n">
        <v>10.04</v>
      </c>
      <c r="F11" t="n">
        <v>7.07</v>
      </c>
      <c r="G11" t="n">
        <v>21.21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84.90000000000001</v>
      </c>
      <c r="Q11" t="n">
        <v>204.14</v>
      </c>
      <c r="R11" t="n">
        <v>33.67</v>
      </c>
      <c r="S11" t="n">
        <v>17.37</v>
      </c>
      <c r="T11" t="n">
        <v>5976.74</v>
      </c>
      <c r="U11" t="n">
        <v>0.52</v>
      </c>
      <c r="V11" t="n">
        <v>0.72</v>
      </c>
      <c r="W11" t="n">
        <v>1.17</v>
      </c>
      <c r="X11" t="n">
        <v>0.38</v>
      </c>
      <c r="Y11" t="n">
        <v>1</v>
      </c>
      <c r="Z11" t="n">
        <v>10</v>
      </c>
      <c r="AA11" t="n">
        <v>66.10282906828689</v>
      </c>
      <c r="AB11" t="n">
        <v>90.44480698219581</v>
      </c>
      <c r="AC11" t="n">
        <v>81.81288154392082</v>
      </c>
      <c r="AD11" t="n">
        <v>66102.8290682869</v>
      </c>
      <c r="AE11" t="n">
        <v>90444.80698219582</v>
      </c>
      <c r="AF11" t="n">
        <v>2.40530170585346e-06</v>
      </c>
      <c r="AG11" t="n">
        <v>0.1394444444444444</v>
      </c>
      <c r="AH11" t="n">
        <v>81812.88154392083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10.0078</v>
      </c>
      <c r="E12" t="n">
        <v>9.99</v>
      </c>
      <c r="F12" t="n">
        <v>7.06</v>
      </c>
      <c r="G12" t="n">
        <v>22.28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17</v>
      </c>
      <c r="N12" t="n">
        <v>28.9</v>
      </c>
      <c r="O12" t="n">
        <v>20298.34</v>
      </c>
      <c r="P12" t="n">
        <v>84.5</v>
      </c>
      <c r="Q12" t="n">
        <v>204.15</v>
      </c>
      <c r="R12" t="n">
        <v>32.95</v>
      </c>
      <c r="S12" t="n">
        <v>17.37</v>
      </c>
      <c r="T12" t="n">
        <v>5624.04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65.56079377318575</v>
      </c>
      <c r="AB12" t="n">
        <v>89.70317037852926</v>
      </c>
      <c r="AC12" t="n">
        <v>81.14202569681446</v>
      </c>
      <c r="AD12" t="n">
        <v>65560.79377318575</v>
      </c>
      <c r="AE12" t="n">
        <v>89703.17037852926</v>
      </c>
      <c r="AF12" t="n">
        <v>2.416529811554743e-06</v>
      </c>
      <c r="AG12" t="n">
        <v>0.13875</v>
      </c>
      <c r="AH12" t="n">
        <v>81142.02569681445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10.1223</v>
      </c>
      <c r="E13" t="n">
        <v>9.880000000000001</v>
      </c>
      <c r="F13" t="n">
        <v>7.01</v>
      </c>
      <c r="G13" t="n">
        <v>24.73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83.45999999999999</v>
      </c>
      <c r="Q13" t="n">
        <v>204.16</v>
      </c>
      <c r="R13" t="n">
        <v>31.45</v>
      </c>
      <c r="S13" t="n">
        <v>17.37</v>
      </c>
      <c r="T13" t="n">
        <v>4881.2</v>
      </c>
      <c r="U13" t="n">
        <v>0.55</v>
      </c>
      <c r="V13" t="n">
        <v>0.73</v>
      </c>
      <c r="W13" t="n">
        <v>1.17</v>
      </c>
      <c r="X13" t="n">
        <v>0.31</v>
      </c>
      <c r="Y13" t="n">
        <v>1</v>
      </c>
      <c r="Z13" t="n">
        <v>10</v>
      </c>
      <c r="AA13" t="n">
        <v>64.15596667124895</v>
      </c>
      <c r="AB13" t="n">
        <v>87.78102396106263</v>
      </c>
      <c r="AC13" t="n">
        <v>79.40332623568078</v>
      </c>
      <c r="AD13" t="n">
        <v>64155.96667124895</v>
      </c>
      <c r="AE13" t="n">
        <v>87781.02396106263</v>
      </c>
      <c r="AF13" t="n">
        <v>2.444177512690159e-06</v>
      </c>
      <c r="AG13" t="n">
        <v>0.1372222222222222</v>
      </c>
      <c r="AH13" t="n">
        <v>79403.32623568078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10.1721</v>
      </c>
      <c r="E14" t="n">
        <v>9.83</v>
      </c>
      <c r="F14" t="n">
        <v>6.99</v>
      </c>
      <c r="G14" t="n">
        <v>26.22</v>
      </c>
      <c r="H14" t="n">
        <v>0.43</v>
      </c>
      <c r="I14" t="n">
        <v>16</v>
      </c>
      <c r="J14" t="n">
        <v>163.4</v>
      </c>
      <c r="K14" t="n">
        <v>50.28</v>
      </c>
      <c r="L14" t="n">
        <v>4</v>
      </c>
      <c r="M14" t="n">
        <v>14</v>
      </c>
      <c r="N14" t="n">
        <v>29.12</v>
      </c>
      <c r="O14" t="n">
        <v>20386.62</v>
      </c>
      <c r="P14" t="n">
        <v>83.28</v>
      </c>
      <c r="Q14" t="n">
        <v>204.15</v>
      </c>
      <c r="R14" t="n">
        <v>31.16</v>
      </c>
      <c r="S14" t="n">
        <v>17.37</v>
      </c>
      <c r="T14" t="n">
        <v>4741.42</v>
      </c>
      <c r="U14" t="n">
        <v>0.5600000000000001</v>
      </c>
      <c r="V14" t="n">
        <v>0.73</v>
      </c>
      <c r="W14" t="n">
        <v>1.16</v>
      </c>
      <c r="X14" t="n">
        <v>0.3</v>
      </c>
      <c r="Y14" t="n">
        <v>1</v>
      </c>
      <c r="Z14" t="n">
        <v>10</v>
      </c>
      <c r="AA14" t="n">
        <v>63.70465470107787</v>
      </c>
      <c r="AB14" t="n">
        <v>87.16351901299598</v>
      </c>
      <c r="AC14" t="n">
        <v>78.84475509318376</v>
      </c>
      <c r="AD14" t="n">
        <v>63704.65470107787</v>
      </c>
      <c r="AE14" t="n">
        <v>87163.51901299598</v>
      </c>
      <c r="AF14" t="n">
        <v>2.456202451699275e-06</v>
      </c>
      <c r="AG14" t="n">
        <v>0.1365277777777778</v>
      </c>
      <c r="AH14" t="n">
        <v>78844.75509318376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10.2067</v>
      </c>
      <c r="E15" t="n">
        <v>9.800000000000001</v>
      </c>
      <c r="F15" t="n">
        <v>6.99</v>
      </c>
      <c r="G15" t="n">
        <v>27.96</v>
      </c>
      <c r="H15" t="n">
        <v>0.46</v>
      </c>
      <c r="I15" t="n">
        <v>15</v>
      </c>
      <c r="J15" t="n">
        <v>163.76</v>
      </c>
      <c r="K15" t="n">
        <v>50.28</v>
      </c>
      <c r="L15" t="n">
        <v>4.25</v>
      </c>
      <c r="M15" t="n">
        <v>13</v>
      </c>
      <c r="N15" t="n">
        <v>29.23</v>
      </c>
      <c r="O15" t="n">
        <v>20430.81</v>
      </c>
      <c r="P15" t="n">
        <v>82.98</v>
      </c>
      <c r="Q15" t="n">
        <v>204.16</v>
      </c>
      <c r="R15" t="n">
        <v>31.21</v>
      </c>
      <c r="S15" t="n">
        <v>17.37</v>
      </c>
      <c r="T15" t="n">
        <v>4774.43</v>
      </c>
      <c r="U15" t="n">
        <v>0.5600000000000001</v>
      </c>
      <c r="V15" t="n">
        <v>0.73</v>
      </c>
      <c r="W15" t="n">
        <v>1.16</v>
      </c>
      <c r="X15" t="n">
        <v>0.3</v>
      </c>
      <c r="Y15" t="n">
        <v>1</v>
      </c>
      <c r="Z15" t="n">
        <v>10</v>
      </c>
      <c r="AA15" t="n">
        <v>63.33443424699273</v>
      </c>
      <c r="AB15" t="n">
        <v>86.65696705474321</v>
      </c>
      <c r="AC15" t="n">
        <v>78.38654774287636</v>
      </c>
      <c r="AD15" t="n">
        <v>63334.43424699273</v>
      </c>
      <c r="AE15" t="n">
        <v>86656.9670547432</v>
      </c>
      <c r="AF15" t="n">
        <v>2.464557128199584e-06</v>
      </c>
      <c r="AG15" t="n">
        <v>0.1361111111111111</v>
      </c>
      <c r="AH15" t="n">
        <v>78386.54774287636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10.2215</v>
      </c>
      <c r="E16" t="n">
        <v>9.779999999999999</v>
      </c>
      <c r="F16" t="n">
        <v>6.98</v>
      </c>
      <c r="G16" t="n">
        <v>27.9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82.65000000000001</v>
      </c>
      <c r="Q16" t="n">
        <v>204.17</v>
      </c>
      <c r="R16" t="n">
        <v>30.65</v>
      </c>
      <c r="S16" t="n">
        <v>17.37</v>
      </c>
      <c r="T16" t="n">
        <v>4493.99</v>
      </c>
      <c r="U16" t="n">
        <v>0.57</v>
      </c>
      <c r="V16" t="n">
        <v>0.73</v>
      </c>
      <c r="W16" t="n">
        <v>1.16</v>
      </c>
      <c r="X16" t="n">
        <v>0.28</v>
      </c>
      <c r="Y16" t="n">
        <v>1</v>
      </c>
      <c r="Z16" t="n">
        <v>10</v>
      </c>
      <c r="AA16" t="n">
        <v>63.04483396072231</v>
      </c>
      <c r="AB16" t="n">
        <v>86.26072316680531</v>
      </c>
      <c r="AC16" t="n">
        <v>78.02812081547133</v>
      </c>
      <c r="AD16" t="n">
        <v>63044.83396072231</v>
      </c>
      <c r="AE16" t="n">
        <v>86260.7231668053</v>
      </c>
      <c r="AF16" t="n">
        <v>2.468130804852896e-06</v>
      </c>
      <c r="AG16" t="n">
        <v>0.1358333333333333</v>
      </c>
      <c r="AH16" t="n">
        <v>78028.12081547132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10.286</v>
      </c>
      <c r="E17" t="n">
        <v>9.720000000000001</v>
      </c>
      <c r="F17" t="n">
        <v>6.95</v>
      </c>
      <c r="G17" t="n">
        <v>29.77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82.17</v>
      </c>
      <c r="Q17" t="n">
        <v>204.15</v>
      </c>
      <c r="R17" t="n">
        <v>29.68</v>
      </c>
      <c r="S17" t="n">
        <v>17.37</v>
      </c>
      <c r="T17" t="n">
        <v>4014.66</v>
      </c>
      <c r="U17" t="n">
        <v>0.59</v>
      </c>
      <c r="V17" t="n">
        <v>0.74</v>
      </c>
      <c r="W17" t="n">
        <v>1.16</v>
      </c>
      <c r="X17" t="n">
        <v>0.25</v>
      </c>
      <c r="Y17" t="n">
        <v>1</v>
      </c>
      <c r="Z17" t="n">
        <v>10</v>
      </c>
      <c r="AA17" t="n">
        <v>62.33339716370161</v>
      </c>
      <c r="AB17" t="n">
        <v>85.28730395474572</v>
      </c>
      <c r="AC17" t="n">
        <v>77.14760336680796</v>
      </c>
      <c r="AD17" t="n">
        <v>62333.39716370161</v>
      </c>
      <c r="AE17" t="n">
        <v>85287.30395474573</v>
      </c>
      <c r="AF17" t="n">
        <v>2.483705274051449e-06</v>
      </c>
      <c r="AG17" t="n">
        <v>0.135</v>
      </c>
      <c r="AH17" t="n">
        <v>77147.60336680796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10.338</v>
      </c>
      <c r="E18" t="n">
        <v>9.67</v>
      </c>
      <c r="F18" t="n">
        <v>6.93</v>
      </c>
      <c r="G18" t="n">
        <v>31.98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81.72</v>
      </c>
      <c r="Q18" t="n">
        <v>204.15</v>
      </c>
      <c r="R18" t="n">
        <v>29.31</v>
      </c>
      <c r="S18" t="n">
        <v>17.37</v>
      </c>
      <c r="T18" t="n">
        <v>3834.25</v>
      </c>
      <c r="U18" t="n">
        <v>0.59</v>
      </c>
      <c r="V18" t="n">
        <v>0.74</v>
      </c>
      <c r="W18" t="n">
        <v>1.15</v>
      </c>
      <c r="X18" t="n">
        <v>0.24</v>
      </c>
      <c r="Y18" t="n">
        <v>1</v>
      </c>
      <c r="Z18" t="n">
        <v>10</v>
      </c>
      <c r="AA18" t="n">
        <v>61.74308342099273</v>
      </c>
      <c r="AB18" t="n">
        <v>84.47961064916753</v>
      </c>
      <c r="AC18" t="n">
        <v>76.41699517670922</v>
      </c>
      <c r="AD18" t="n">
        <v>61743.08342099273</v>
      </c>
      <c r="AE18" t="n">
        <v>84479.61064916753</v>
      </c>
      <c r="AF18" t="n">
        <v>2.496261435265786e-06</v>
      </c>
      <c r="AG18" t="n">
        <v>0.1343055555555556</v>
      </c>
      <c r="AH18" t="n">
        <v>76416.99517670923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10.3282</v>
      </c>
      <c r="E19" t="n">
        <v>9.68</v>
      </c>
      <c r="F19" t="n">
        <v>6.94</v>
      </c>
      <c r="G19" t="n">
        <v>32.03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81.56999999999999</v>
      </c>
      <c r="Q19" t="n">
        <v>204.15</v>
      </c>
      <c r="R19" t="n">
        <v>29.48</v>
      </c>
      <c r="S19" t="n">
        <v>17.37</v>
      </c>
      <c r="T19" t="n">
        <v>3915.84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61.7451737708467</v>
      </c>
      <c r="AB19" t="n">
        <v>84.48247075805743</v>
      </c>
      <c r="AC19" t="n">
        <v>76.41958232082087</v>
      </c>
      <c r="AD19" t="n">
        <v>61745.1737708467</v>
      </c>
      <c r="AE19" t="n">
        <v>84482.47075805743</v>
      </c>
      <c r="AF19" t="n">
        <v>2.493895081806161e-06</v>
      </c>
      <c r="AG19" t="n">
        <v>0.1344444444444444</v>
      </c>
      <c r="AH19" t="n">
        <v>76419.58232082086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10.3893</v>
      </c>
      <c r="E20" t="n">
        <v>9.630000000000001</v>
      </c>
      <c r="F20" t="n">
        <v>6.91</v>
      </c>
      <c r="G20" t="n">
        <v>34.57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81.20999999999999</v>
      </c>
      <c r="Q20" t="n">
        <v>204.17</v>
      </c>
      <c r="R20" t="n">
        <v>28.67</v>
      </c>
      <c r="S20" t="n">
        <v>17.37</v>
      </c>
      <c r="T20" t="n">
        <v>3515.95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61.13166392595376</v>
      </c>
      <c r="AB20" t="n">
        <v>83.6430395221312</v>
      </c>
      <c r="AC20" t="n">
        <v>75.66026522390206</v>
      </c>
      <c r="AD20" t="n">
        <v>61131.66392595376</v>
      </c>
      <c r="AE20" t="n">
        <v>83643.03952213121</v>
      </c>
      <c r="AF20" t="n">
        <v>2.508648571233008e-06</v>
      </c>
      <c r="AG20" t="n">
        <v>0.13375</v>
      </c>
      <c r="AH20" t="n">
        <v>75660.26522390205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10.4636</v>
      </c>
      <c r="E21" t="n">
        <v>9.56</v>
      </c>
      <c r="F21" t="n">
        <v>6.88</v>
      </c>
      <c r="G21" t="n">
        <v>37.52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80.31999999999999</v>
      </c>
      <c r="Q21" t="n">
        <v>204.14</v>
      </c>
      <c r="R21" t="n">
        <v>27.78</v>
      </c>
      <c r="S21" t="n">
        <v>17.37</v>
      </c>
      <c r="T21" t="n">
        <v>3078.92</v>
      </c>
      <c r="U21" t="n">
        <v>0.63</v>
      </c>
      <c r="V21" t="n">
        <v>0.74</v>
      </c>
      <c r="W21" t="n">
        <v>1.15</v>
      </c>
      <c r="X21" t="n">
        <v>0.19</v>
      </c>
      <c r="Y21" t="n">
        <v>1</v>
      </c>
      <c r="Z21" t="n">
        <v>10</v>
      </c>
      <c r="AA21" t="n">
        <v>60.17500234619538</v>
      </c>
      <c r="AB21" t="n">
        <v>82.33409294377623</v>
      </c>
      <c r="AC21" t="n">
        <v>74.47624266986676</v>
      </c>
      <c r="AD21" t="n">
        <v>60175.00234619538</v>
      </c>
      <c r="AE21" t="n">
        <v>82334.09294377622</v>
      </c>
      <c r="AF21" t="n">
        <v>2.526589393891186e-06</v>
      </c>
      <c r="AG21" t="n">
        <v>0.1327777777777778</v>
      </c>
      <c r="AH21" t="n">
        <v>74476.24266986677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10.459</v>
      </c>
      <c r="E22" t="n">
        <v>9.56</v>
      </c>
      <c r="F22" t="n">
        <v>6.88</v>
      </c>
      <c r="G22" t="n">
        <v>37.54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80.36</v>
      </c>
      <c r="Q22" t="n">
        <v>204.16</v>
      </c>
      <c r="R22" t="n">
        <v>27.59</v>
      </c>
      <c r="S22" t="n">
        <v>17.37</v>
      </c>
      <c r="T22" t="n">
        <v>2982.13</v>
      </c>
      <c r="U22" t="n">
        <v>0.63</v>
      </c>
      <c r="V22" t="n">
        <v>0.74</v>
      </c>
      <c r="W22" t="n">
        <v>1.16</v>
      </c>
      <c r="X22" t="n">
        <v>0.19</v>
      </c>
      <c r="Y22" t="n">
        <v>1</v>
      </c>
      <c r="Z22" t="n">
        <v>10</v>
      </c>
      <c r="AA22" t="n">
        <v>60.22137104129158</v>
      </c>
      <c r="AB22" t="n">
        <v>82.3975366380493</v>
      </c>
      <c r="AC22" t="n">
        <v>74.53363138700222</v>
      </c>
      <c r="AD22" t="n">
        <v>60221.37104129158</v>
      </c>
      <c r="AE22" t="n">
        <v>82397.53663804931</v>
      </c>
      <c r="AF22" t="n">
        <v>2.525478656552995e-06</v>
      </c>
      <c r="AG22" t="n">
        <v>0.1327777777777778</v>
      </c>
      <c r="AH22" t="n">
        <v>74533.63138700221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10.4496</v>
      </c>
      <c r="E23" t="n">
        <v>9.57</v>
      </c>
      <c r="F23" t="n">
        <v>6.89</v>
      </c>
      <c r="G23" t="n">
        <v>37.59</v>
      </c>
      <c r="H23" t="n">
        <v>0.66</v>
      </c>
      <c r="I23" t="n">
        <v>11</v>
      </c>
      <c r="J23" t="n">
        <v>166.64</v>
      </c>
      <c r="K23" t="n">
        <v>50.28</v>
      </c>
      <c r="L23" t="n">
        <v>6.25</v>
      </c>
      <c r="M23" t="n">
        <v>9</v>
      </c>
      <c r="N23" t="n">
        <v>30.11</v>
      </c>
      <c r="O23" t="n">
        <v>20785.69</v>
      </c>
      <c r="P23" t="n">
        <v>80.14</v>
      </c>
      <c r="Q23" t="n">
        <v>204.15</v>
      </c>
      <c r="R23" t="n">
        <v>27.92</v>
      </c>
      <c r="S23" t="n">
        <v>17.37</v>
      </c>
      <c r="T23" t="n">
        <v>3149.76</v>
      </c>
      <c r="U23" t="n">
        <v>0.62</v>
      </c>
      <c r="V23" t="n">
        <v>0.74</v>
      </c>
      <c r="W23" t="n">
        <v>1.16</v>
      </c>
      <c r="X23" t="n">
        <v>0.2</v>
      </c>
      <c r="Y23" t="n">
        <v>1</v>
      </c>
      <c r="Z23" t="n">
        <v>10</v>
      </c>
      <c r="AA23" t="n">
        <v>60.18333922281916</v>
      </c>
      <c r="AB23" t="n">
        <v>82.34549982616994</v>
      </c>
      <c r="AC23" t="n">
        <v>74.4865608954145</v>
      </c>
      <c r="AD23" t="n">
        <v>60183.33922281917</v>
      </c>
      <c r="AE23" t="n">
        <v>82345.49982616994</v>
      </c>
      <c r="AF23" t="n">
        <v>2.523208888948864e-06</v>
      </c>
      <c r="AG23" t="n">
        <v>0.1329166666666667</v>
      </c>
      <c r="AH23" t="n">
        <v>74486.5608954145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10.5067</v>
      </c>
      <c r="E24" t="n">
        <v>9.52</v>
      </c>
      <c r="F24" t="n">
        <v>6.87</v>
      </c>
      <c r="G24" t="n">
        <v>41.23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79.55</v>
      </c>
      <c r="Q24" t="n">
        <v>204.14</v>
      </c>
      <c r="R24" t="n">
        <v>27.33</v>
      </c>
      <c r="S24" t="n">
        <v>17.37</v>
      </c>
      <c r="T24" t="n">
        <v>2855.59</v>
      </c>
      <c r="U24" t="n">
        <v>0.64</v>
      </c>
      <c r="V24" t="n">
        <v>0.74</v>
      </c>
      <c r="W24" t="n">
        <v>1.15</v>
      </c>
      <c r="X24" t="n">
        <v>0.18</v>
      </c>
      <c r="Y24" t="n">
        <v>1</v>
      </c>
      <c r="Z24" t="n">
        <v>10</v>
      </c>
      <c r="AA24" t="n">
        <v>59.51235220128196</v>
      </c>
      <c r="AB24" t="n">
        <v>81.42742578144501</v>
      </c>
      <c r="AC24" t="n">
        <v>73.6561065489928</v>
      </c>
      <c r="AD24" t="n">
        <v>59512.35220128197</v>
      </c>
      <c r="AE24" t="n">
        <v>81427.42578144501</v>
      </c>
      <c r="AF24" t="n">
        <v>2.536996519820762e-06</v>
      </c>
      <c r="AG24" t="n">
        <v>0.1322222222222222</v>
      </c>
      <c r="AH24" t="n">
        <v>73656.1065489928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10.5067</v>
      </c>
      <c r="E25" t="n">
        <v>9.52</v>
      </c>
      <c r="F25" t="n">
        <v>6.87</v>
      </c>
      <c r="G25" t="n">
        <v>41.23</v>
      </c>
      <c r="H25" t="n">
        <v>0.71</v>
      </c>
      <c r="I25" t="n">
        <v>10</v>
      </c>
      <c r="J25" t="n">
        <v>167.36</v>
      </c>
      <c r="K25" t="n">
        <v>50.28</v>
      </c>
      <c r="L25" t="n">
        <v>6.75</v>
      </c>
      <c r="M25" t="n">
        <v>8</v>
      </c>
      <c r="N25" t="n">
        <v>30.33</v>
      </c>
      <c r="O25" t="n">
        <v>20874.78</v>
      </c>
      <c r="P25" t="n">
        <v>79.52</v>
      </c>
      <c r="Q25" t="n">
        <v>204.16</v>
      </c>
      <c r="R25" t="n">
        <v>27.42</v>
      </c>
      <c r="S25" t="n">
        <v>17.37</v>
      </c>
      <c r="T25" t="n">
        <v>2903.73</v>
      </c>
      <c r="U25" t="n">
        <v>0.63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59.49681366330062</v>
      </c>
      <c r="AB25" t="n">
        <v>81.40616526826703</v>
      </c>
      <c r="AC25" t="n">
        <v>73.63687510935318</v>
      </c>
      <c r="AD25" t="n">
        <v>59496.81366330062</v>
      </c>
      <c r="AE25" t="n">
        <v>81406.16526826702</v>
      </c>
      <c r="AF25" t="n">
        <v>2.536996519820762e-06</v>
      </c>
      <c r="AG25" t="n">
        <v>0.1322222222222222</v>
      </c>
      <c r="AH25" t="n">
        <v>73636.87510935319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10.5073</v>
      </c>
      <c r="E26" t="n">
        <v>9.52</v>
      </c>
      <c r="F26" t="n">
        <v>6.87</v>
      </c>
      <c r="G26" t="n">
        <v>41.22</v>
      </c>
      <c r="H26" t="n">
        <v>0.74</v>
      </c>
      <c r="I26" t="n">
        <v>10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79.2</v>
      </c>
      <c r="Q26" t="n">
        <v>204.14</v>
      </c>
      <c r="R26" t="n">
        <v>27.34</v>
      </c>
      <c r="S26" t="n">
        <v>17.37</v>
      </c>
      <c r="T26" t="n">
        <v>2864.2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59.32779925675462</v>
      </c>
      <c r="AB26" t="n">
        <v>81.17491230084153</v>
      </c>
      <c r="AC26" t="n">
        <v>73.42769260057312</v>
      </c>
      <c r="AD26" t="n">
        <v>59327.79925675462</v>
      </c>
      <c r="AE26" t="n">
        <v>81174.91230084153</v>
      </c>
      <c r="AF26" t="n">
        <v>2.537141398604005e-06</v>
      </c>
      <c r="AG26" t="n">
        <v>0.1322222222222222</v>
      </c>
      <c r="AH26" t="n">
        <v>73427.69260057312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10.5584</v>
      </c>
      <c r="E27" t="n">
        <v>9.470000000000001</v>
      </c>
      <c r="F27" t="n">
        <v>6.86</v>
      </c>
      <c r="G27" t="n">
        <v>45.71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7</v>
      </c>
      <c r="N27" t="n">
        <v>30.55</v>
      </c>
      <c r="O27" t="n">
        <v>20964.03</v>
      </c>
      <c r="P27" t="n">
        <v>79.09</v>
      </c>
      <c r="Q27" t="n">
        <v>204.19</v>
      </c>
      <c r="R27" t="n">
        <v>27.08</v>
      </c>
      <c r="S27" t="n">
        <v>17.37</v>
      </c>
      <c r="T27" t="n">
        <v>2735.31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58.96816792906443</v>
      </c>
      <c r="AB27" t="n">
        <v>80.68284885248164</v>
      </c>
      <c r="AC27" t="n">
        <v>72.98259099710916</v>
      </c>
      <c r="AD27" t="n">
        <v>58968.16792906443</v>
      </c>
      <c r="AE27" t="n">
        <v>80682.84885248163</v>
      </c>
      <c r="AF27" t="n">
        <v>2.549480241643478e-06</v>
      </c>
      <c r="AG27" t="n">
        <v>0.1315277777777778</v>
      </c>
      <c r="AH27" t="n">
        <v>72982.59099710916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10.5553</v>
      </c>
      <c r="E28" t="n">
        <v>9.470000000000001</v>
      </c>
      <c r="F28" t="n">
        <v>6.86</v>
      </c>
      <c r="G28" t="n">
        <v>45.73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7</v>
      </c>
      <c r="N28" t="n">
        <v>30.66</v>
      </c>
      <c r="O28" t="n">
        <v>21008.71</v>
      </c>
      <c r="P28" t="n">
        <v>79.13</v>
      </c>
      <c r="Q28" t="n">
        <v>204.16</v>
      </c>
      <c r="R28" t="n">
        <v>27.03</v>
      </c>
      <c r="S28" t="n">
        <v>17.37</v>
      </c>
      <c r="T28" t="n">
        <v>2710.3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59.00550285236185</v>
      </c>
      <c r="AB28" t="n">
        <v>80.73393214163771</v>
      </c>
      <c r="AC28" t="n">
        <v>73.02879896884406</v>
      </c>
      <c r="AD28" t="n">
        <v>59005.50285236185</v>
      </c>
      <c r="AE28" t="n">
        <v>80733.93214163771</v>
      </c>
      <c r="AF28" t="n">
        <v>2.548731701263393e-06</v>
      </c>
      <c r="AG28" t="n">
        <v>0.1315277777777778</v>
      </c>
      <c r="AH28" t="n">
        <v>73028.79896884406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10.5522</v>
      </c>
      <c r="E29" t="n">
        <v>9.48</v>
      </c>
      <c r="F29" t="n">
        <v>6.86</v>
      </c>
      <c r="G29" t="n">
        <v>45.75</v>
      </c>
      <c r="H29" t="n">
        <v>0.8100000000000001</v>
      </c>
      <c r="I29" t="n">
        <v>9</v>
      </c>
      <c r="J29" t="n">
        <v>168.81</v>
      </c>
      <c r="K29" t="n">
        <v>50.28</v>
      </c>
      <c r="L29" t="n">
        <v>7.75</v>
      </c>
      <c r="M29" t="n">
        <v>7</v>
      </c>
      <c r="N29" t="n">
        <v>30.78</v>
      </c>
      <c r="O29" t="n">
        <v>21053.43</v>
      </c>
      <c r="P29" t="n">
        <v>78.73999999999999</v>
      </c>
      <c r="Q29" t="n">
        <v>204.15</v>
      </c>
      <c r="R29" t="n">
        <v>27.18</v>
      </c>
      <c r="S29" t="n">
        <v>17.37</v>
      </c>
      <c r="T29" t="n">
        <v>2786.12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58.82155631219987</v>
      </c>
      <c r="AB29" t="n">
        <v>80.48224837023962</v>
      </c>
      <c r="AC29" t="n">
        <v>72.80113554334771</v>
      </c>
      <c r="AD29" t="n">
        <v>58821.55631219987</v>
      </c>
      <c r="AE29" t="n">
        <v>80482.24837023961</v>
      </c>
      <c r="AF29" t="n">
        <v>2.547983160883307e-06</v>
      </c>
      <c r="AG29" t="n">
        <v>0.1316666666666667</v>
      </c>
      <c r="AH29" t="n">
        <v>72801.13554334771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10.6163</v>
      </c>
      <c r="E30" t="n">
        <v>9.42</v>
      </c>
      <c r="F30" t="n">
        <v>6.84</v>
      </c>
      <c r="G30" t="n">
        <v>51.28</v>
      </c>
      <c r="H30" t="n">
        <v>0.84</v>
      </c>
      <c r="I30" t="n">
        <v>8</v>
      </c>
      <c r="J30" t="n">
        <v>169.17</v>
      </c>
      <c r="K30" t="n">
        <v>50.28</v>
      </c>
      <c r="L30" t="n">
        <v>8</v>
      </c>
      <c r="M30" t="n">
        <v>6</v>
      </c>
      <c r="N30" t="n">
        <v>30.89</v>
      </c>
      <c r="O30" t="n">
        <v>21098.19</v>
      </c>
      <c r="P30" t="n">
        <v>78</v>
      </c>
      <c r="Q30" t="n">
        <v>204.14</v>
      </c>
      <c r="R30" t="n">
        <v>26.38</v>
      </c>
      <c r="S30" t="n">
        <v>17.37</v>
      </c>
      <c r="T30" t="n">
        <v>2390.19</v>
      </c>
      <c r="U30" t="n">
        <v>0.66</v>
      </c>
      <c r="V30" t="n">
        <v>0.75</v>
      </c>
      <c r="W30" t="n">
        <v>1.15</v>
      </c>
      <c r="X30" t="n">
        <v>0.15</v>
      </c>
      <c r="Y30" t="n">
        <v>1</v>
      </c>
      <c r="Z30" t="n">
        <v>10</v>
      </c>
      <c r="AA30" t="n">
        <v>58.05000574696747</v>
      </c>
      <c r="AB30" t="n">
        <v>79.42657884848053</v>
      </c>
      <c r="AC30" t="n">
        <v>71.84621763910351</v>
      </c>
      <c r="AD30" t="n">
        <v>58050.00574696747</v>
      </c>
      <c r="AE30" t="n">
        <v>79426.57884848054</v>
      </c>
      <c r="AF30" t="n">
        <v>2.563461044226366e-06</v>
      </c>
      <c r="AG30" t="n">
        <v>0.1308333333333333</v>
      </c>
      <c r="AH30" t="n">
        <v>71846.21763910352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10.6342</v>
      </c>
      <c r="E31" t="n">
        <v>9.4</v>
      </c>
      <c r="F31" t="n">
        <v>6.82</v>
      </c>
      <c r="G31" t="n">
        <v>51.16</v>
      </c>
      <c r="H31" t="n">
        <v>0.86</v>
      </c>
      <c r="I31" t="n">
        <v>8</v>
      </c>
      <c r="J31" t="n">
        <v>169.53</v>
      </c>
      <c r="K31" t="n">
        <v>50.28</v>
      </c>
      <c r="L31" t="n">
        <v>8.25</v>
      </c>
      <c r="M31" t="n">
        <v>6</v>
      </c>
      <c r="N31" t="n">
        <v>31</v>
      </c>
      <c r="O31" t="n">
        <v>21142.98</v>
      </c>
      <c r="P31" t="n">
        <v>77.59999999999999</v>
      </c>
      <c r="Q31" t="n">
        <v>204.14</v>
      </c>
      <c r="R31" t="n">
        <v>25.85</v>
      </c>
      <c r="S31" t="n">
        <v>17.37</v>
      </c>
      <c r="T31" t="n">
        <v>2125.29</v>
      </c>
      <c r="U31" t="n">
        <v>0.67</v>
      </c>
      <c r="V31" t="n">
        <v>0.75</v>
      </c>
      <c r="W31" t="n">
        <v>1.15</v>
      </c>
      <c r="X31" t="n">
        <v>0.13</v>
      </c>
      <c r="Y31" t="n">
        <v>1</v>
      </c>
      <c r="Z31" t="n">
        <v>10</v>
      </c>
      <c r="AA31" t="n">
        <v>57.70343643170062</v>
      </c>
      <c r="AB31" t="n">
        <v>78.95238742177357</v>
      </c>
      <c r="AC31" t="n">
        <v>71.41728237662944</v>
      </c>
      <c r="AD31" t="n">
        <v>57703.43643170062</v>
      </c>
      <c r="AE31" t="n">
        <v>78952.38742177357</v>
      </c>
      <c r="AF31" t="n">
        <v>2.567783261259763e-06</v>
      </c>
      <c r="AG31" t="n">
        <v>0.1305555555555556</v>
      </c>
      <c r="AH31" t="n">
        <v>71417.28237662945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10.6232</v>
      </c>
      <c r="E32" t="n">
        <v>9.41</v>
      </c>
      <c r="F32" t="n">
        <v>6.83</v>
      </c>
      <c r="G32" t="n">
        <v>51.23</v>
      </c>
      <c r="H32" t="n">
        <v>0.89</v>
      </c>
      <c r="I32" t="n">
        <v>8</v>
      </c>
      <c r="J32" t="n">
        <v>169.9</v>
      </c>
      <c r="K32" t="n">
        <v>50.28</v>
      </c>
      <c r="L32" t="n">
        <v>8.5</v>
      </c>
      <c r="M32" t="n">
        <v>6</v>
      </c>
      <c r="N32" t="n">
        <v>31.12</v>
      </c>
      <c r="O32" t="n">
        <v>21187.82</v>
      </c>
      <c r="P32" t="n">
        <v>77.41</v>
      </c>
      <c r="Q32" t="n">
        <v>204.14</v>
      </c>
      <c r="R32" t="n">
        <v>26.28</v>
      </c>
      <c r="S32" t="n">
        <v>17.37</v>
      </c>
      <c r="T32" t="n">
        <v>2340.65</v>
      </c>
      <c r="U32" t="n">
        <v>0.66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57.68756067151473</v>
      </c>
      <c r="AB32" t="n">
        <v>78.93066550629811</v>
      </c>
      <c r="AC32" t="n">
        <v>71.39763357028008</v>
      </c>
      <c r="AD32" t="n">
        <v>57687.56067151473</v>
      </c>
      <c r="AE32" t="n">
        <v>78930.66550629812</v>
      </c>
      <c r="AF32" t="n">
        <v>2.565127150233653e-06</v>
      </c>
      <c r="AG32" t="n">
        <v>0.1306944444444444</v>
      </c>
      <c r="AH32" t="n">
        <v>71397.63357028007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10.6292</v>
      </c>
      <c r="E33" t="n">
        <v>9.41</v>
      </c>
      <c r="F33" t="n">
        <v>6.83</v>
      </c>
      <c r="G33" t="n">
        <v>51.19</v>
      </c>
      <c r="H33" t="n">
        <v>0.91</v>
      </c>
      <c r="I33" t="n">
        <v>8</v>
      </c>
      <c r="J33" t="n">
        <v>170.26</v>
      </c>
      <c r="K33" t="n">
        <v>50.28</v>
      </c>
      <c r="L33" t="n">
        <v>8.75</v>
      </c>
      <c r="M33" t="n">
        <v>6</v>
      </c>
      <c r="N33" t="n">
        <v>31.23</v>
      </c>
      <c r="O33" t="n">
        <v>21232.69</v>
      </c>
      <c r="P33" t="n">
        <v>77.31999999999999</v>
      </c>
      <c r="Q33" t="n">
        <v>204.14</v>
      </c>
      <c r="R33" t="n">
        <v>26.05</v>
      </c>
      <c r="S33" t="n">
        <v>17.37</v>
      </c>
      <c r="T33" t="n">
        <v>2225.53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57.61008220391462</v>
      </c>
      <c r="AB33" t="n">
        <v>78.82465604881895</v>
      </c>
      <c r="AC33" t="n">
        <v>71.30174150663747</v>
      </c>
      <c r="AD33" t="n">
        <v>57610.08220391462</v>
      </c>
      <c r="AE33" t="n">
        <v>78824.65604881896</v>
      </c>
      <c r="AF33" t="n">
        <v>2.566575938066076e-06</v>
      </c>
      <c r="AG33" t="n">
        <v>0.1306944444444444</v>
      </c>
      <c r="AH33" t="n">
        <v>71301.74150663747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10.6235</v>
      </c>
      <c r="E34" t="n">
        <v>9.41</v>
      </c>
      <c r="F34" t="n">
        <v>6.83</v>
      </c>
      <c r="G34" t="n">
        <v>51.23</v>
      </c>
      <c r="H34" t="n">
        <v>0.9399999999999999</v>
      </c>
      <c r="I34" t="n">
        <v>8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76.90000000000001</v>
      </c>
      <c r="Q34" t="n">
        <v>204.14</v>
      </c>
      <c r="R34" t="n">
        <v>26.13</v>
      </c>
      <c r="S34" t="n">
        <v>17.37</v>
      </c>
      <c r="T34" t="n">
        <v>2267.33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57.42473893084657</v>
      </c>
      <c r="AB34" t="n">
        <v>78.57106120583927</v>
      </c>
      <c r="AC34" t="n">
        <v>71.07234939954907</v>
      </c>
      <c r="AD34" t="n">
        <v>57424.73893084657</v>
      </c>
      <c r="AE34" t="n">
        <v>78571.06120583927</v>
      </c>
      <c r="AF34" t="n">
        <v>2.565199589625273e-06</v>
      </c>
      <c r="AG34" t="n">
        <v>0.1306944444444444</v>
      </c>
      <c r="AH34" t="n">
        <v>71072.34939954907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10.6895</v>
      </c>
      <c r="E35" t="n">
        <v>9.359999999999999</v>
      </c>
      <c r="F35" t="n">
        <v>6.8</v>
      </c>
      <c r="G35" t="n">
        <v>58.33</v>
      </c>
      <c r="H35" t="n">
        <v>0.96</v>
      </c>
      <c r="I35" t="n">
        <v>7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76.52</v>
      </c>
      <c r="Q35" t="n">
        <v>204.14</v>
      </c>
      <c r="R35" t="n">
        <v>25.35</v>
      </c>
      <c r="S35" t="n">
        <v>17.37</v>
      </c>
      <c r="T35" t="n">
        <v>1880.77</v>
      </c>
      <c r="U35" t="n">
        <v>0.6899999999999999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56.8174594465637</v>
      </c>
      <c r="AB35" t="n">
        <v>77.74015462416386</v>
      </c>
      <c r="AC35" t="n">
        <v>70.32074337584382</v>
      </c>
      <c r="AD35" t="n">
        <v>56817.45944656371</v>
      </c>
      <c r="AE35" t="n">
        <v>77740.15462416386</v>
      </c>
      <c r="AF35" t="n">
        <v>2.581136255781933e-06</v>
      </c>
      <c r="AG35" t="n">
        <v>0.13</v>
      </c>
      <c r="AH35" t="n">
        <v>70320.74337584381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10.6888</v>
      </c>
      <c r="E36" t="n">
        <v>9.359999999999999</v>
      </c>
      <c r="F36" t="n">
        <v>6.81</v>
      </c>
      <c r="G36" t="n">
        <v>58.33</v>
      </c>
      <c r="H36" t="n">
        <v>0.98</v>
      </c>
      <c r="I36" t="n">
        <v>7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76.75</v>
      </c>
      <c r="Q36" t="n">
        <v>204.14</v>
      </c>
      <c r="R36" t="n">
        <v>25.38</v>
      </c>
      <c r="S36" t="n">
        <v>17.37</v>
      </c>
      <c r="T36" t="n">
        <v>1898.12</v>
      </c>
      <c r="U36" t="n">
        <v>0.68</v>
      </c>
      <c r="V36" t="n">
        <v>0.75</v>
      </c>
      <c r="W36" t="n">
        <v>1.15</v>
      </c>
      <c r="X36" t="n">
        <v>0.11</v>
      </c>
      <c r="Y36" t="n">
        <v>1</v>
      </c>
      <c r="Z36" t="n">
        <v>10</v>
      </c>
      <c r="AA36" t="n">
        <v>56.96138545705791</v>
      </c>
      <c r="AB36" t="n">
        <v>77.93708054128936</v>
      </c>
      <c r="AC36" t="n">
        <v>70.4988749598262</v>
      </c>
      <c r="AD36" t="n">
        <v>56961.38545705791</v>
      </c>
      <c r="AE36" t="n">
        <v>77937.08054128937</v>
      </c>
      <c r="AF36" t="n">
        <v>2.580967230534817e-06</v>
      </c>
      <c r="AG36" t="n">
        <v>0.13</v>
      </c>
      <c r="AH36" t="n">
        <v>70498.87495982619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10.6765</v>
      </c>
      <c r="E37" t="n">
        <v>9.369999999999999</v>
      </c>
      <c r="F37" t="n">
        <v>6.82</v>
      </c>
      <c r="G37" t="n">
        <v>58.43</v>
      </c>
      <c r="H37" t="n">
        <v>1.01</v>
      </c>
      <c r="I37" t="n">
        <v>7</v>
      </c>
      <c r="J37" t="n">
        <v>171.72</v>
      </c>
      <c r="K37" t="n">
        <v>50.28</v>
      </c>
      <c r="L37" t="n">
        <v>9.75</v>
      </c>
      <c r="M37" t="n">
        <v>5</v>
      </c>
      <c r="N37" t="n">
        <v>31.69</v>
      </c>
      <c r="O37" t="n">
        <v>21412.57</v>
      </c>
      <c r="P37" t="n">
        <v>76.7</v>
      </c>
      <c r="Q37" t="n">
        <v>204.15</v>
      </c>
      <c r="R37" t="n">
        <v>25.7</v>
      </c>
      <c r="S37" t="n">
        <v>17.37</v>
      </c>
      <c r="T37" t="n">
        <v>2058.29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57.02287355690575</v>
      </c>
      <c r="AB37" t="n">
        <v>78.02121127216466</v>
      </c>
      <c r="AC37" t="n">
        <v>70.57497637182497</v>
      </c>
      <c r="AD37" t="n">
        <v>57022.87355690575</v>
      </c>
      <c r="AE37" t="n">
        <v>78021.21127216467</v>
      </c>
      <c r="AF37" t="n">
        <v>2.577997215478349e-06</v>
      </c>
      <c r="AG37" t="n">
        <v>0.1301388888888889</v>
      </c>
      <c r="AH37" t="n">
        <v>70574.97637182497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10.6806</v>
      </c>
      <c r="E38" t="n">
        <v>9.359999999999999</v>
      </c>
      <c r="F38" t="n">
        <v>6.81</v>
      </c>
      <c r="G38" t="n">
        <v>58.4</v>
      </c>
      <c r="H38" t="n">
        <v>1.03</v>
      </c>
      <c r="I38" t="n">
        <v>7</v>
      </c>
      <c r="J38" t="n">
        <v>172.08</v>
      </c>
      <c r="K38" t="n">
        <v>50.28</v>
      </c>
      <c r="L38" t="n">
        <v>10</v>
      </c>
      <c r="M38" t="n">
        <v>5</v>
      </c>
      <c r="N38" t="n">
        <v>31.8</v>
      </c>
      <c r="O38" t="n">
        <v>21457.64</v>
      </c>
      <c r="P38" t="n">
        <v>76.45</v>
      </c>
      <c r="Q38" t="n">
        <v>204.15</v>
      </c>
      <c r="R38" t="n">
        <v>25.64</v>
      </c>
      <c r="S38" t="n">
        <v>17.37</v>
      </c>
      <c r="T38" t="n">
        <v>2025.73</v>
      </c>
      <c r="U38" t="n">
        <v>0.68</v>
      </c>
      <c r="V38" t="n">
        <v>0.75</v>
      </c>
      <c r="W38" t="n">
        <v>1.15</v>
      </c>
      <c r="X38" t="n">
        <v>0.12</v>
      </c>
      <c r="Y38" t="n">
        <v>1</v>
      </c>
      <c r="Z38" t="n">
        <v>10</v>
      </c>
      <c r="AA38" t="n">
        <v>56.85068120806341</v>
      </c>
      <c r="AB38" t="n">
        <v>77.78561010388839</v>
      </c>
      <c r="AC38" t="n">
        <v>70.36186064838063</v>
      </c>
      <c r="AD38" t="n">
        <v>56850.6812080634</v>
      </c>
      <c r="AE38" t="n">
        <v>77785.61010388839</v>
      </c>
      <c r="AF38" t="n">
        <v>2.578987220497171e-06</v>
      </c>
      <c r="AG38" t="n">
        <v>0.13</v>
      </c>
      <c r="AH38" t="n">
        <v>70361.86064838062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10.6787</v>
      </c>
      <c r="E39" t="n">
        <v>9.359999999999999</v>
      </c>
      <c r="F39" t="n">
        <v>6.81</v>
      </c>
      <c r="G39" t="n">
        <v>58.41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5</v>
      </c>
      <c r="N39" t="n">
        <v>31.92</v>
      </c>
      <c r="O39" t="n">
        <v>21502.75</v>
      </c>
      <c r="P39" t="n">
        <v>76.03</v>
      </c>
      <c r="Q39" t="n">
        <v>204.18</v>
      </c>
      <c r="R39" t="n">
        <v>25.7</v>
      </c>
      <c r="S39" t="n">
        <v>17.37</v>
      </c>
      <c r="T39" t="n">
        <v>2059.46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56.64639432335446</v>
      </c>
      <c r="AB39" t="n">
        <v>77.50609577572848</v>
      </c>
      <c r="AC39" t="n">
        <v>70.10902277539937</v>
      </c>
      <c r="AD39" t="n">
        <v>56646.39432335446</v>
      </c>
      <c r="AE39" t="n">
        <v>77506.09577572848</v>
      </c>
      <c r="AF39" t="n">
        <v>2.57852843768357e-06</v>
      </c>
      <c r="AG39" t="n">
        <v>0.13</v>
      </c>
      <c r="AH39" t="n">
        <v>70109.02277539937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10.6803</v>
      </c>
      <c r="E40" t="n">
        <v>9.359999999999999</v>
      </c>
      <c r="F40" t="n">
        <v>6.81</v>
      </c>
      <c r="G40" t="n">
        <v>58.4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5</v>
      </c>
      <c r="N40" t="n">
        <v>32.04</v>
      </c>
      <c r="O40" t="n">
        <v>21547.89</v>
      </c>
      <c r="P40" t="n">
        <v>75.65000000000001</v>
      </c>
      <c r="Q40" t="n">
        <v>204.14</v>
      </c>
      <c r="R40" t="n">
        <v>25.65</v>
      </c>
      <c r="S40" t="n">
        <v>17.37</v>
      </c>
      <c r="T40" t="n">
        <v>2031.66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56.44459436203736</v>
      </c>
      <c r="AB40" t="n">
        <v>77.22998416586857</v>
      </c>
      <c r="AC40" t="n">
        <v>69.85926287005934</v>
      </c>
      <c r="AD40" t="n">
        <v>56444.59436203736</v>
      </c>
      <c r="AE40" t="n">
        <v>77229.98416586858</v>
      </c>
      <c r="AF40" t="n">
        <v>2.57891478110555e-06</v>
      </c>
      <c r="AG40" t="n">
        <v>0.13</v>
      </c>
      <c r="AH40" t="n">
        <v>69859.26287005933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10.7501</v>
      </c>
      <c r="E41" t="n">
        <v>9.300000000000001</v>
      </c>
      <c r="F41" t="n">
        <v>6.78</v>
      </c>
      <c r="G41" t="n">
        <v>67.84</v>
      </c>
      <c r="H41" t="n">
        <v>1.1</v>
      </c>
      <c r="I41" t="n">
        <v>6</v>
      </c>
      <c r="J41" t="n">
        <v>173.18</v>
      </c>
      <c r="K41" t="n">
        <v>50.28</v>
      </c>
      <c r="L41" t="n">
        <v>10.75</v>
      </c>
      <c r="M41" t="n">
        <v>4</v>
      </c>
      <c r="N41" t="n">
        <v>32.15</v>
      </c>
      <c r="O41" t="n">
        <v>21593.08</v>
      </c>
      <c r="P41" t="n">
        <v>74.87</v>
      </c>
      <c r="Q41" t="n">
        <v>204.14</v>
      </c>
      <c r="R41" t="n">
        <v>24.75</v>
      </c>
      <c r="S41" t="n">
        <v>17.37</v>
      </c>
      <c r="T41" t="n">
        <v>1585.95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55.62455956728536</v>
      </c>
      <c r="AB41" t="n">
        <v>76.10797638230758</v>
      </c>
      <c r="AC41" t="n">
        <v>68.84433793461324</v>
      </c>
      <c r="AD41" t="n">
        <v>55624.55956728536</v>
      </c>
      <c r="AE41" t="n">
        <v>76107.97638230758</v>
      </c>
      <c r="AF41" t="n">
        <v>2.595769012889411e-06</v>
      </c>
      <c r="AG41" t="n">
        <v>0.1291666666666667</v>
      </c>
      <c r="AH41" t="n">
        <v>68844.33793461324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10.7479</v>
      </c>
      <c r="E42" t="n">
        <v>9.300000000000001</v>
      </c>
      <c r="F42" t="n">
        <v>6.79</v>
      </c>
      <c r="G42" t="n">
        <v>67.86</v>
      </c>
      <c r="H42" t="n">
        <v>1.12</v>
      </c>
      <c r="I42" t="n">
        <v>6</v>
      </c>
      <c r="J42" t="n">
        <v>173.55</v>
      </c>
      <c r="K42" t="n">
        <v>50.28</v>
      </c>
      <c r="L42" t="n">
        <v>11</v>
      </c>
      <c r="M42" t="n">
        <v>4</v>
      </c>
      <c r="N42" t="n">
        <v>32.27</v>
      </c>
      <c r="O42" t="n">
        <v>21638.31</v>
      </c>
      <c r="P42" t="n">
        <v>74.86</v>
      </c>
      <c r="Q42" t="n">
        <v>204.14</v>
      </c>
      <c r="R42" t="n">
        <v>24.86</v>
      </c>
      <c r="S42" t="n">
        <v>17.37</v>
      </c>
      <c r="T42" t="n">
        <v>1644.8</v>
      </c>
      <c r="U42" t="n">
        <v>0.7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55.65357413220488</v>
      </c>
      <c r="AB42" t="n">
        <v>76.1476753900627</v>
      </c>
      <c r="AC42" t="n">
        <v>68.88024812478615</v>
      </c>
      <c r="AD42" t="n">
        <v>55653.57413220488</v>
      </c>
      <c r="AE42" t="n">
        <v>76147.67539006271</v>
      </c>
      <c r="AF42" t="n">
        <v>2.595237790684189e-06</v>
      </c>
      <c r="AG42" t="n">
        <v>0.1291666666666667</v>
      </c>
      <c r="AH42" t="n">
        <v>68880.24812478614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10.7463</v>
      </c>
      <c r="E43" t="n">
        <v>9.31</v>
      </c>
      <c r="F43" t="n">
        <v>6.79</v>
      </c>
      <c r="G43" t="n">
        <v>67.88</v>
      </c>
      <c r="H43" t="n">
        <v>1.15</v>
      </c>
      <c r="I43" t="n">
        <v>6</v>
      </c>
      <c r="J43" t="n">
        <v>173.92</v>
      </c>
      <c r="K43" t="n">
        <v>50.28</v>
      </c>
      <c r="L43" t="n">
        <v>11.25</v>
      </c>
      <c r="M43" t="n">
        <v>4</v>
      </c>
      <c r="N43" t="n">
        <v>32.39</v>
      </c>
      <c r="O43" t="n">
        <v>21683.57</v>
      </c>
      <c r="P43" t="n">
        <v>74.95999999999999</v>
      </c>
      <c r="Q43" t="n">
        <v>204.17</v>
      </c>
      <c r="R43" t="n">
        <v>24.8</v>
      </c>
      <c r="S43" t="n">
        <v>17.37</v>
      </c>
      <c r="T43" t="n">
        <v>1611.66</v>
      </c>
      <c r="U43" t="n">
        <v>0.7</v>
      </c>
      <c r="V43" t="n">
        <v>0.75</v>
      </c>
      <c r="W43" t="n">
        <v>1.15</v>
      </c>
      <c r="X43" t="n">
        <v>0.1</v>
      </c>
      <c r="Y43" t="n">
        <v>1</v>
      </c>
      <c r="Z43" t="n">
        <v>10</v>
      </c>
      <c r="AA43" t="n">
        <v>55.71264975912553</v>
      </c>
      <c r="AB43" t="n">
        <v>76.22850526904823</v>
      </c>
      <c r="AC43" t="n">
        <v>68.95336371356674</v>
      </c>
      <c r="AD43" t="n">
        <v>55712.64975912553</v>
      </c>
      <c r="AE43" t="n">
        <v>76228.50526904823</v>
      </c>
      <c r="AF43" t="n">
        <v>2.594851447262209e-06</v>
      </c>
      <c r="AG43" t="n">
        <v>0.1293055555555556</v>
      </c>
      <c r="AH43" t="n">
        <v>68953.36371356674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10.7498</v>
      </c>
      <c r="E44" t="n">
        <v>9.300000000000001</v>
      </c>
      <c r="F44" t="n">
        <v>6.78</v>
      </c>
      <c r="G44" t="n">
        <v>67.84999999999999</v>
      </c>
      <c r="H44" t="n">
        <v>1.17</v>
      </c>
      <c r="I44" t="n">
        <v>6</v>
      </c>
      <c r="J44" t="n">
        <v>174.28</v>
      </c>
      <c r="K44" t="n">
        <v>50.28</v>
      </c>
      <c r="L44" t="n">
        <v>11.5</v>
      </c>
      <c r="M44" t="n">
        <v>4</v>
      </c>
      <c r="N44" t="n">
        <v>32.5</v>
      </c>
      <c r="O44" t="n">
        <v>21728.87</v>
      </c>
      <c r="P44" t="n">
        <v>74.86</v>
      </c>
      <c r="Q44" t="n">
        <v>204.15</v>
      </c>
      <c r="R44" t="n">
        <v>24.79</v>
      </c>
      <c r="S44" t="n">
        <v>17.37</v>
      </c>
      <c r="T44" t="n">
        <v>1606.19</v>
      </c>
      <c r="U44" t="n">
        <v>0.7</v>
      </c>
      <c r="V44" t="n">
        <v>0.75</v>
      </c>
      <c r="W44" t="n">
        <v>1.14</v>
      </c>
      <c r="X44" t="n">
        <v>0.09</v>
      </c>
      <c r="Y44" t="n">
        <v>1</v>
      </c>
      <c r="Z44" t="n">
        <v>10</v>
      </c>
      <c r="AA44" t="n">
        <v>55.62099214364385</v>
      </c>
      <c r="AB44" t="n">
        <v>76.10309527589764</v>
      </c>
      <c r="AC44" t="n">
        <v>68.83992267414838</v>
      </c>
      <c r="AD44" t="n">
        <v>55620.99214364385</v>
      </c>
      <c r="AE44" t="n">
        <v>76103.09527589765</v>
      </c>
      <c r="AF44" t="n">
        <v>2.59569657349779e-06</v>
      </c>
      <c r="AG44" t="n">
        <v>0.1291666666666667</v>
      </c>
      <c r="AH44" t="n">
        <v>68839.92267414839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10.7549</v>
      </c>
      <c r="E45" t="n">
        <v>9.300000000000001</v>
      </c>
      <c r="F45" t="n">
        <v>6.78</v>
      </c>
      <c r="G45" t="n">
        <v>67.8</v>
      </c>
      <c r="H45" t="n">
        <v>1.19</v>
      </c>
      <c r="I45" t="n">
        <v>6</v>
      </c>
      <c r="J45" t="n">
        <v>174.65</v>
      </c>
      <c r="K45" t="n">
        <v>50.28</v>
      </c>
      <c r="L45" t="n">
        <v>11.75</v>
      </c>
      <c r="M45" t="n">
        <v>4</v>
      </c>
      <c r="N45" t="n">
        <v>32.62</v>
      </c>
      <c r="O45" t="n">
        <v>21774.22</v>
      </c>
      <c r="P45" t="n">
        <v>74.45</v>
      </c>
      <c r="Q45" t="n">
        <v>204.14</v>
      </c>
      <c r="R45" t="n">
        <v>24.61</v>
      </c>
      <c r="S45" t="n">
        <v>17.37</v>
      </c>
      <c r="T45" t="n">
        <v>1516</v>
      </c>
      <c r="U45" t="n">
        <v>0.71</v>
      </c>
      <c r="V45" t="n">
        <v>0.75</v>
      </c>
      <c r="W45" t="n">
        <v>1.15</v>
      </c>
      <c r="X45" t="n">
        <v>0.09</v>
      </c>
      <c r="Y45" t="n">
        <v>1</v>
      </c>
      <c r="Z45" t="n">
        <v>10</v>
      </c>
      <c r="AA45" t="n">
        <v>55.38813240215573</v>
      </c>
      <c r="AB45" t="n">
        <v>75.784486304547</v>
      </c>
      <c r="AC45" t="n">
        <v>68.55172129585284</v>
      </c>
      <c r="AD45" t="n">
        <v>55388.13240215573</v>
      </c>
      <c r="AE45" t="n">
        <v>75784.486304547</v>
      </c>
      <c r="AF45" t="n">
        <v>2.596928043155349e-06</v>
      </c>
      <c r="AG45" t="n">
        <v>0.1291666666666667</v>
      </c>
      <c r="AH45" t="n">
        <v>68551.72129585284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10.745</v>
      </c>
      <c r="E46" t="n">
        <v>9.31</v>
      </c>
      <c r="F46" t="n">
        <v>6.79</v>
      </c>
      <c r="G46" t="n">
        <v>67.89</v>
      </c>
      <c r="H46" t="n">
        <v>1.22</v>
      </c>
      <c r="I46" t="n">
        <v>6</v>
      </c>
      <c r="J46" t="n">
        <v>175.02</v>
      </c>
      <c r="K46" t="n">
        <v>50.28</v>
      </c>
      <c r="L46" t="n">
        <v>12</v>
      </c>
      <c r="M46" t="n">
        <v>4</v>
      </c>
      <c r="N46" t="n">
        <v>32.74</v>
      </c>
      <c r="O46" t="n">
        <v>21819.6</v>
      </c>
      <c r="P46" t="n">
        <v>74.20999999999999</v>
      </c>
      <c r="Q46" t="n">
        <v>204.15</v>
      </c>
      <c r="R46" t="n">
        <v>24.85</v>
      </c>
      <c r="S46" t="n">
        <v>17.37</v>
      </c>
      <c r="T46" t="n">
        <v>1636.09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55.33929320368938</v>
      </c>
      <c r="AB46" t="n">
        <v>75.71766235857201</v>
      </c>
      <c r="AC46" t="n">
        <v>68.49127493349368</v>
      </c>
      <c r="AD46" t="n">
        <v>55339.29320368938</v>
      </c>
      <c r="AE46" t="n">
        <v>75717.66235857201</v>
      </c>
      <c r="AF46" t="n">
        <v>2.594537543231851e-06</v>
      </c>
      <c r="AG46" t="n">
        <v>0.1293055555555556</v>
      </c>
      <c r="AH46" t="n">
        <v>68491.27493349368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10.7437</v>
      </c>
      <c r="E47" t="n">
        <v>9.31</v>
      </c>
      <c r="F47" t="n">
        <v>6.79</v>
      </c>
      <c r="G47" t="n">
        <v>67.90000000000001</v>
      </c>
      <c r="H47" t="n">
        <v>1.24</v>
      </c>
      <c r="I47" t="n">
        <v>6</v>
      </c>
      <c r="J47" t="n">
        <v>175.39</v>
      </c>
      <c r="K47" t="n">
        <v>50.28</v>
      </c>
      <c r="L47" t="n">
        <v>12.25</v>
      </c>
      <c r="M47" t="n">
        <v>4</v>
      </c>
      <c r="N47" t="n">
        <v>32.86</v>
      </c>
      <c r="O47" t="n">
        <v>21865.03</v>
      </c>
      <c r="P47" t="n">
        <v>73.95</v>
      </c>
      <c r="Q47" t="n">
        <v>204.14</v>
      </c>
      <c r="R47" t="n">
        <v>24.94</v>
      </c>
      <c r="S47" t="n">
        <v>17.37</v>
      </c>
      <c r="T47" t="n">
        <v>1680.19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55.21404381531537</v>
      </c>
      <c r="AB47" t="n">
        <v>75.54629061978575</v>
      </c>
      <c r="AC47" t="n">
        <v>68.33625867293537</v>
      </c>
      <c r="AD47" t="n">
        <v>55214.04381531537</v>
      </c>
      <c r="AE47" t="n">
        <v>75546.29061978575</v>
      </c>
      <c r="AF47" t="n">
        <v>2.594223639201492e-06</v>
      </c>
      <c r="AG47" t="n">
        <v>0.1293055555555556</v>
      </c>
      <c r="AH47" t="n">
        <v>68336.25867293538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10.7456</v>
      </c>
      <c r="E48" t="n">
        <v>9.31</v>
      </c>
      <c r="F48" t="n">
        <v>6.79</v>
      </c>
      <c r="G48" t="n">
        <v>67.88</v>
      </c>
      <c r="H48" t="n">
        <v>1.26</v>
      </c>
      <c r="I48" t="n">
        <v>6</v>
      </c>
      <c r="J48" t="n">
        <v>175.76</v>
      </c>
      <c r="K48" t="n">
        <v>50.28</v>
      </c>
      <c r="L48" t="n">
        <v>12.5</v>
      </c>
      <c r="M48" t="n">
        <v>4</v>
      </c>
      <c r="N48" t="n">
        <v>32.98</v>
      </c>
      <c r="O48" t="n">
        <v>21910.49</v>
      </c>
      <c r="P48" t="n">
        <v>73.72</v>
      </c>
      <c r="Q48" t="n">
        <v>204.14</v>
      </c>
      <c r="R48" t="n">
        <v>24.89</v>
      </c>
      <c r="S48" t="n">
        <v>17.37</v>
      </c>
      <c r="T48" t="n">
        <v>1654.91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55.08816443890883</v>
      </c>
      <c r="AB48" t="n">
        <v>75.37405690358025</v>
      </c>
      <c r="AC48" t="n">
        <v>68.18046270087292</v>
      </c>
      <c r="AD48" t="n">
        <v>55088.16443890883</v>
      </c>
      <c r="AE48" t="n">
        <v>75374.05690358025</v>
      </c>
      <c r="AF48" t="n">
        <v>2.594682422015093e-06</v>
      </c>
      <c r="AG48" t="n">
        <v>0.1293055555555556</v>
      </c>
      <c r="AH48" t="n">
        <v>68180.46270087293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10.7431</v>
      </c>
      <c r="E49" t="n">
        <v>9.31</v>
      </c>
      <c r="F49" t="n">
        <v>6.79</v>
      </c>
      <c r="G49" t="n">
        <v>67.91</v>
      </c>
      <c r="H49" t="n">
        <v>1.28</v>
      </c>
      <c r="I49" t="n">
        <v>6</v>
      </c>
      <c r="J49" t="n">
        <v>176.12</v>
      </c>
      <c r="K49" t="n">
        <v>50.28</v>
      </c>
      <c r="L49" t="n">
        <v>12.75</v>
      </c>
      <c r="M49" t="n">
        <v>4</v>
      </c>
      <c r="N49" t="n">
        <v>33.09</v>
      </c>
      <c r="O49" t="n">
        <v>21956</v>
      </c>
      <c r="P49" t="n">
        <v>73.45999999999999</v>
      </c>
      <c r="Q49" t="n">
        <v>204.14</v>
      </c>
      <c r="R49" t="n">
        <v>24.93</v>
      </c>
      <c r="S49" t="n">
        <v>17.37</v>
      </c>
      <c r="T49" t="n">
        <v>1679.28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54.96880126051961</v>
      </c>
      <c r="AB49" t="n">
        <v>75.21073893697644</v>
      </c>
      <c r="AC49" t="n">
        <v>68.03273157178351</v>
      </c>
      <c r="AD49" t="n">
        <v>54968.80126051961</v>
      </c>
      <c r="AE49" t="n">
        <v>75210.73893697644</v>
      </c>
      <c r="AF49" t="n">
        <v>2.59407876041825e-06</v>
      </c>
      <c r="AG49" t="n">
        <v>0.1293055555555556</v>
      </c>
      <c r="AH49" t="n">
        <v>68032.73157178352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10.8037</v>
      </c>
      <c r="E50" t="n">
        <v>9.26</v>
      </c>
      <c r="F50" t="n">
        <v>6.77</v>
      </c>
      <c r="G50" t="n">
        <v>81.25</v>
      </c>
      <c r="H50" t="n">
        <v>1.31</v>
      </c>
      <c r="I50" t="n">
        <v>5</v>
      </c>
      <c r="J50" t="n">
        <v>176.49</v>
      </c>
      <c r="K50" t="n">
        <v>50.28</v>
      </c>
      <c r="L50" t="n">
        <v>13</v>
      </c>
      <c r="M50" t="n">
        <v>3</v>
      </c>
      <c r="N50" t="n">
        <v>33.21</v>
      </c>
      <c r="O50" t="n">
        <v>22001.54</v>
      </c>
      <c r="P50" t="n">
        <v>72.38</v>
      </c>
      <c r="Q50" t="n">
        <v>204.16</v>
      </c>
      <c r="R50" t="n">
        <v>24.26</v>
      </c>
      <c r="S50" t="n">
        <v>17.37</v>
      </c>
      <c r="T50" t="n">
        <v>1346.09</v>
      </c>
      <c r="U50" t="n">
        <v>0.72</v>
      </c>
      <c r="V50" t="n">
        <v>0.75</v>
      </c>
      <c r="W50" t="n">
        <v>1.15</v>
      </c>
      <c r="X50" t="n">
        <v>0.08</v>
      </c>
      <c r="Y50" t="n">
        <v>1</v>
      </c>
      <c r="Z50" t="n">
        <v>10</v>
      </c>
      <c r="AA50" t="n">
        <v>54.07973424199856</v>
      </c>
      <c r="AB50" t="n">
        <v>73.99427821936789</v>
      </c>
      <c r="AC50" t="n">
        <v>66.93236815774983</v>
      </c>
      <c r="AD50" t="n">
        <v>54079.73424199856</v>
      </c>
      <c r="AE50" t="n">
        <v>73994.27821936789</v>
      </c>
      <c r="AF50" t="n">
        <v>2.608711517525728e-06</v>
      </c>
      <c r="AG50" t="n">
        <v>0.1286111111111111</v>
      </c>
      <c r="AH50" t="n">
        <v>66932.36815774984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10.7975</v>
      </c>
      <c r="E51" t="n">
        <v>9.26</v>
      </c>
      <c r="F51" t="n">
        <v>6.78</v>
      </c>
      <c r="G51" t="n">
        <v>81.31</v>
      </c>
      <c r="H51" t="n">
        <v>1.33</v>
      </c>
      <c r="I51" t="n">
        <v>5</v>
      </c>
      <c r="J51" t="n">
        <v>176.86</v>
      </c>
      <c r="K51" t="n">
        <v>50.28</v>
      </c>
      <c r="L51" t="n">
        <v>13.25</v>
      </c>
      <c r="M51" t="n">
        <v>3</v>
      </c>
      <c r="N51" t="n">
        <v>33.33</v>
      </c>
      <c r="O51" t="n">
        <v>22047.13</v>
      </c>
      <c r="P51" t="n">
        <v>72.72</v>
      </c>
      <c r="Q51" t="n">
        <v>204.14</v>
      </c>
      <c r="R51" t="n">
        <v>24.56</v>
      </c>
      <c r="S51" t="n">
        <v>17.37</v>
      </c>
      <c r="T51" t="n">
        <v>1497.3</v>
      </c>
      <c r="U51" t="n">
        <v>0.71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54.30397483306199</v>
      </c>
      <c r="AB51" t="n">
        <v>74.30109408885738</v>
      </c>
      <c r="AC51" t="n">
        <v>67.20990195127412</v>
      </c>
      <c r="AD51" t="n">
        <v>54303.97483306198</v>
      </c>
      <c r="AE51" t="n">
        <v>74301.09408885738</v>
      </c>
      <c r="AF51" t="n">
        <v>2.607214436765557e-06</v>
      </c>
      <c r="AG51" t="n">
        <v>0.1286111111111111</v>
      </c>
      <c r="AH51" t="n">
        <v>67209.90195127412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10.8027</v>
      </c>
      <c r="E52" t="n">
        <v>9.26</v>
      </c>
      <c r="F52" t="n">
        <v>6.77</v>
      </c>
      <c r="G52" t="n">
        <v>81.26000000000001</v>
      </c>
      <c r="H52" t="n">
        <v>1.35</v>
      </c>
      <c r="I52" t="n">
        <v>5</v>
      </c>
      <c r="J52" t="n">
        <v>177.23</v>
      </c>
      <c r="K52" t="n">
        <v>50.28</v>
      </c>
      <c r="L52" t="n">
        <v>13.5</v>
      </c>
      <c r="M52" t="n">
        <v>3</v>
      </c>
      <c r="N52" t="n">
        <v>33.45</v>
      </c>
      <c r="O52" t="n">
        <v>22092.76</v>
      </c>
      <c r="P52" t="n">
        <v>72.75</v>
      </c>
      <c r="Q52" t="n">
        <v>204.17</v>
      </c>
      <c r="R52" t="n">
        <v>24.36</v>
      </c>
      <c r="S52" t="n">
        <v>17.37</v>
      </c>
      <c r="T52" t="n">
        <v>1398.66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54.27094106828784</v>
      </c>
      <c r="AB52" t="n">
        <v>74.25589583454656</v>
      </c>
      <c r="AC52" t="n">
        <v>67.16901735491857</v>
      </c>
      <c r="AD52" t="n">
        <v>54270.94106828784</v>
      </c>
      <c r="AE52" t="n">
        <v>74255.89583454657</v>
      </c>
      <c r="AF52" t="n">
        <v>2.60847005288699e-06</v>
      </c>
      <c r="AG52" t="n">
        <v>0.1286111111111111</v>
      </c>
      <c r="AH52" t="n">
        <v>67169.01735491857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10.7962</v>
      </c>
      <c r="E53" t="n">
        <v>9.26</v>
      </c>
      <c r="F53" t="n">
        <v>6.78</v>
      </c>
      <c r="G53" t="n">
        <v>81.31999999999999</v>
      </c>
      <c r="H53" t="n">
        <v>1.37</v>
      </c>
      <c r="I53" t="n">
        <v>5</v>
      </c>
      <c r="J53" t="n">
        <v>177.6</v>
      </c>
      <c r="K53" t="n">
        <v>50.28</v>
      </c>
      <c r="L53" t="n">
        <v>13.75</v>
      </c>
      <c r="M53" t="n">
        <v>3</v>
      </c>
      <c r="N53" t="n">
        <v>33.57</v>
      </c>
      <c r="O53" t="n">
        <v>22138.42</v>
      </c>
      <c r="P53" t="n">
        <v>72.98999999999999</v>
      </c>
      <c r="Q53" t="n">
        <v>204.16</v>
      </c>
      <c r="R53" t="n">
        <v>24.57</v>
      </c>
      <c r="S53" t="n">
        <v>17.37</v>
      </c>
      <c r="T53" t="n">
        <v>1500.18</v>
      </c>
      <c r="U53" t="n">
        <v>0.71</v>
      </c>
      <c r="V53" t="n">
        <v>0.75</v>
      </c>
      <c r="W53" t="n">
        <v>1.14</v>
      </c>
      <c r="X53" t="n">
        <v>0.09</v>
      </c>
      <c r="Y53" t="n">
        <v>1</v>
      </c>
      <c r="Z53" t="n">
        <v>10</v>
      </c>
      <c r="AA53" t="n">
        <v>54.4463631949117</v>
      </c>
      <c r="AB53" t="n">
        <v>74.49591612727127</v>
      </c>
      <c r="AC53" t="n">
        <v>67.3861304477763</v>
      </c>
      <c r="AD53" t="n">
        <v>54446.3631949117</v>
      </c>
      <c r="AE53" t="n">
        <v>74495.91612727127</v>
      </c>
      <c r="AF53" t="n">
        <v>2.606900532735199e-06</v>
      </c>
      <c r="AG53" t="n">
        <v>0.1286111111111111</v>
      </c>
      <c r="AH53" t="n">
        <v>67386.13044777629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10.8024</v>
      </c>
      <c r="E54" t="n">
        <v>9.26</v>
      </c>
      <c r="F54" t="n">
        <v>6.77</v>
      </c>
      <c r="G54" t="n">
        <v>81.26000000000001</v>
      </c>
      <c r="H54" t="n">
        <v>1.4</v>
      </c>
      <c r="I54" t="n">
        <v>5</v>
      </c>
      <c r="J54" t="n">
        <v>177.97</v>
      </c>
      <c r="K54" t="n">
        <v>50.28</v>
      </c>
      <c r="L54" t="n">
        <v>14</v>
      </c>
      <c r="M54" t="n">
        <v>3</v>
      </c>
      <c r="N54" t="n">
        <v>33.69</v>
      </c>
      <c r="O54" t="n">
        <v>22184.13</v>
      </c>
      <c r="P54" t="n">
        <v>72.61</v>
      </c>
      <c r="Q54" t="n">
        <v>204.14</v>
      </c>
      <c r="R54" t="n">
        <v>24.44</v>
      </c>
      <c r="S54" t="n">
        <v>17.37</v>
      </c>
      <c r="T54" t="n">
        <v>1436.85</v>
      </c>
      <c r="U54" t="n">
        <v>0.71</v>
      </c>
      <c r="V54" t="n">
        <v>0.75</v>
      </c>
      <c r="W54" t="n">
        <v>1.14</v>
      </c>
      <c r="X54" t="n">
        <v>0.08</v>
      </c>
      <c r="Y54" t="n">
        <v>1</v>
      </c>
      <c r="Z54" t="n">
        <v>10</v>
      </c>
      <c r="AA54" t="n">
        <v>54.20186297049918</v>
      </c>
      <c r="AB54" t="n">
        <v>74.16138013364157</v>
      </c>
      <c r="AC54" t="n">
        <v>67.08352209985431</v>
      </c>
      <c r="AD54" t="n">
        <v>54201.86297049918</v>
      </c>
      <c r="AE54" t="n">
        <v>74161.38013364158</v>
      </c>
      <c r="AF54" t="n">
        <v>2.608397613495369e-06</v>
      </c>
      <c r="AG54" t="n">
        <v>0.1286111111111111</v>
      </c>
      <c r="AH54" t="n">
        <v>67083.52209985431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10.7949</v>
      </c>
      <c r="E55" t="n">
        <v>9.26</v>
      </c>
      <c r="F55" t="n">
        <v>6.78</v>
      </c>
      <c r="G55" t="n">
        <v>81.34</v>
      </c>
      <c r="H55" t="n">
        <v>1.42</v>
      </c>
      <c r="I55" t="n">
        <v>5</v>
      </c>
      <c r="J55" t="n">
        <v>178.34</v>
      </c>
      <c r="K55" t="n">
        <v>50.28</v>
      </c>
      <c r="L55" t="n">
        <v>14.25</v>
      </c>
      <c r="M55" t="n">
        <v>3</v>
      </c>
      <c r="N55" t="n">
        <v>33.82</v>
      </c>
      <c r="O55" t="n">
        <v>22229.88</v>
      </c>
      <c r="P55" t="n">
        <v>72.48999999999999</v>
      </c>
      <c r="Q55" t="n">
        <v>204.14</v>
      </c>
      <c r="R55" t="n">
        <v>24.55</v>
      </c>
      <c r="S55" t="n">
        <v>17.37</v>
      </c>
      <c r="T55" t="n">
        <v>1494.25</v>
      </c>
      <c r="U55" t="n">
        <v>0.71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54.2006110564495</v>
      </c>
      <c r="AB55" t="n">
        <v>74.15966720960826</v>
      </c>
      <c r="AC55" t="n">
        <v>67.08197265488661</v>
      </c>
      <c r="AD55" t="n">
        <v>54200.6110564495</v>
      </c>
      <c r="AE55" t="n">
        <v>74159.66720960826</v>
      </c>
      <c r="AF55" t="n">
        <v>2.60658662870484e-06</v>
      </c>
      <c r="AG55" t="n">
        <v>0.1286111111111111</v>
      </c>
      <c r="AH55" t="n">
        <v>67081.97265488662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10.803</v>
      </c>
      <c r="E56" t="n">
        <v>9.26</v>
      </c>
      <c r="F56" t="n">
        <v>6.77</v>
      </c>
      <c r="G56" t="n">
        <v>81.25</v>
      </c>
      <c r="H56" t="n">
        <v>1.44</v>
      </c>
      <c r="I56" t="n">
        <v>5</v>
      </c>
      <c r="J56" t="n">
        <v>178.72</v>
      </c>
      <c r="K56" t="n">
        <v>50.28</v>
      </c>
      <c r="L56" t="n">
        <v>14.5</v>
      </c>
      <c r="M56" t="n">
        <v>3</v>
      </c>
      <c r="N56" t="n">
        <v>33.94</v>
      </c>
      <c r="O56" t="n">
        <v>22275.67</v>
      </c>
      <c r="P56" t="n">
        <v>72.09</v>
      </c>
      <c r="Q56" t="n">
        <v>204.14</v>
      </c>
      <c r="R56" t="n">
        <v>24.42</v>
      </c>
      <c r="S56" t="n">
        <v>17.37</v>
      </c>
      <c r="T56" t="n">
        <v>1427.67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53.93701923083391</v>
      </c>
      <c r="AB56" t="n">
        <v>73.79900924495058</v>
      </c>
      <c r="AC56" t="n">
        <v>66.75573538018909</v>
      </c>
      <c r="AD56" t="n">
        <v>53937.01923083391</v>
      </c>
      <c r="AE56" t="n">
        <v>73799.00924495058</v>
      </c>
      <c r="AF56" t="n">
        <v>2.608542492278612e-06</v>
      </c>
      <c r="AG56" t="n">
        <v>0.1286111111111111</v>
      </c>
      <c r="AH56" t="n">
        <v>66755.7353801891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10.8095</v>
      </c>
      <c r="E57" t="n">
        <v>9.25</v>
      </c>
      <c r="F57" t="n">
        <v>6.77</v>
      </c>
      <c r="G57" t="n">
        <v>81.19</v>
      </c>
      <c r="H57" t="n">
        <v>1.46</v>
      </c>
      <c r="I57" t="n">
        <v>5</v>
      </c>
      <c r="J57" t="n">
        <v>179.09</v>
      </c>
      <c r="K57" t="n">
        <v>50.28</v>
      </c>
      <c r="L57" t="n">
        <v>14.75</v>
      </c>
      <c r="M57" t="n">
        <v>3</v>
      </c>
      <c r="N57" t="n">
        <v>34.06</v>
      </c>
      <c r="O57" t="n">
        <v>22321.5</v>
      </c>
      <c r="P57" t="n">
        <v>71.66</v>
      </c>
      <c r="Q57" t="n">
        <v>204.14</v>
      </c>
      <c r="R57" t="n">
        <v>24.14</v>
      </c>
      <c r="S57" t="n">
        <v>17.37</v>
      </c>
      <c r="T57" t="n">
        <v>1285.96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53.68888558302297</v>
      </c>
      <c r="AB57" t="n">
        <v>73.45950184113191</v>
      </c>
      <c r="AC57" t="n">
        <v>66.44863008648912</v>
      </c>
      <c r="AD57" t="n">
        <v>53688.88558302297</v>
      </c>
      <c r="AE57" t="n">
        <v>73459.5018411319</v>
      </c>
      <c r="AF57" t="n">
        <v>2.610112012430404e-06</v>
      </c>
      <c r="AG57" t="n">
        <v>0.1284722222222222</v>
      </c>
      <c r="AH57" t="n">
        <v>66448.63008648912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10.8121</v>
      </c>
      <c r="E58" t="n">
        <v>9.25</v>
      </c>
      <c r="F58" t="n">
        <v>6.76</v>
      </c>
      <c r="G58" t="n">
        <v>81.16</v>
      </c>
      <c r="H58" t="n">
        <v>1.48</v>
      </c>
      <c r="I58" t="n">
        <v>5</v>
      </c>
      <c r="J58" t="n">
        <v>179.46</v>
      </c>
      <c r="K58" t="n">
        <v>50.28</v>
      </c>
      <c r="L58" t="n">
        <v>15</v>
      </c>
      <c r="M58" t="n">
        <v>3</v>
      </c>
      <c r="N58" t="n">
        <v>34.18</v>
      </c>
      <c r="O58" t="n">
        <v>22367.38</v>
      </c>
      <c r="P58" t="n">
        <v>71.01000000000001</v>
      </c>
      <c r="Q58" t="n">
        <v>204.14</v>
      </c>
      <c r="R58" t="n">
        <v>24.02</v>
      </c>
      <c r="S58" t="n">
        <v>17.37</v>
      </c>
      <c r="T58" t="n">
        <v>1225.61</v>
      </c>
      <c r="U58" t="n">
        <v>0.72</v>
      </c>
      <c r="V58" t="n">
        <v>0.76</v>
      </c>
      <c r="W58" t="n">
        <v>1.15</v>
      </c>
      <c r="X58" t="n">
        <v>0.07000000000000001</v>
      </c>
      <c r="Y58" t="n">
        <v>1</v>
      </c>
      <c r="Z58" t="n">
        <v>10</v>
      </c>
      <c r="AA58" t="n">
        <v>53.32633447919036</v>
      </c>
      <c r="AB58" t="n">
        <v>72.96344342624249</v>
      </c>
      <c r="AC58" t="n">
        <v>65.99991479049427</v>
      </c>
      <c r="AD58" t="n">
        <v>53326.33447919036</v>
      </c>
      <c r="AE58" t="n">
        <v>72963.44342624249</v>
      </c>
      <c r="AF58" t="n">
        <v>2.610739820491121e-06</v>
      </c>
      <c r="AG58" t="n">
        <v>0.1284722222222222</v>
      </c>
      <c r="AH58" t="n">
        <v>65999.91479049428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10.8072</v>
      </c>
      <c r="E59" t="n">
        <v>9.25</v>
      </c>
      <c r="F59" t="n">
        <v>6.77</v>
      </c>
      <c r="G59" t="n">
        <v>81.20999999999999</v>
      </c>
      <c r="H59" t="n">
        <v>1.5</v>
      </c>
      <c r="I59" t="n">
        <v>5</v>
      </c>
      <c r="J59" t="n">
        <v>179.83</v>
      </c>
      <c r="K59" t="n">
        <v>50.28</v>
      </c>
      <c r="L59" t="n">
        <v>15.25</v>
      </c>
      <c r="M59" t="n">
        <v>3</v>
      </c>
      <c r="N59" t="n">
        <v>34.3</v>
      </c>
      <c r="O59" t="n">
        <v>22413.29</v>
      </c>
      <c r="P59" t="n">
        <v>70.33</v>
      </c>
      <c r="Q59" t="n">
        <v>204.14</v>
      </c>
      <c r="R59" t="n">
        <v>24.22</v>
      </c>
      <c r="S59" t="n">
        <v>17.37</v>
      </c>
      <c r="T59" t="n">
        <v>1326.03</v>
      </c>
      <c r="U59" t="n">
        <v>0.72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53.0301539430202</v>
      </c>
      <c r="AB59" t="n">
        <v>72.55819615009162</v>
      </c>
      <c r="AC59" t="n">
        <v>65.633343745611</v>
      </c>
      <c r="AD59" t="n">
        <v>53030.1539430202</v>
      </c>
      <c r="AE59" t="n">
        <v>72558.19615009162</v>
      </c>
      <c r="AF59" t="n">
        <v>2.609556643761308e-06</v>
      </c>
      <c r="AG59" t="n">
        <v>0.1284722222222222</v>
      </c>
      <c r="AH59" t="n">
        <v>65633.343745611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10.8063</v>
      </c>
      <c r="E60" t="n">
        <v>9.25</v>
      </c>
      <c r="F60" t="n">
        <v>6.77</v>
      </c>
      <c r="G60" t="n">
        <v>81.22</v>
      </c>
      <c r="H60" t="n">
        <v>1.53</v>
      </c>
      <c r="I60" t="n">
        <v>5</v>
      </c>
      <c r="J60" t="n">
        <v>180.2</v>
      </c>
      <c r="K60" t="n">
        <v>50.28</v>
      </c>
      <c r="L60" t="n">
        <v>15.5</v>
      </c>
      <c r="M60" t="n">
        <v>3</v>
      </c>
      <c r="N60" t="n">
        <v>34.43</v>
      </c>
      <c r="O60" t="n">
        <v>22459.24</v>
      </c>
      <c r="P60" t="n">
        <v>69.98999999999999</v>
      </c>
      <c r="Q60" t="n">
        <v>204.15</v>
      </c>
      <c r="R60" t="n">
        <v>24.21</v>
      </c>
      <c r="S60" t="n">
        <v>17.37</v>
      </c>
      <c r="T60" t="n">
        <v>1323.79</v>
      </c>
      <c r="U60" t="n">
        <v>0.72</v>
      </c>
      <c r="V60" t="n">
        <v>0.75</v>
      </c>
      <c r="W60" t="n">
        <v>1.15</v>
      </c>
      <c r="X60" t="n">
        <v>0.08</v>
      </c>
      <c r="Y60" t="n">
        <v>1</v>
      </c>
      <c r="Z60" t="n">
        <v>10</v>
      </c>
      <c r="AA60" t="n">
        <v>52.86317844317847</v>
      </c>
      <c r="AB60" t="n">
        <v>72.32973290476913</v>
      </c>
      <c r="AC60" t="n">
        <v>65.42668471177181</v>
      </c>
      <c r="AD60" t="n">
        <v>52863.17844317847</v>
      </c>
      <c r="AE60" t="n">
        <v>72329.73290476913</v>
      </c>
      <c r="AF60" t="n">
        <v>2.609339325586445e-06</v>
      </c>
      <c r="AG60" t="n">
        <v>0.1284722222222222</v>
      </c>
      <c r="AH60" t="n">
        <v>65426.68471177181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10.803</v>
      </c>
      <c r="E61" t="n">
        <v>9.26</v>
      </c>
      <c r="F61" t="n">
        <v>6.77</v>
      </c>
      <c r="G61" t="n">
        <v>81.25</v>
      </c>
      <c r="H61" t="n">
        <v>1.55</v>
      </c>
      <c r="I61" t="n">
        <v>5</v>
      </c>
      <c r="J61" t="n">
        <v>180.58</v>
      </c>
      <c r="K61" t="n">
        <v>50.28</v>
      </c>
      <c r="L61" t="n">
        <v>15.75</v>
      </c>
      <c r="M61" t="n">
        <v>3</v>
      </c>
      <c r="N61" t="n">
        <v>34.55</v>
      </c>
      <c r="O61" t="n">
        <v>22505.24</v>
      </c>
      <c r="P61" t="n">
        <v>69.77</v>
      </c>
      <c r="Q61" t="n">
        <v>204.14</v>
      </c>
      <c r="R61" t="n">
        <v>24.36</v>
      </c>
      <c r="S61" t="n">
        <v>17.37</v>
      </c>
      <c r="T61" t="n">
        <v>1396.69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52.76833054478895</v>
      </c>
      <c r="AB61" t="n">
        <v>72.19995782579869</v>
      </c>
      <c r="AC61" t="n">
        <v>65.30929518419779</v>
      </c>
      <c r="AD61" t="n">
        <v>52768.33054478895</v>
      </c>
      <c r="AE61" t="n">
        <v>72199.95782579869</v>
      </c>
      <c r="AF61" t="n">
        <v>2.608542492278612e-06</v>
      </c>
      <c r="AG61" t="n">
        <v>0.1286111111111111</v>
      </c>
      <c r="AH61" t="n">
        <v>65309.2951841978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10.804</v>
      </c>
      <c r="E62" t="n">
        <v>9.26</v>
      </c>
      <c r="F62" t="n">
        <v>6.77</v>
      </c>
      <c r="G62" t="n">
        <v>81.23999999999999</v>
      </c>
      <c r="H62" t="n">
        <v>1.57</v>
      </c>
      <c r="I62" t="n">
        <v>5</v>
      </c>
      <c r="J62" t="n">
        <v>180.95</v>
      </c>
      <c r="K62" t="n">
        <v>50.28</v>
      </c>
      <c r="L62" t="n">
        <v>16</v>
      </c>
      <c r="M62" t="n">
        <v>3</v>
      </c>
      <c r="N62" t="n">
        <v>34.67</v>
      </c>
      <c r="O62" t="n">
        <v>22551.28</v>
      </c>
      <c r="P62" t="n">
        <v>69.31999999999999</v>
      </c>
      <c r="Q62" t="n">
        <v>204.14</v>
      </c>
      <c r="R62" t="n">
        <v>24.27</v>
      </c>
      <c r="S62" t="n">
        <v>17.37</v>
      </c>
      <c r="T62" t="n">
        <v>1352.51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52.53697222712746</v>
      </c>
      <c r="AB62" t="n">
        <v>71.88340316876578</v>
      </c>
      <c r="AC62" t="n">
        <v>65.02295205934476</v>
      </c>
      <c r="AD62" t="n">
        <v>52536.97222712746</v>
      </c>
      <c r="AE62" t="n">
        <v>71883.40316876578</v>
      </c>
      <c r="AF62" t="n">
        <v>2.608783956917349e-06</v>
      </c>
      <c r="AG62" t="n">
        <v>0.1286111111111111</v>
      </c>
      <c r="AH62" t="n">
        <v>65022.95205934477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10.8111</v>
      </c>
      <c r="E63" t="n">
        <v>9.25</v>
      </c>
      <c r="F63" t="n">
        <v>6.76</v>
      </c>
      <c r="G63" t="n">
        <v>81.17</v>
      </c>
      <c r="H63" t="n">
        <v>1.59</v>
      </c>
      <c r="I63" t="n">
        <v>5</v>
      </c>
      <c r="J63" t="n">
        <v>181.32</v>
      </c>
      <c r="K63" t="n">
        <v>50.28</v>
      </c>
      <c r="L63" t="n">
        <v>16.25</v>
      </c>
      <c r="M63" t="n">
        <v>3</v>
      </c>
      <c r="N63" t="n">
        <v>34.79</v>
      </c>
      <c r="O63" t="n">
        <v>22597.36</v>
      </c>
      <c r="P63" t="n">
        <v>68.48</v>
      </c>
      <c r="Q63" t="n">
        <v>204.14</v>
      </c>
      <c r="R63" t="n">
        <v>24.08</v>
      </c>
      <c r="S63" t="n">
        <v>17.37</v>
      </c>
      <c r="T63" t="n">
        <v>1256.89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52.05755675941307</v>
      </c>
      <c r="AB63" t="n">
        <v>71.22744577552159</v>
      </c>
      <c r="AC63" t="n">
        <v>64.4295983190696</v>
      </c>
      <c r="AD63" t="n">
        <v>52057.55675941308</v>
      </c>
      <c r="AE63" t="n">
        <v>71227.44577552158</v>
      </c>
      <c r="AF63" t="n">
        <v>2.610498355852384e-06</v>
      </c>
      <c r="AG63" t="n">
        <v>0.1284722222222222</v>
      </c>
      <c r="AH63" t="n">
        <v>64429.59831906959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10.8742</v>
      </c>
      <c r="E64" t="n">
        <v>9.199999999999999</v>
      </c>
      <c r="F64" t="n">
        <v>6.74</v>
      </c>
      <c r="G64" t="n">
        <v>101.14</v>
      </c>
      <c r="H64" t="n">
        <v>1.61</v>
      </c>
      <c r="I64" t="n">
        <v>4</v>
      </c>
      <c r="J64" t="n">
        <v>181.7</v>
      </c>
      <c r="K64" t="n">
        <v>50.28</v>
      </c>
      <c r="L64" t="n">
        <v>16.5</v>
      </c>
      <c r="M64" t="n">
        <v>2</v>
      </c>
      <c r="N64" t="n">
        <v>34.92</v>
      </c>
      <c r="O64" t="n">
        <v>22643.61</v>
      </c>
      <c r="P64" t="n">
        <v>68.15000000000001</v>
      </c>
      <c r="Q64" t="n">
        <v>204.14</v>
      </c>
      <c r="R64" t="n">
        <v>23.46</v>
      </c>
      <c r="S64" t="n">
        <v>17.37</v>
      </c>
      <c r="T64" t="n">
        <v>953.0599999999999</v>
      </c>
      <c r="U64" t="n">
        <v>0.74</v>
      </c>
      <c r="V64" t="n">
        <v>0.76</v>
      </c>
      <c r="W64" t="n">
        <v>1.14</v>
      </c>
      <c r="X64" t="n">
        <v>0.05</v>
      </c>
      <c r="Y64" t="n">
        <v>1</v>
      </c>
      <c r="Z64" t="n">
        <v>10</v>
      </c>
      <c r="AA64" t="n">
        <v>51.55428681546255</v>
      </c>
      <c r="AB64" t="n">
        <v>70.53884963550585</v>
      </c>
      <c r="AC64" t="n">
        <v>63.80672082820601</v>
      </c>
      <c r="AD64" t="n">
        <v>51554.28681546255</v>
      </c>
      <c r="AE64" t="n">
        <v>70538.84963550586</v>
      </c>
      <c r="AF64" t="n">
        <v>2.625734774556705e-06</v>
      </c>
      <c r="AG64" t="n">
        <v>0.1277777777777778</v>
      </c>
      <c r="AH64" t="n">
        <v>63806.72082820601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10.8683</v>
      </c>
      <c r="E65" t="n">
        <v>9.199999999999999</v>
      </c>
      <c r="F65" t="n">
        <v>6.75</v>
      </c>
      <c r="G65" t="n">
        <v>101.22</v>
      </c>
      <c r="H65" t="n">
        <v>1.63</v>
      </c>
      <c r="I65" t="n">
        <v>4</v>
      </c>
      <c r="J65" t="n">
        <v>182.07</v>
      </c>
      <c r="K65" t="n">
        <v>50.28</v>
      </c>
      <c r="L65" t="n">
        <v>16.75</v>
      </c>
      <c r="M65" t="n">
        <v>2</v>
      </c>
      <c r="N65" t="n">
        <v>35.04</v>
      </c>
      <c r="O65" t="n">
        <v>22689.77</v>
      </c>
      <c r="P65" t="n">
        <v>68.48999999999999</v>
      </c>
      <c r="Q65" t="n">
        <v>204.14</v>
      </c>
      <c r="R65" t="n">
        <v>23.65</v>
      </c>
      <c r="S65" t="n">
        <v>17.37</v>
      </c>
      <c r="T65" t="n">
        <v>1048.72</v>
      </c>
      <c r="U65" t="n">
        <v>0.73</v>
      </c>
      <c r="V65" t="n">
        <v>0.76</v>
      </c>
      <c r="W65" t="n">
        <v>1.14</v>
      </c>
      <c r="X65" t="n">
        <v>0.06</v>
      </c>
      <c r="Y65" t="n">
        <v>1</v>
      </c>
      <c r="Z65" t="n">
        <v>10</v>
      </c>
      <c r="AA65" t="n">
        <v>51.77426106775069</v>
      </c>
      <c r="AB65" t="n">
        <v>70.83982811206548</v>
      </c>
      <c r="AC65" t="n">
        <v>64.0789743413888</v>
      </c>
      <c r="AD65" t="n">
        <v>51774.2610677507</v>
      </c>
      <c r="AE65" t="n">
        <v>70839.82811206547</v>
      </c>
      <c r="AF65" t="n">
        <v>2.624310133188155e-06</v>
      </c>
      <c r="AG65" t="n">
        <v>0.1277777777777778</v>
      </c>
      <c r="AH65" t="n">
        <v>64078.9743413888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10.8646</v>
      </c>
      <c r="E66" t="n">
        <v>9.199999999999999</v>
      </c>
      <c r="F66" t="n">
        <v>6.75</v>
      </c>
      <c r="G66" t="n">
        <v>101.26</v>
      </c>
      <c r="H66" t="n">
        <v>1.65</v>
      </c>
      <c r="I66" t="n">
        <v>4</v>
      </c>
      <c r="J66" t="n">
        <v>182.45</v>
      </c>
      <c r="K66" t="n">
        <v>50.28</v>
      </c>
      <c r="L66" t="n">
        <v>17</v>
      </c>
      <c r="M66" t="n">
        <v>2</v>
      </c>
      <c r="N66" t="n">
        <v>35.17</v>
      </c>
      <c r="O66" t="n">
        <v>22735.98</v>
      </c>
      <c r="P66" t="n">
        <v>68.45999999999999</v>
      </c>
      <c r="Q66" t="n">
        <v>204.14</v>
      </c>
      <c r="R66" t="n">
        <v>23.69</v>
      </c>
      <c r="S66" t="n">
        <v>17.37</v>
      </c>
      <c r="T66" t="n">
        <v>1069.18</v>
      </c>
      <c r="U66" t="n">
        <v>0.73</v>
      </c>
      <c r="V66" t="n">
        <v>0.76</v>
      </c>
      <c r="W66" t="n">
        <v>1.14</v>
      </c>
      <c r="X66" t="n">
        <v>0.06</v>
      </c>
      <c r="Y66" t="n">
        <v>1</v>
      </c>
      <c r="Z66" t="n">
        <v>10</v>
      </c>
      <c r="AA66" t="n">
        <v>51.77616769629866</v>
      </c>
      <c r="AB66" t="n">
        <v>70.84243684535929</v>
      </c>
      <c r="AC66" t="n">
        <v>64.08133410083845</v>
      </c>
      <c r="AD66" t="n">
        <v>51776.16769629866</v>
      </c>
      <c r="AE66" t="n">
        <v>70842.43684535929</v>
      </c>
      <c r="AF66" t="n">
        <v>2.623416714024827e-06</v>
      </c>
      <c r="AG66" t="n">
        <v>0.1277777777777778</v>
      </c>
      <c r="AH66" t="n">
        <v>64081.33410083845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10.8702</v>
      </c>
      <c r="E67" t="n">
        <v>9.199999999999999</v>
      </c>
      <c r="F67" t="n">
        <v>6.75</v>
      </c>
      <c r="G67" t="n">
        <v>101.19</v>
      </c>
      <c r="H67" t="n">
        <v>1.67</v>
      </c>
      <c r="I67" t="n">
        <v>4</v>
      </c>
      <c r="J67" t="n">
        <v>182.82</v>
      </c>
      <c r="K67" t="n">
        <v>50.28</v>
      </c>
      <c r="L67" t="n">
        <v>17.25</v>
      </c>
      <c r="M67" t="n">
        <v>2</v>
      </c>
      <c r="N67" t="n">
        <v>35.29</v>
      </c>
      <c r="O67" t="n">
        <v>22782.23</v>
      </c>
      <c r="P67" t="n">
        <v>68.63</v>
      </c>
      <c r="Q67" t="n">
        <v>204.14</v>
      </c>
      <c r="R67" t="n">
        <v>23.56</v>
      </c>
      <c r="S67" t="n">
        <v>17.37</v>
      </c>
      <c r="T67" t="n">
        <v>1004.77</v>
      </c>
      <c r="U67" t="n">
        <v>0.74</v>
      </c>
      <c r="V67" t="n">
        <v>0.76</v>
      </c>
      <c r="W67" t="n">
        <v>1.14</v>
      </c>
      <c r="X67" t="n">
        <v>0.06</v>
      </c>
      <c r="Y67" t="n">
        <v>1</v>
      </c>
      <c r="Z67" t="n">
        <v>10</v>
      </c>
      <c r="AA67" t="n">
        <v>51.83565840303872</v>
      </c>
      <c r="AB67" t="n">
        <v>70.92383465486576</v>
      </c>
      <c r="AC67" t="n">
        <v>64.15496341764819</v>
      </c>
      <c r="AD67" t="n">
        <v>51835.65840303872</v>
      </c>
      <c r="AE67" t="n">
        <v>70923.83465486576</v>
      </c>
      <c r="AF67" t="n">
        <v>2.624768916001756e-06</v>
      </c>
      <c r="AG67" t="n">
        <v>0.1277777777777778</v>
      </c>
      <c r="AH67" t="n">
        <v>64154.96341764819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10.8751</v>
      </c>
      <c r="E68" t="n">
        <v>9.199999999999999</v>
      </c>
      <c r="F68" t="n">
        <v>6.74</v>
      </c>
      <c r="G68" t="n">
        <v>101.13</v>
      </c>
      <c r="H68" t="n">
        <v>1.69</v>
      </c>
      <c r="I68" t="n">
        <v>4</v>
      </c>
      <c r="J68" t="n">
        <v>183.2</v>
      </c>
      <c r="K68" t="n">
        <v>50.28</v>
      </c>
      <c r="L68" t="n">
        <v>17.5</v>
      </c>
      <c r="M68" t="n">
        <v>1</v>
      </c>
      <c r="N68" t="n">
        <v>35.42</v>
      </c>
      <c r="O68" t="n">
        <v>22828.53</v>
      </c>
      <c r="P68" t="n">
        <v>68.59</v>
      </c>
      <c r="Q68" t="n">
        <v>204.14</v>
      </c>
      <c r="R68" t="n">
        <v>23.4</v>
      </c>
      <c r="S68" t="n">
        <v>17.37</v>
      </c>
      <c r="T68" t="n">
        <v>919.9</v>
      </c>
      <c r="U68" t="n">
        <v>0.74</v>
      </c>
      <c r="V68" t="n">
        <v>0.76</v>
      </c>
      <c r="W68" t="n">
        <v>1.14</v>
      </c>
      <c r="X68" t="n">
        <v>0.05</v>
      </c>
      <c r="Y68" t="n">
        <v>1</v>
      </c>
      <c r="Z68" t="n">
        <v>10</v>
      </c>
      <c r="AA68" t="n">
        <v>51.77036845445315</v>
      </c>
      <c r="AB68" t="n">
        <v>70.83450206682177</v>
      </c>
      <c r="AC68" t="n">
        <v>64.07415660642803</v>
      </c>
      <c r="AD68" t="n">
        <v>51770.36845445315</v>
      </c>
      <c r="AE68" t="n">
        <v>70834.50206682178</v>
      </c>
      <c r="AF68" t="n">
        <v>2.625952092731568e-06</v>
      </c>
      <c r="AG68" t="n">
        <v>0.1277777777777778</v>
      </c>
      <c r="AH68" t="n">
        <v>64074.15660642803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10.8715</v>
      </c>
      <c r="E69" t="n">
        <v>9.199999999999999</v>
      </c>
      <c r="F69" t="n">
        <v>6.75</v>
      </c>
      <c r="G69" t="n">
        <v>101.17</v>
      </c>
      <c r="H69" t="n">
        <v>1.72</v>
      </c>
      <c r="I69" t="n">
        <v>4</v>
      </c>
      <c r="J69" t="n">
        <v>183.57</v>
      </c>
      <c r="K69" t="n">
        <v>50.28</v>
      </c>
      <c r="L69" t="n">
        <v>17.75</v>
      </c>
      <c r="M69" t="n">
        <v>1</v>
      </c>
      <c r="N69" t="n">
        <v>35.54</v>
      </c>
      <c r="O69" t="n">
        <v>22874.86</v>
      </c>
      <c r="P69" t="n">
        <v>68.54000000000001</v>
      </c>
      <c r="Q69" t="n">
        <v>204.14</v>
      </c>
      <c r="R69" t="n">
        <v>23.54</v>
      </c>
      <c r="S69" t="n">
        <v>17.37</v>
      </c>
      <c r="T69" t="n">
        <v>990.55</v>
      </c>
      <c r="U69" t="n">
        <v>0.74</v>
      </c>
      <c r="V69" t="n">
        <v>0.76</v>
      </c>
      <c r="W69" t="n">
        <v>1.14</v>
      </c>
      <c r="X69" t="n">
        <v>0.05</v>
      </c>
      <c r="Y69" t="n">
        <v>1</v>
      </c>
      <c r="Z69" t="n">
        <v>10</v>
      </c>
      <c r="AA69" t="n">
        <v>51.7846539022657</v>
      </c>
      <c r="AB69" t="n">
        <v>70.85404804674839</v>
      </c>
      <c r="AC69" t="n">
        <v>64.09183714546339</v>
      </c>
      <c r="AD69" t="n">
        <v>51784.6539022657</v>
      </c>
      <c r="AE69" t="n">
        <v>70854.04804674839</v>
      </c>
      <c r="AF69" t="n">
        <v>2.625082820032114e-06</v>
      </c>
      <c r="AG69" t="n">
        <v>0.1277777777777778</v>
      </c>
      <c r="AH69" t="n">
        <v>64091.83714546339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10.8702</v>
      </c>
      <c r="E70" t="n">
        <v>9.199999999999999</v>
      </c>
      <c r="F70" t="n">
        <v>6.75</v>
      </c>
      <c r="G70" t="n">
        <v>101.19</v>
      </c>
      <c r="H70" t="n">
        <v>1.74</v>
      </c>
      <c r="I70" t="n">
        <v>4</v>
      </c>
      <c r="J70" t="n">
        <v>183.95</v>
      </c>
      <c r="K70" t="n">
        <v>50.28</v>
      </c>
      <c r="L70" t="n">
        <v>18</v>
      </c>
      <c r="M70" t="n">
        <v>1</v>
      </c>
      <c r="N70" t="n">
        <v>35.67</v>
      </c>
      <c r="O70" t="n">
        <v>22921.24</v>
      </c>
      <c r="P70" t="n">
        <v>68.48</v>
      </c>
      <c r="Q70" t="n">
        <v>204.14</v>
      </c>
      <c r="R70" t="n">
        <v>23.55</v>
      </c>
      <c r="S70" t="n">
        <v>17.37</v>
      </c>
      <c r="T70" t="n">
        <v>994.86</v>
      </c>
      <c r="U70" t="n">
        <v>0.74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51.76056376034183</v>
      </c>
      <c r="AB70" t="n">
        <v>70.82108685178609</v>
      </c>
      <c r="AC70" t="n">
        <v>64.06202172068696</v>
      </c>
      <c r="AD70" t="n">
        <v>51760.56376034183</v>
      </c>
      <c r="AE70" t="n">
        <v>70821.08685178609</v>
      </c>
      <c r="AF70" t="n">
        <v>2.624768916001756e-06</v>
      </c>
      <c r="AG70" t="n">
        <v>0.1277777777777778</v>
      </c>
      <c r="AH70" t="n">
        <v>64062.02172068696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10.8686</v>
      </c>
      <c r="E71" t="n">
        <v>9.199999999999999</v>
      </c>
      <c r="F71" t="n">
        <v>6.75</v>
      </c>
      <c r="G71" t="n">
        <v>101.21</v>
      </c>
      <c r="H71" t="n">
        <v>1.76</v>
      </c>
      <c r="I71" t="n">
        <v>4</v>
      </c>
      <c r="J71" t="n">
        <v>184.33</v>
      </c>
      <c r="K71" t="n">
        <v>50.28</v>
      </c>
      <c r="L71" t="n">
        <v>18.25</v>
      </c>
      <c r="M71" t="n">
        <v>1</v>
      </c>
      <c r="N71" t="n">
        <v>35.8</v>
      </c>
      <c r="O71" t="n">
        <v>22967.66</v>
      </c>
      <c r="P71" t="n">
        <v>68.48</v>
      </c>
      <c r="Q71" t="n">
        <v>204.14</v>
      </c>
      <c r="R71" t="n">
        <v>23.6</v>
      </c>
      <c r="S71" t="n">
        <v>17.37</v>
      </c>
      <c r="T71" t="n">
        <v>1020.73</v>
      </c>
      <c r="U71" t="n">
        <v>0.74</v>
      </c>
      <c r="V71" t="n">
        <v>0.76</v>
      </c>
      <c r="W71" t="n">
        <v>1.14</v>
      </c>
      <c r="X71" t="n">
        <v>0.06</v>
      </c>
      <c r="Y71" t="n">
        <v>1</v>
      </c>
      <c r="Z71" t="n">
        <v>10</v>
      </c>
      <c r="AA71" t="n">
        <v>51.76788155640271</v>
      </c>
      <c r="AB71" t="n">
        <v>70.83109938319495</v>
      </c>
      <c r="AC71" t="n">
        <v>64.07107867015085</v>
      </c>
      <c r="AD71" t="n">
        <v>51767.8815564027</v>
      </c>
      <c r="AE71" t="n">
        <v>70831.09938319496</v>
      </c>
      <c r="AF71" t="n">
        <v>2.624382572579776e-06</v>
      </c>
      <c r="AG71" t="n">
        <v>0.1277777777777778</v>
      </c>
      <c r="AH71" t="n">
        <v>64071.07867015085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10.8633</v>
      </c>
      <c r="E72" t="n">
        <v>9.210000000000001</v>
      </c>
      <c r="F72" t="n">
        <v>6.75</v>
      </c>
      <c r="G72" t="n">
        <v>101.28</v>
      </c>
      <c r="H72" t="n">
        <v>1.78</v>
      </c>
      <c r="I72" t="n">
        <v>4</v>
      </c>
      <c r="J72" t="n">
        <v>184.7</v>
      </c>
      <c r="K72" t="n">
        <v>50.28</v>
      </c>
      <c r="L72" t="n">
        <v>18.5</v>
      </c>
      <c r="M72" t="n">
        <v>0</v>
      </c>
      <c r="N72" t="n">
        <v>35.92</v>
      </c>
      <c r="O72" t="n">
        <v>23014.13</v>
      </c>
      <c r="P72" t="n">
        <v>68.61</v>
      </c>
      <c r="Q72" t="n">
        <v>204.18</v>
      </c>
      <c r="R72" t="n">
        <v>23.68</v>
      </c>
      <c r="S72" t="n">
        <v>17.37</v>
      </c>
      <c r="T72" t="n">
        <v>1059.91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51.85771581699623</v>
      </c>
      <c r="AB72" t="n">
        <v>70.95401458174685</v>
      </c>
      <c r="AC72" t="n">
        <v>64.18226301466554</v>
      </c>
      <c r="AD72" t="n">
        <v>51857.71581699623</v>
      </c>
      <c r="AE72" t="n">
        <v>70954.01458174684</v>
      </c>
      <c r="AF72" t="n">
        <v>2.623102809994469e-06</v>
      </c>
      <c r="AG72" t="n">
        <v>0.1279166666666667</v>
      </c>
      <c r="AH72" t="n">
        <v>64182.26301466554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6.4396</v>
      </c>
      <c r="E2" t="n">
        <v>15.53</v>
      </c>
      <c r="F2" t="n">
        <v>8.65</v>
      </c>
      <c r="G2" t="n">
        <v>5.41</v>
      </c>
      <c r="H2" t="n">
        <v>0.08</v>
      </c>
      <c r="I2" t="n">
        <v>96</v>
      </c>
      <c r="J2" t="n">
        <v>222.93</v>
      </c>
      <c r="K2" t="n">
        <v>56.94</v>
      </c>
      <c r="L2" t="n">
        <v>1</v>
      </c>
      <c r="M2" t="n">
        <v>94</v>
      </c>
      <c r="N2" t="n">
        <v>49.99</v>
      </c>
      <c r="O2" t="n">
        <v>27728.69</v>
      </c>
      <c r="P2" t="n">
        <v>131.86</v>
      </c>
      <c r="Q2" t="n">
        <v>204.26</v>
      </c>
      <c r="R2" t="n">
        <v>82.68000000000001</v>
      </c>
      <c r="S2" t="n">
        <v>17.37</v>
      </c>
      <c r="T2" t="n">
        <v>30102.47</v>
      </c>
      <c r="U2" t="n">
        <v>0.21</v>
      </c>
      <c r="V2" t="n">
        <v>0.59</v>
      </c>
      <c r="W2" t="n">
        <v>1.3</v>
      </c>
      <c r="X2" t="n">
        <v>1.96</v>
      </c>
      <c r="Y2" t="n">
        <v>1</v>
      </c>
      <c r="Z2" t="n">
        <v>10</v>
      </c>
      <c r="AA2" t="n">
        <v>152.4393366028573</v>
      </c>
      <c r="AB2" t="n">
        <v>208.5742254888297</v>
      </c>
      <c r="AC2" t="n">
        <v>188.6681941439993</v>
      </c>
      <c r="AD2" t="n">
        <v>152439.3366028573</v>
      </c>
      <c r="AE2" t="n">
        <v>208574.2254888297</v>
      </c>
      <c r="AF2" t="n">
        <v>1.470080917285978e-06</v>
      </c>
      <c r="AG2" t="n">
        <v>0.2156944444444444</v>
      </c>
      <c r="AH2" t="n">
        <v>188668.1941439993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7.1686</v>
      </c>
      <c r="E3" t="n">
        <v>13.95</v>
      </c>
      <c r="F3" t="n">
        <v>8.130000000000001</v>
      </c>
      <c r="G3" t="n">
        <v>6.77</v>
      </c>
      <c r="H3" t="n">
        <v>0.1</v>
      </c>
      <c r="I3" t="n">
        <v>72</v>
      </c>
      <c r="J3" t="n">
        <v>223.35</v>
      </c>
      <c r="K3" t="n">
        <v>56.94</v>
      </c>
      <c r="L3" t="n">
        <v>1.25</v>
      </c>
      <c r="M3" t="n">
        <v>70</v>
      </c>
      <c r="N3" t="n">
        <v>50.15</v>
      </c>
      <c r="O3" t="n">
        <v>27780.03</v>
      </c>
      <c r="P3" t="n">
        <v>123.7</v>
      </c>
      <c r="Q3" t="n">
        <v>204.32</v>
      </c>
      <c r="R3" t="n">
        <v>66.47</v>
      </c>
      <c r="S3" t="n">
        <v>17.37</v>
      </c>
      <c r="T3" t="n">
        <v>22117.99</v>
      </c>
      <c r="U3" t="n">
        <v>0.26</v>
      </c>
      <c r="V3" t="n">
        <v>0.63</v>
      </c>
      <c r="W3" t="n">
        <v>1.25</v>
      </c>
      <c r="X3" t="n">
        <v>1.43</v>
      </c>
      <c r="Y3" t="n">
        <v>1</v>
      </c>
      <c r="Z3" t="n">
        <v>10</v>
      </c>
      <c r="AA3" t="n">
        <v>128.8226613145846</v>
      </c>
      <c r="AB3" t="n">
        <v>176.2608484652507</v>
      </c>
      <c r="AC3" t="n">
        <v>159.4387604714309</v>
      </c>
      <c r="AD3" t="n">
        <v>128822.6613145846</v>
      </c>
      <c r="AE3" t="n">
        <v>176260.8484652507</v>
      </c>
      <c r="AF3" t="n">
        <v>1.63650258768499e-06</v>
      </c>
      <c r="AG3" t="n">
        <v>0.19375</v>
      </c>
      <c r="AH3" t="n">
        <v>159438.7604714309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7.6095</v>
      </c>
      <c r="E4" t="n">
        <v>13.14</v>
      </c>
      <c r="F4" t="n">
        <v>7.89</v>
      </c>
      <c r="G4" t="n">
        <v>8.02</v>
      </c>
      <c r="H4" t="n">
        <v>0.12</v>
      </c>
      <c r="I4" t="n">
        <v>59</v>
      </c>
      <c r="J4" t="n">
        <v>223.76</v>
      </c>
      <c r="K4" t="n">
        <v>56.94</v>
      </c>
      <c r="L4" t="n">
        <v>1.5</v>
      </c>
      <c r="M4" t="n">
        <v>57</v>
      </c>
      <c r="N4" t="n">
        <v>50.32</v>
      </c>
      <c r="O4" t="n">
        <v>27831.42</v>
      </c>
      <c r="P4" t="n">
        <v>119.96</v>
      </c>
      <c r="Q4" t="n">
        <v>204.19</v>
      </c>
      <c r="R4" t="n">
        <v>59.1</v>
      </c>
      <c r="S4" t="n">
        <v>17.37</v>
      </c>
      <c r="T4" t="n">
        <v>18497.44</v>
      </c>
      <c r="U4" t="n">
        <v>0.29</v>
      </c>
      <c r="V4" t="n">
        <v>0.65</v>
      </c>
      <c r="W4" t="n">
        <v>1.24</v>
      </c>
      <c r="X4" t="n">
        <v>1.2</v>
      </c>
      <c r="Y4" t="n">
        <v>1</v>
      </c>
      <c r="Z4" t="n">
        <v>10</v>
      </c>
      <c r="AA4" t="n">
        <v>117.8714332773923</v>
      </c>
      <c r="AB4" t="n">
        <v>161.2768951306885</v>
      </c>
      <c r="AC4" t="n">
        <v>145.884854613004</v>
      </c>
      <c r="AD4" t="n">
        <v>117871.4332773923</v>
      </c>
      <c r="AE4" t="n">
        <v>161276.8951306885</v>
      </c>
      <c r="AF4" t="n">
        <v>1.737154596572403e-06</v>
      </c>
      <c r="AG4" t="n">
        <v>0.1825</v>
      </c>
      <c r="AH4" t="n">
        <v>145884.854613004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8.0093</v>
      </c>
      <c r="E5" t="n">
        <v>12.49</v>
      </c>
      <c r="F5" t="n">
        <v>7.67</v>
      </c>
      <c r="G5" t="n">
        <v>9.4</v>
      </c>
      <c r="H5" t="n">
        <v>0.14</v>
      </c>
      <c r="I5" t="n">
        <v>49</v>
      </c>
      <c r="J5" t="n">
        <v>224.18</v>
      </c>
      <c r="K5" t="n">
        <v>56.94</v>
      </c>
      <c r="L5" t="n">
        <v>1.75</v>
      </c>
      <c r="M5" t="n">
        <v>47</v>
      </c>
      <c r="N5" t="n">
        <v>50.49</v>
      </c>
      <c r="O5" t="n">
        <v>27882.87</v>
      </c>
      <c r="P5" t="n">
        <v>116.53</v>
      </c>
      <c r="Q5" t="n">
        <v>204.15</v>
      </c>
      <c r="R5" t="n">
        <v>52.69</v>
      </c>
      <c r="S5" t="n">
        <v>17.37</v>
      </c>
      <c r="T5" t="n">
        <v>15342.11</v>
      </c>
      <c r="U5" t="n">
        <v>0.33</v>
      </c>
      <c r="V5" t="n">
        <v>0.67</v>
      </c>
      <c r="W5" t="n">
        <v>1.21</v>
      </c>
      <c r="X5" t="n">
        <v>0.98</v>
      </c>
      <c r="Y5" t="n">
        <v>1</v>
      </c>
      <c r="Z5" t="n">
        <v>10</v>
      </c>
      <c r="AA5" t="n">
        <v>108.9489927120959</v>
      </c>
      <c r="AB5" t="n">
        <v>149.0688183189595</v>
      </c>
      <c r="AC5" t="n">
        <v>134.8418995180391</v>
      </c>
      <c r="AD5" t="n">
        <v>108948.9927120959</v>
      </c>
      <c r="AE5" t="n">
        <v>149068.8183189595</v>
      </c>
      <c r="AF5" t="n">
        <v>1.828423984536087e-06</v>
      </c>
      <c r="AG5" t="n">
        <v>0.1734722222222222</v>
      </c>
      <c r="AH5" t="n">
        <v>134841.8995180391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8.3127</v>
      </c>
      <c r="E6" t="n">
        <v>12.03</v>
      </c>
      <c r="F6" t="n">
        <v>7.53</v>
      </c>
      <c r="G6" t="n">
        <v>10.75</v>
      </c>
      <c r="H6" t="n">
        <v>0.16</v>
      </c>
      <c r="I6" t="n">
        <v>42</v>
      </c>
      <c r="J6" t="n">
        <v>224.6</v>
      </c>
      <c r="K6" t="n">
        <v>56.94</v>
      </c>
      <c r="L6" t="n">
        <v>2</v>
      </c>
      <c r="M6" t="n">
        <v>40</v>
      </c>
      <c r="N6" t="n">
        <v>50.65</v>
      </c>
      <c r="O6" t="n">
        <v>27934.37</v>
      </c>
      <c r="P6" t="n">
        <v>114.15</v>
      </c>
      <c r="Q6" t="n">
        <v>204.18</v>
      </c>
      <c r="R6" t="n">
        <v>47.54</v>
      </c>
      <c r="S6" t="n">
        <v>17.37</v>
      </c>
      <c r="T6" t="n">
        <v>12804.45</v>
      </c>
      <c r="U6" t="n">
        <v>0.37</v>
      </c>
      <c r="V6" t="n">
        <v>0.68</v>
      </c>
      <c r="W6" t="n">
        <v>1.21</v>
      </c>
      <c r="X6" t="n">
        <v>0.83</v>
      </c>
      <c r="Y6" t="n">
        <v>1</v>
      </c>
      <c r="Z6" t="n">
        <v>10</v>
      </c>
      <c r="AA6" t="n">
        <v>102.9895213871088</v>
      </c>
      <c r="AB6" t="n">
        <v>140.9148067387968</v>
      </c>
      <c r="AC6" t="n">
        <v>127.4660953588574</v>
      </c>
      <c r="AD6" t="n">
        <v>102989.5213871088</v>
      </c>
      <c r="AE6" t="n">
        <v>140914.8067387968</v>
      </c>
      <c r="AF6" t="n">
        <v>1.897686446537541e-06</v>
      </c>
      <c r="AG6" t="n">
        <v>0.1670833333333333</v>
      </c>
      <c r="AH6" t="n">
        <v>127466.0953588574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8.548999999999999</v>
      </c>
      <c r="E7" t="n">
        <v>11.7</v>
      </c>
      <c r="F7" t="n">
        <v>7.41</v>
      </c>
      <c r="G7" t="n">
        <v>12.02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35</v>
      </c>
      <c r="N7" t="n">
        <v>50.82</v>
      </c>
      <c r="O7" t="n">
        <v>27985.94</v>
      </c>
      <c r="P7" t="n">
        <v>112.29</v>
      </c>
      <c r="Q7" t="n">
        <v>204.17</v>
      </c>
      <c r="R7" t="n">
        <v>44.37</v>
      </c>
      <c r="S7" t="n">
        <v>17.37</v>
      </c>
      <c r="T7" t="n">
        <v>11244.74</v>
      </c>
      <c r="U7" t="n">
        <v>0.39</v>
      </c>
      <c r="V7" t="n">
        <v>0.6899999999999999</v>
      </c>
      <c r="W7" t="n">
        <v>1.19</v>
      </c>
      <c r="X7" t="n">
        <v>0.72</v>
      </c>
      <c r="Y7" t="n">
        <v>1</v>
      </c>
      <c r="Z7" t="n">
        <v>10</v>
      </c>
      <c r="AA7" t="n">
        <v>98.60041107633282</v>
      </c>
      <c r="AB7" t="n">
        <v>134.9094323777152</v>
      </c>
      <c r="AC7" t="n">
        <v>122.0338654981997</v>
      </c>
      <c r="AD7" t="n">
        <v>98600.41107633282</v>
      </c>
      <c r="AE7" t="n">
        <v>134909.4323777152</v>
      </c>
      <c r="AF7" t="n">
        <v>1.951630809658647e-06</v>
      </c>
      <c r="AG7" t="n">
        <v>0.1625</v>
      </c>
      <c r="AH7" t="n">
        <v>122033.8654981997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8.740600000000001</v>
      </c>
      <c r="E8" t="n">
        <v>11.44</v>
      </c>
      <c r="F8" t="n">
        <v>7.33</v>
      </c>
      <c r="G8" t="n">
        <v>13.33</v>
      </c>
      <c r="H8" t="n">
        <v>0.2</v>
      </c>
      <c r="I8" t="n">
        <v>33</v>
      </c>
      <c r="J8" t="n">
        <v>225.43</v>
      </c>
      <c r="K8" t="n">
        <v>56.94</v>
      </c>
      <c r="L8" t="n">
        <v>2.5</v>
      </c>
      <c r="M8" t="n">
        <v>31</v>
      </c>
      <c r="N8" t="n">
        <v>50.99</v>
      </c>
      <c r="O8" t="n">
        <v>28037.57</v>
      </c>
      <c r="P8" t="n">
        <v>110.95</v>
      </c>
      <c r="Q8" t="n">
        <v>204.15</v>
      </c>
      <c r="R8" t="n">
        <v>41.56</v>
      </c>
      <c r="S8" t="n">
        <v>17.37</v>
      </c>
      <c r="T8" t="n">
        <v>9856.200000000001</v>
      </c>
      <c r="U8" t="n">
        <v>0.42</v>
      </c>
      <c r="V8" t="n">
        <v>0.7</v>
      </c>
      <c r="W8" t="n">
        <v>1.2</v>
      </c>
      <c r="X8" t="n">
        <v>0.64</v>
      </c>
      <c r="Y8" t="n">
        <v>1</v>
      </c>
      <c r="Z8" t="n">
        <v>10</v>
      </c>
      <c r="AA8" t="n">
        <v>95.37714255467955</v>
      </c>
      <c r="AB8" t="n">
        <v>130.4992141858203</v>
      </c>
      <c r="AC8" t="n">
        <v>118.0445523407577</v>
      </c>
      <c r="AD8" t="n">
        <v>95377.14255467955</v>
      </c>
      <c r="AE8" t="n">
        <v>130499.2141858203</v>
      </c>
      <c r="AF8" t="n">
        <v>1.995370716446646e-06</v>
      </c>
      <c r="AG8" t="n">
        <v>0.1588888888888889</v>
      </c>
      <c r="AH8" t="n">
        <v>118044.5523407577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8.886699999999999</v>
      </c>
      <c r="E9" t="n">
        <v>11.25</v>
      </c>
      <c r="F9" t="n">
        <v>7.28</v>
      </c>
      <c r="G9" t="n">
        <v>14.55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110</v>
      </c>
      <c r="Q9" t="n">
        <v>204.18</v>
      </c>
      <c r="R9" t="n">
        <v>40.08</v>
      </c>
      <c r="S9" t="n">
        <v>17.37</v>
      </c>
      <c r="T9" t="n">
        <v>9132.65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93.09231183040805</v>
      </c>
      <c r="AB9" t="n">
        <v>127.3730079892561</v>
      </c>
      <c r="AC9" t="n">
        <v>115.2167068759347</v>
      </c>
      <c r="AD9" t="n">
        <v>93092.31183040806</v>
      </c>
      <c r="AE9" t="n">
        <v>127373.0079892561</v>
      </c>
      <c r="AF9" t="n">
        <v>2.028723536810563e-06</v>
      </c>
      <c r="AG9" t="n">
        <v>0.15625</v>
      </c>
      <c r="AH9" t="n">
        <v>115216.7068759347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9.045</v>
      </c>
      <c r="E10" t="n">
        <v>11.06</v>
      </c>
      <c r="F10" t="n">
        <v>7.21</v>
      </c>
      <c r="G10" t="n">
        <v>16.02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108.85</v>
      </c>
      <c r="Q10" t="n">
        <v>204.27</v>
      </c>
      <c r="R10" t="n">
        <v>38.02</v>
      </c>
      <c r="S10" t="n">
        <v>17.37</v>
      </c>
      <c r="T10" t="n">
        <v>8115.36</v>
      </c>
      <c r="U10" t="n">
        <v>0.46</v>
      </c>
      <c r="V10" t="n">
        <v>0.71</v>
      </c>
      <c r="W10" t="n">
        <v>1.18</v>
      </c>
      <c r="X10" t="n">
        <v>0.52</v>
      </c>
      <c r="Y10" t="n">
        <v>1</v>
      </c>
      <c r="Z10" t="n">
        <v>10</v>
      </c>
      <c r="AA10" t="n">
        <v>90.57751639792087</v>
      </c>
      <c r="AB10" t="n">
        <v>123.9321539335845</v>
      </c>
      <c r="AC10" t="n">
        <v>112.1042431020662</v>
      </c>
      <c r="AD10" t="n">
        <v>90577.51639792087</v>
      </c>
      <c r="AE10" t="n">
        <v>123932.1539335845</v>
      </c>
      <c r="AF10" t="n">
        <v>2.064861466061816e-06</v>
      </c>
      <c r="AG10" t="n">
        <v>0.1536111111111111</v>
      </c>
      <c r="AH10" t="n">
        <v>112104.2431020662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9.139799999999999</v>
      </c>
      <c r="E11" t="n">
        <v>10.94</v>
      </c>
      <c r="F11" t="n">
        <v>7.18</v>
      </c>
      <c r="G11" t="n">
        <v>17.24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108.35</v>
      </c>
      <c r="Q11" t="n">
        <v>204.15</v>
      </c>
      <c r="R11" t="n">
        <v>37.03</v>
      </c>
      <c r="S11" t="n">
        <v>17.37</v>
      </c>
      <c r="T11" t="n">
        <v>7632.1</v>
      </c>
      <c r="U11" t="n">
        <v>0.47</v>
      </c>
      <c r="V11" t="n">
        <v>0.71</v>
      </c>
      <c r="W11" t="n">
        <v>1.18</v>
      </c>
      <c r="X11" t="n">
        <v>0.49</v>
      </c>
      <c r="Y11" t="n">
        <v>1</v>
      </c>
      <c r="Z11" t="n">
        <v>10</v>
      </c>
      <c r="AA11" t="n">
        <v>89.26260981582251</v>
      </c>
      <c r="AB11" t="n">
        <v>122.1330407383741</v>
      </c>
      <c r="AC11" t="n">
        <v>110.476834745135</v>
      </c>
      <c r="AD11" t="n">
        <v>89262.60981582252</v>
      </c>
      <c r="AE11" t="n">
        <v>122133.0407383741</v>
      </c>
      <c r="AF11" t="n">
        <v>2.086503131842099e-06</v>
      </c>
      <c r="AG11" t="n">
        <v>0.1519444444444444</v>
      </c>
      <c r="AH11" t="n">
        <v>110476.834745135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9.2524</v>
      </c>
      <c r="E12" t="n">
        <v>10.81</v>
      </c>
      <c r="F12" t="n">
        <v>7.14</v>
      </c>
      <c r="G12" t="n">
        <v>18.62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107.52</v>
      </c>
      <c r="Q12" t="n">
        <v>204.28</v>
      </c>
      <c r="R12" t="n">
        <v>35.75</v>
      </c>
      <c r="S12" t="n">
        <v>17.37</v>
      </c>
      <c r="T12" t="n">
        <v>7003.97</v>
      </c>
      <c r="U12" t="n">
        <v>0.49</v>
      </c>
      <c r="V12" t="n">
        <v>0.72</v>
      </c>
      <c r="W12" t="n">
        <v>1.18</v>
      </c>
      <c r="X12" t="n">
        <v>0.45</v>
      </c>
      <c r="Y12" t="n">
        <v>1</v>
      </c>
      <c r="Z12" t="n">
        <v>10</v>
      </c>
      <c r="AA12" t="n">
        <v>87.5838186201978</v>
      </c>
      <c r="AB12" t="n">
        <v>119.8360445614811</v>
      </c>
      <c r="AC12" t="n">
        <v>108.3990606595095</v>
      </c>
      <c r="AD12" t="n">
        <v>87583.81862019781</v>
      </c>
      <c r="AE12" t="n">
        <v>119836.0445614811</v>
      </c>
      <c r="AF12" t="n">
        <v>2.112208317146528e-06</v>
      </c>
      <c r="AG12" t="n">
        <v>0.1501388888888889</v>
      </c>
      <c r="AH12" t="n">
        <v>108399.0606595095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9.304</v>
      </c>
      <c r="E13" t="n">
        <v>10.75</v>
      </c>
      <c r="F13" t="n">
        <v>7.12</v>
      </c>
      <c r="G13" t="n">
        <v>19.42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107.19</v>
      </c>
      <c r="Q13" t="n">
        <v>204.15</v>
      </c>
      <c r="R13" t="n">
        <v>35.09</v>
      </c>
      <c r="S13" t="n">
        <v>17.37</v>
      </c>
      <c r="T13" t="n">
        <v>6677.02</v>
      </c>
      <c r="U13" t="n">
        <v>0.5</v>
      </c>
      <c r="V13" t="n">
        <v>0.72</v>
      </c>
      <c r="W13" t="n">
        <v>1.18</v>
      </c>
      <c r="X13" t="n">
        <v>0.43</v>
      </c>
      <c r="Y13" t="n">
        <v>1</v>
      </c>
      <c r="Z13" t="n">
        <v>10</v>
      </c>
      <c r="AA13" t="n">
        <v>86.85229558130285</v>
      </c>
      <c r="AB13" t="n">
        <v>118.8351424671467</v>
      </c>
      <c r="AC13" t="n">
        <v>107.4936832562831</v>
      </c>
      <c r="AD13" t="n">
        <v>86852.29558130285</v>
      </c>
      <c r="AE13" t="n">
        <v>118835.1424671467</v>
      </c>
      <c r="AF13" t="n">
        <v>2.123987958014277e-06</v>
      </c>
      <c r="AG13" t="n">
        <v>0.1493055555555556</v>
      </c>
      <c r="AH13" t="n">
        <v>107493.6832562832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9.438700000000001</v>
      </c>
      <c r="E14" t="n">
        <v>10.59</v>
      </c>
      <c r="F14" t="n">
        <v>7.06</v>
      </c>
      <c r="G14" t="n">
        <v>21.17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106.05</v>
      </c>
      <c r="Q14" t="n">
        <v>204.14</v>
      </c>
      <c r="R14" t="n">
        <v>33.29</v>
      </c>
      <c r="S14" t="n">
        <v>17.37</v>
      </c>
      <c r="T14" t="n">
        <v>5789.39</v>
      </c>
      <c r="U14" t="n">
        <v>0.52</v>
      </c>
      <c r="V14" t="n">
        <v>0.72</v>
      </c>
      <c r="W14" t="n">
        <v>1.16</v>
      </c>
      <c r="X14" t="n">
        <v>0.36</v>
      </c>
      <c r="Y14" t="n">
        <v>1</v>
      </c>
      <c r="Z14" t="n">
        <v>10</v>
      </c>
      <c r="AA14" t="n">
        <v>84.79572677708801</v>
      </c>
      <c r="AB14" t="n">
        <v>116.0212542998091</v>
      </c>
      <c r="AC14" t="n">
        <v>104.9483486263185</v>
      </c>
      <c r="AD14" t="n">
        <v>84795.72677708801</v>
      </c>
      <c r="AE14" t="n">
        <v>116021.2542998091</v>
      </c>
      <c r="AF14" t="n">
        <v>2.154738299581832e-06</v>
      </c>
      <c r="AG14" t="n">
        <v>0.1470833333333333</v>
      </c>
      <c r="AH14" t="n">
        <v>104948.3486263185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9.491899999999999</v>
      </c>
      <c r="E15" t="n">
        <v>10.54</v>
      </c>
      <c r="F15" t="n">
        <v>7.04</v>
      </c>
      <c r="G15" t="n">
        <v>22.23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105.67</v>
      </c>
      <c r="Q15" t="n">
        <v>204.16</v>
      </c>
      <c r="R15" t="n">
        <v>32.86</v>
      </c>
      <c r="S15" t="n">
        <v>17.37</v>
      </c>
      <c r="T15" t="n">
        <v>5577.34</v>
      </c>
      <c r="U15" t="n">
        <v>0.53</v>
      </c>
      <c r="V15" t="n">
        <v>0.73</v>
      </c>
      <c r="W15" t="n">
        <v>1.16</v>
      </c>
      <c r="X15" t="n">
        <v>0.35</v>
      </c>
      <c r="Y15" t="n">
        <v>1</v>
      </c>
      <c r="Z15" t="n">
        <v>10</v>
      </c>
      <c r="AA15" t="n">
        <v>84.05160848284689</v>
      </c>
      <c r="AB15" t="n">
        <v>115.0031188214466</v>
      </c>
      <c r="AC15" t="n">
        <v>104.0273825690485</v>
      </c>
      <c r="AD15" t="n">
        <v>84051.60848284689</v>
      </c>
      <c r="AE15" t="n">
        <v>115003.1188214467</v>
      </c>
      <c r="AF15" t="n">
        <v>2.166883200631526e-06</v>
      </c>
      <c r="AG15" t="n">
        <v>0.1463888888888889</v>
      </c>
      <c r="AH15" t="n">
        <v>104027.3825690485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9.543200000000001</v>
      </c>
      <c r="E16" t="n">
        <v>10.48</v>
      </c>
      <c r="F16" t="n">
        <v>7.03</v>
      </c>
      <c r="G16" t="n">
        <v>23.43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105.43</v>
      </c>
      <c r="Q16" t="n">
        <v>204.17</v>
      </c>
      <c r="R16" t="n">
        <v>32.29</v>
      </c>
      <c r="S16" t="n">
        <v>17.37</v>
      </c>
      <c r="T16" t="n">
        <v>5298.4</v>
      </c>
      <c r="U16" t="n">
        <v>0.54</v>
      </c>
      <c r="V16" t="n">
        <v>0.73</v>
      </c>
      <c r="W16" t="n">
        <v>1.17</v>
      </c>
      <c r="X16" t="n">
        <v>0.34</v>
      </c>
      <c r="Y16" t="n">
        <v>1</v>
      </c>
      <c r="Z16" t="n">
        <v>10</v>
      </c>
      <c r="AA16" t="n">
        <v>83.44140836947183</v>
      </c>
      <c r="AB16" t="n">
        <v>114.1682161061982</v>
      </c>
      <c r="AC16" t="n">
        <v>103.2721617971498</v>
      </c>
      <c r="AD16" t="n">
        <v>83441.40836947183</v>
      </c>
      <c r="AE16" t="n">
        <v>114168.2161061982</v>
      </c>
      <c r="AF16" t="n">
        <v>2.17859435521516e-06</v>
      </c>
      <c r="AG16" t="n">
        <v>0.1455555555555555</v>
      </c>
      <c r="AH16" t="n">
        <v>103272.1617971498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9.594900000000001</v>
      </c>
      <c r="E17" t="n">
        <v>10.42</v>
      </c>
      <c r="F17" t="n">
        <v>7.02</v>
      </c>
      <c r="G17" t="n">
        <v>24.76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105.04</v>
      </c>
      <c r="Q17" t="n">
        <v>204.15</v>
      </c>
      <c r="R17" t="n">
        <v>31.71</v>
      </c>
      <c r="S17" t="n">
        <v>17.37</v>
      </c>
      <c r="T17" t="n">
        <v>5014.63</v>
      </c>
      <c r="U17" t="n">
        <v>0.55</v>
      </c>
      <c r="V17" t="n">
        <v>0.73</v>
      </c>
      <c r="W17" t="n">
        <v>1.17</v>
      </c>
      <c r="X17" t="n">
        <v>0.32</v>
      </c>
      <c r="Y17" t="n">
        <v>1</v>
      </c>
      <c r="Z17" t="n">
        <v>10</v>
      </c>
      <c r="AA17" t="n">
        <v>82.74926241858094</v>
      </c>
      <c r="AB17" t="n">
        <v>113.2211914808655</v>
      </c>
      <c r="AC17" t="n">
        <v>102.4155198729012</v>
      </c>
      <c r="AD17" t="n">
        <v>82749.26241858094</v>
      </c>
      <c r="AE17" t="n">
        <v>113221.1914808655</v>
      </c>
      <c r="AF17" t="n">
        <v>2.190396824844281e-06</v>
      </c>
      <c r="AG17" t="n">
        <v>0.1447222222222222</v>
      </c>
      <c r="AH17" t="n">
        <v>102415.5198729012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9.653499999999999</v>
      </c>
      <c r="E18" t="n">
        <v>10.36</v>
      </c>
      <c r="F18" t="n">
        <v>7</v>
      </c>
      <c r="G18" t="n">
        <v>26.23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104.74</v>
      </c>
      <c r="Q18" t="n">
        <v>204.16</v>
      </c>
      <c r="R18" t="n">
        <v>31.23</v>
      </c>
      <c r="S18" t="n">
        <v>17.37</v>
      </c>
      <c r="T18" t="n">
        <v>4775.84</v>
      </c>
      <c r="U18" t="n">
        <v>0.5600000000000001</v>
      </c>
      <c r="V18" t="n">
        <v>0.73</v>
      </c>
      <c r="W18" t="n">
        <v>1.16</v>
      </c>
      <c r="X18" t="n">
        <v>0.3</v>
      </c>
      <c r="Y18" t="n">
        <v>1</v>
      </c>
      <c r="Z18" t="n">
        <v>10</v>
      </c>
      <c r="AA18" t="n">
        <v>82.0283162575664</v>
      </c>
      <c r="AB18" t="n">
        <v>112.2347611374661</v>
      </c>
      <c r="AC18" t="n">
        <v>101.5232330570118</v>
      </c>
      <c r="AD18" t="n">
        <v>82028.3162575664</v>
      </c>
      <c r="AE18" t="n">
        <v>112234.7611374661</v>
      </c>
      <c r="AF18" t="n">
        <v>2.203774479008042e-06</v>
      </c>
      <c r="AG18" t="n">
        <v>0.1438888888888889</v>
      </c>
      <c r="AH18" t="n">
        <v>101523.2330570118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9.637499999999999</v>
      </c>
      <c r="E19" t="n">
        <v>10.38</v>
      </c>
      <c r="F19" t="n">
        <v>7.01</v>
      </c>
      <c r="G19" t="n">
        <v>26.3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104.89</v>
      </c>
      <c r="Q19" t="n">
        <v>204.18</v>
      </c>
      <c r="R19" t="n">
        <v>31.88</v>
      </c>
      <c r="S19" t="n">
        <v>17.37</v>
      </c>
      <c r="T19" t="n">
        <v>5102.91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82.27646088314286</v>
      </c>
      <c r="AB19" t="n">
        <v>112.5742835615479</v>
      </c>
      <c r="AC19" t="n">
        <v>101.830351937462</v>
      </c>
      <c r="AD19" t="n">
        <v>82276.46088314286</v>
      </c>
      <c r="AE19" t="n">
        <v>112574.2835615479</v>
      </c>
      <c r="AF19" t="n">
        <v>2.200121877188585e-06</v>
      </c>
      <c r="AG19" t="n">
        <v>0.1441666666666667</v>
      </c>
      <c r="AH19" t="n">
        <v>101830.351937462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9.7279</v>
      </c>
      <c r="E20" t="n">
        <v>10.28</v>
      </c>
      <c r="F20" t="n">
        <v>6.96</v>
      </c>
      <c r="G20" t="n">
        <v>27.84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103.96</v>
      </c>
      <c r="Q20" t="n">
        <v>204.14</v>
      </c>
      <c r="R20" t="n">
        <v>30.24</v>
      </c>
      <c r="S20" t="n">
        <v>17.37</v>
      </c>
      <c r="T20" t="n">
        <v>4286.4</v>
      </c>
      <c r="U20" t="n">
        <v>0.57</v>
      </c>
      <c r="V20" t="n">
        <v>0.73</v>
      </c>
      <c r="W20" t="n">
        <v>1.16</v>
      </c>
      <c r="X20" t="n">
        <v>0.27</v>
      </c>
      <c r="Y20" t="n">
        <v>1</v>
      </c>
      <c r="Z20" t="n">
        <v>10</v>
      </c>
      <c r="AA20" t="n">
        <v>80.8588128203757</v>
      </c>
      <c r="AB20" t="n">
        <v>110.6345949398523</v>
      </c>
      <c r="AC20" t="n">
        <v>100.0757844754503</v>
      </c>
      <c r="AD20" t="n">
        <v>80858.81282037571</v>
      </c>
      <c r="AE20" t="n">
        <v>110634.5949398523</v>
      </c>
      <c r="AF20" t="n">
        <v>2.220759077468518e-06</v>
      </c>
      <c r="AG20" t="n">
        <v>0.1427777777777778</v>
      </c>
      <c r="AH20" t="n">
        <v>100075.7844754503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9.776</v>
      </c>
      <c r="E21" t="n">
        <v>10.23</v>
      </c>
      <c r="F21" t="n">
        <v>6.95</v>
      </c>
      <c r="G21" t="n">
        <v>29.8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103.69</v>
      </c>
      <c r="Q21" t="n">
        <v>204.19</v>
      </c>
      <c r="R21" t="n">
        <v>30.08</v>
      </c>
      <c r="S21" t="n">
        <v>17.37</v>
      </c>
      <c r="T21" t="n">
        <v>4210.62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80.28931583196189</v>
      </c>
      <c r="AB21" t="n">
        <v>109.855384035871</v>
      </c>
      <c r="AC21" t="n">
        <v>99.3709403665154</v>
      </c>
      <c r="AD21" t="n">
        <v>80289.31583196188</v>
      </c>
      <c r="AE21" t="n">
        <v>109855.384035871</v>
      </c>
      <c r="AF21" t="n">
        <v>2.23173971168826e-06</v>
      </c>
      <c r="AG21" t="n">
        <v>0.1420833333333333</v>
      </c>
      <c r="AH21" t="n">
        <v>99370.94036651539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9.783899999999999</v>
      </c>
      <c r="E22" t="n">
        <v>10.22</v>
      </c>
      <c r="F22" t="n">
        <v>6.95</v>
      </c>
      <c r="G22" t="n">
        <v>29.77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103.54</v>
      </c>
      <c r="Q22" t="n">
        <v>204.16</v>
      </c>
      <c r="R22" t="n">
        <v>29.68</v>
      </c>
      <c r="S22" t="n">
        <v>17.37</v>
      </c>
      <c r="T22" t="n">
        <v>4012.79</v>
      </c>
      <c r="U22" t="n">
        <v>0.59</v>
      </c>
      <c r="V22" t="n">
        <v>0.74</v>
      </c>
      <c r="W22" t="n">
        <v>1.16</v>
      </c>
      <c r="X22" t="n">
        <v>0.25</v>
      </c>
      <c r="Y22" t="n">
        <v>1</v>
      </c>
      <c r="Z22" t="n">
        <v>10</v>
      </c>
      <c r="AA22" t="n">
        <v>80.14228878604995</v>
      </c>
      <c r="AB22" t="n">
        <v>109.6542151452789</v>
      </c>
      <c r="AC22" t="n">
        <v>99.18897075249903</v>
      </c>
      <c r="AD22" t="n">
        <v>80142.28878604995</v>
      </c>
      <c r="AE22" t="n">
        <v>109654.2151452789</v>
      </c>
      <c r="AF22" t="n">
        <v>2.233543183836617e-06</v>
      </c>
      <c r="AG22" t="n">
        <v>0.1419444444444445</v>
      </c>
      <c r="AH22" t="n">
        <v>99188.97075249904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9.841699999999999</v>
      </c>
      <c r="E23" t="n">
        <v>10.16</v>
      </c>
      <c r="F23" t="n">
        <v>6.93</v>
      </c>
      <c r="G23" t="n">
        <v>31.98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103.17</v>
      </c>
      <c r="Q23" t="n">
        <v>204.14</v>
      </c>
      <c r="R23" t="n">
        <v>29.32</v>
      </c>
      <c r="S23" t="n">
        <v>17.37</v>
      </c>
      <c r="T23" t="n">
        <v>3835.26</v>
      </c>
      <c r="U23" t="n">
        <v>0.59</v>
      </c>
      <c r="V23" t="n">
        <v>0.74</v>
      </c>
      <c r="W23" t="n">
        <v>1.15</v>
      </c>
      <c r="X23" t="n">
        <v>0.24</v>
      </c>
      <c r="Y23" t="n">
        <v>1</v>
      </c>
      <c r="Z23" t="n">
        <v>10</v>
      </c>
      <c r="AA23" t="n">
        <v>79.41817477033212</v>
      </c>
      <c r="AB23" t="n">
        <v>108.6634504033185</v>
      </c>
      <c r="AC23" t="n">
        <v>98.29276320696397</v>
      </c>
      <c r="AD23" t="n">
        <v>79418.17477033212</v>
      </c>
      <c r="AE23" t="n">
        <v>108663.4504033185</v>
      </c>
      <c r="AF23" t="n">
        <v>2.246738207909406e-06</v>
      </c>
      <c r="AG23" t="n">
        <v>0.1411111111111111</v>
      </c>
      <c r="AH23" t="n">
        <v>98292.76320696397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9.8474</v>
      </c>
      <c r="E24" t="n">
        <v>10.15</v>
      </c>
      <c r="F24" t="n">
        <v>6.92</v>
      </c>
      <c r="G24" t="n">
        <v>31.96</v>
      </c>
      <c r="H24" t="n">
        <v>0.5</v>
      </c>
      <c r="I24" t="n">
        <v>13</v>
      </c>
      <c r="J24" t="n">
        <v>232.2</v>
      </c>
      <c r="K24" t="n">
        <v>56.94</v>
      </c>
      <c r="L24" t="n">
        <v>6.5</v>
      </c>
      <c r="M24" t="n">
        <v>11</v>
      </c>
      <c r="N24" t="n">
        <v>53.75</v>
      </c>
      <c r="O24" t="n">
        <v>28871.74</v>
      </c>
      <c r="P24" t="n">
        <v>103.03</v>
      </c>
      <c r="Q24" t="n">
        <v>204.17</v>
      </c>
      <c r="R24" t="n">
        <v>28.97</v>
      </c>
      <c r="S24" t="n">
        <v>17.37</v>
      </c>
      <c r="T24" t="n">
        <v>3663.95</v>
      </c>
      <c r="U24" t="n">
        <v>0.6</v>
      </c>
      <c r="V24" t="n">
        <v>0.74</v>
      </c>
      <c r="W24" t="n">
        <v>1.16</v>
      </c>
      <c r="X24" t="n">
        <v>0.23</v>
      </c>
      <c r="Y24" t="n">
        <v>1</v>
      </c>
      <c r="Z24" t="n">
        <v>10</v>
      </c>
      <c r="AA24" t="n">
        <v>79.26638092260326</v>
      </c>
      <c r="AB24" t="n">
        <v>108.455759364184</v>
      </c>
      <c r="AC24" t="n">
        <v>98.10489390910823</v>
      </c>
      <c r="AD24" t="n">
        <v>79266.38092260326</v>
      </c>
      <c r="AE24" t="n">
        <v>108455.759364184</v>
      </c>
      <c r="AF24" t="n">
        <v>2.248039447307588e-06</v>
      </c>
      <c r="AG24" t="n">
        <v>0.1409722222222222</v>
      </c>
      <c r="AH24" t="n">
        <v>98104.89390910823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9.8996</v>
      </c>
      <c r="E25" t="n">
        <v>10.1</v>
      </c>
      <c r="F25" t="n">
        <v>6.91</v>
      </c>
      <c r="G25" t="n">
        <v>34.57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102.73</v>
      </c>
      <c r="Q25" t="n">
        <v>204.14</v>
      </c>
      <c r="R25" t="n">
        <v>28.81</v>
      </c>
      <c r="S25" t="n">
        <v>17.37</v>
      </c>
      <c r="T25" t="n">
        <v>3585.89</v>
      </c>
      <c r="U25" t="n">
        <v>0.6</v>
      </c>
      <c r="V25" t="n">
        <v>0.74</v>
      </c>
      <c r="W25" t="n">
        <v>1.15</v>
      </c>
      <c r="X25" t="n">
        <v>0.22</v>
      </c>
      <c r="Y25" t="n">
        <v>1</v>
      </c>
      <c r="Z25" t="n">
        <v>10</v>
      </c>
      <c r="AA25" t="n">
        <v>78.66322917241055</v>
      </c>
      <c r="AB25" t="n">
        <v>107.6305005303935</v>
      </c>
      <c r="AC25" t="n">
        <v>97.35839662015638</v>
      </c>
      <c r="AD25" t="n">
        <v>78663.22917241056</v>
      </c>
      <c r="AE25" t="n">
        <v>107630.5005303935</v>
      </c>
      <c r="AF25" t="n">
        <v>2.259956060743566e-06</v>
      </c>
      <c r="AG25" t="n">
        <v>0.1402777777777778</v>
      </c>
      <c r="AH25" t="n">
        <v>97358.39662015639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9.898</v>
      </c>
      <c r="E26" t="n">
        <v>10.1</v>
      </c>
      <c r="F26" t="n">
        <v>6.92</v>
      </c>
      <c r="G26" t="n">
        <v>34.58</v>
      </c>
      <c r="H26" t="n">
        <v>0.53</v>
      </c>
      <c r="I26" t="n">
        <v>12</v>
      </c>
      <c r="J26" t="n">
        <v>233.05</v>
      </c>
      <c r="K26" t="n">
        <v>56.94</v>
      </c>
      <c r="L26" t="n">
        <v>7</v>
      </c>
      <c r="M26" t="n">
        <v>10</v>
      </c>
      <c r="N26" t="n">
        <v>54.11</v>
      </c>
      <c r="O26" t="n">
        <v>28977.11</v>
      </c>
      <c r="P26" t="n">
        <v>102.71</v>
      </c>
      <c r="Q26" t="n">
        <v>204.17</v>
      </c>
      <c r="R26" t="n">
        <v>28.85</v>
      </c>
      <c r="S26" t="n">
        <v>17.37</v>
      </c>
      <c r="T26" t="n">
        <v>3605.58</v>
      </c>
      <c r="U26" t="n">
        <v>0.6</v>
      </c>
      <c r="V26" t="n">
        <v>0.74</v>
      </c>
      <c r="W26" t="n">
        <v>1.15</v>
      </c>
      <c r="X26" t="n">
        <v>0.22</v>
      </c>
      <c r="Y26" t="n">
        <v>1</v>
      </c>
      <c r="Z26" t="n">
        <v>10</v>
      </c>
      <c r="AA26" t="n">
        <v>78.69366042317363</v>
      </c>
      <c r="AB26" t="n">
        <v>107.6721379102196</v>
      </c>
      <c r="AC26" t="n">
        <v>97.39606018689032</v>
      </c>
      <c r="AD26" t="n">
        <v>78693.66042317363</v>
      </c>
      <c r="AE26" t="n">
        <v>107672.1379102196</v>
      </c>
      <c r="AF26" t="n">
        <v>2.259590800561621e-06</v>
      </c>
      <c r="AG26" t="n">
        <v>0.1402777777777778</v>
      </c>
      <c r="AH26" t="n">
        <v>97396.06018689032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9.8964</v>
      </c>
      <c r="E27" t="n">
        <v>10.1</v>
      </c>
      <c r="F27" t="n">
        <v>6.92</v>
      </c>
      <c r="G27" t="n">
        <v>34.59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102.47</v>
      </c>
      <c r="Q27" t="n">
        <v>204.14</v>
      </c>
      <c r="R27" t="n">
        <v>28.67</v>
      </c>
      <c r="S27" t="n">
        <v>17.37</v>
      </c>
      <c r="T27" t="n">
        <v>3517.75</v>
      </c>
      <c r="U27" t="n">
        <v>0.61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78.57406652760118</v>
      </c>
      <c r="AB27" t="n">
        <v>107.5085042661872</v>
      </c>
      <c r="AC27" t="n">
        <v>97.248043508183</v>
      </c>
      <c r="AD27" t="n">
        <v>78574.06652760117</v>
      </c>
      <c r="AE27" t="n">
        <v>107508.5042661872</v>
      </c>
      <c r="AF27" t="n">
        <v>2.259225540379675e-06</v>
      </c>
      <c r="AG27" t="n">
        <v>0.1402777777777778</v>
      </c>
      <c r="AH27" t="n">
        <v>97248.04350818301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9.9709</v>
      </c>
      <c r="E28" t="n">
        <v>10.03</v>
      </c>
      <c r="F28" t="n">
        <v>6.89</v>
      </c>
      <c r="G28" t="n">
        <v>37.56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101.85</v>
      </c>
      <c r="Q28" t="n">
        <v>204.14</v>
      </c>
      <c r="R28" t="n">
        <v>27.88</v>
      </c>
      <c r="S28" t="n">
        <v>17.37</v>
      </c>
      <c r="T28" t="n">
        <v>3126.1</v>
      </c>
      <c r="U28" t="n">
        <v>0.62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77.57453325248224</v>
      </c>
      <c r="AB28" t="n">
        <v>106.1408987428742</v>
      </c>
      <c r="AC28" t="n">
        <v>96.01096033656817</v>
      </c>
      <c r="AD28" t="n">
        <v>77574.53325248224</v>
      </c>
      <c r="AE28" t="n">
        <v>106140.8987428742</v>
      </c>
      <c r="AF28" t="n">
        <v>2.276232967601522e-06</v>
      </c>
      <c r="AG28" t="n">
        <v>0.1393055555555555</v>
      </c>
      <c r="AH28" t="n">
        <v>96010.96033656817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9.968999999999999</v>
      </c>
      <c r="E29" t="n">
        <v>10.03</v>
      </c>
      <c r="F29" t="n">
        <v>6.89</v>
      </c>
      <c r="G29" t="n">
        <v>37.57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101.83</v>
      </c>
      <c r="Q29" t="n">
        <v>204.14</v>
      </c>
      <c r="R29" t="n">
        <v>27.94</v>
      </c>
      <c r="S29" t="n">
        <v>17.37</v>
      </c>
      <c r="T29" t="n">
        <v>3158.71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77.57799745120407</v>
      </c>
      <c r="AB29" t="n">
        <v>106.145638612395</v>
      </c>
      <c r="AC29" t="n">
        <v>96.01524783959441</v>
      </c>
      <c r="AD29" t="n">
        <v>77577.99745120406</v>
      </c>
      <c r="AE29" t="n">
        <v>106145.638612395</v>
      </c>
      <c r="AF29" t="n">
        <v>2.275799221135461e-06</v>
      </c>
      <c r="AG29" t="n">
        <v>0.1393055555555555</v>
      </c>
      <c r="AH29" t="n">
        <v>96015.24783959441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9.9693</v>
      </c>
      <c r="E30" t="n">
        <v>10.03</v>
      </c>
      <c r="F30" t="n">
        <v>6.89</v>
      </c>
      <c r="G30" t="n">
        <v>37.57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101.58</v>
      </c>
      <c r="Q30" t="n">
        <v>204.14</v>
      </c>
      <c r="R30" t="n">
        <v>27.94</v>
      </c>
      <c r="S30" t="n">
        <v>17.37</v>
      </c>
      <c r="T30" t="n">
        <v>3158.1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77.43925865866795</v>
      </c>
      <c r="AB30" t="n">
        <v>105.9558100757236</v>
      </c>
      <c r="AC30" t="n">
        <v>95.84353627203687</v>
      </c>
      <c r="AD30" t="n">
        <v>77439.25865866795</v>
      </c>
      <c r="AE30" t="n">
        <v>105955.8100757237</v>
      </c>
      <c r="AF30" t="n">
        <v>2.275867707419576e-06</v>
      </c>
      <c r="AG30" t="n">
        <v>0.1393055555555555</v>
      </c>
      <c r="AH30" t="n">
        <v>95843.53627203687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10.0351</v>
      </c>
      <c r="E31" t="n">
        <v>9.960000000000001</v>
      </c>
      <c r="F31" t="n">
        <v>6.87</v>
      </c>
      <c r="G31" t="n">
        <v>41.19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8</v>
      </c>
      <c r="N31" t="n">
        <v>55</v>
      </c>
      <c r="O31" t="n">
        <v>29241.66</v>
      </c>
      <c r="P31" t="n">
        <v>101.09</v>
      </c>
      <c r="Q31" t="n">
        <v>204.15</v>
      </c>
      <c r="R31" t="n">
        <v>27.29</v>
      </c>
      <c r="S31" t="n">
        <v>17.37</v>
      </c>
      <c r="T31" t="n">
        <v>2835.11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76.61895636451096</v>
      </c>
      <c r="AB31" t="n">
        <v>104.8334362876755</v>
      </c>
      <c r="AC31" t="n">
        <v>94.82828026305816</v>
      </c>
      <c r="AD31" t="n">
        <v>76618.95636451096</v>
      </c>
      <c r="AE31" t="n">
        <v>104833.4362876755</v>
      </c>
      <c r="AF31" t="n">
        <v>2.290889032402093e-06</v>
      </c>
      <c r="AG31" t="n">
        <v>0.1383333333333333</v>
      </c>
      <c r="AH31" t="n">
        <v>94828.28026305816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10.0385</v>
      </c>
      <c r="E32" t="n">
        <v>9.960000000000001</v>
      </c>
      <c r="F32" t="n">
        <v>6.86</v>
      </c>
      <c r="G32" t="n">
        <v>41.17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101.06</v>
      </c>
      <c r="Q32" t="n">
        <v>204.15</v>
      </c>
      <c r="R32" t="n">
        <v>27.22</v>
      </c>
      <c r="S32" t="n">
        <v>17.37</v>
      </c>
      <c r="T32" t="n">
        <v>2804.42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76.54881040961759</v>
      </c>
      <c r="AB32" t="n">
        <v>104.7374594975693</v>
      </c>
      <c r="AC32" t="n">
        <v>94.74146336309538</v>
      </c>
      <c r="AD32" t="n">
        <v>76548.81040961758</v>
      </c>
      <c r="AE32" t="n">
        <v>104737.4594975693</v>
      </c>
      <c r="AF32" t="n">
        <v>2.291665210288728e-06</v>
      </c>
      <c r="AG32" t="n">
        <v>0.1383333333333333</v>
      </c>
      <c r="AH32" t="n">
        <v>94741.46336309538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10.0413</v>
      </c>
      <c r="E33" t="n">
        <v>9.960000000000001</v>
      </c>
      <c r="F33" t="n">
        <v>6.86</v>
      </c>
      <c r="G33" t="n">
        <v>41.16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101.02</v>
      </c>
      <c r="Q33" t="n">
        <v>204.14</v>
      </c>
      <c r="R33" t="n">
        <v>27.01</v>
      </c>
      <c r="S33" t="n">
        <v>17.37</v>
      </c>
      <c r="T33" t="n">
        <v>2697.35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76.50637532717758</v>
      </c>
      <c r="AB33" t="n">
        <v>104.6793979456712</v>
      </c>
      <c r="AC33" t="n">
        <v>94.68894312422051</v>
      </c>
      <c r="AD33" t="n">
        <v>76506.37532717758</v>
      </c>
      <c r="AE33" t="n">
        <v>104679.3979456712</v>
      </c>
      <c r="AF33" t="n">
        <v>2.292304415607133e-06</v>
      </c>
      <c r="AG33" t="n">
        <v>0.1383333333333333</v>
      </c>
      <c r="AH33" t="n">
        <v>94688.94312422052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10.103</v>
      </c>
      <c r="E34" t="n">
        <v>9.9</v>
      </c>
      <c r="F34" t="n">
        <v>6.84</v>
      </c>
      <c r="G34" t="n">
        <v>45.61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100.32</v>
      </c>
      <c r="Q34" t="n">
        <v>204.14</v>
      </c>
      <c r="R34" t="n">
        <v>26.54</v>
      </c>
      <c r="S34" t="n">
        <v>17.37</v>
      </c>
      <c r="T34" t="n">
        <v>2468.86</v>
      </c>
      <c r="U34" t="n">
        <v>0.65</v>
      </c>
      <c r="V34" t="n">
        <v>0.75</v>
      </c>
      <c r="W34" t="n">
        <v>1.15</v>
      </c>
      <c r="X34" t="n">
        <v>0.15</v>
      </c>
      <c r="Y34" t="n">
        <v>1</v>
      </c>
      <c r="Z34" t="n">
        <v>10</v>
      </c>
      <c r="AA34" t="n">
        <v>75.61517277482358</v>
      </c>
      <c r="AB34" t="n">
        <v>103.4600152964593</v>
      </c>
      <c r="AC34" t="n">
        <v>93.58593664363475</v>
      </c>
      <c r="AD34" t="n">
        <v>75615.17277482357</v>
      </c>
      <c r="AE34" t="n">
        <v>103460.0152964593</v>
      </c>
      <c r="AF34" t="n">
        <v>2.306389761373414e-06</v>
      </c>
      <c r="AG34" t="n">
        <v>0.1375</v>
      </c>
      <c r="AH34" t="n">
        <v>93585.93664363475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10.0866</v>
      </c>
      <c r="E35" t="n">
        <v>9.91</v>
      </c>
      <c r="F35" t="n">
        <v>6.86</v>
      </c>
      <c r="G35" t="n">
        <v>45.72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100.82</v>
      </c>
      <c r="Q35" t="n">
        <v>204.14</v>
      </c>
      <c r="R35" t="n">
        <v>27.06</v>
      </c>
      <c r="S35" t="n">
        <v>17.37</v>
      </c>
      <c r="T35" t="n">
        <v>2729.59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76.06195231728933</v>
      </c>
      <c r="AB35" t="n">
        <v>104.071318776983</v>
      </c>
      <c r="AC35" t="n">
        <v>94.13889817794724</v>
      </c>
      <c r="AD35" t="n">
        <v>76061.95231728932</v>
      </c>
      <c r="AE35" t="n">
        <v>104071.318776983</v>
      </c>
      <c r="AF35" t="n">
        <v>2.302645844508471e-06</v>
      </c>
      <c r="AG35" t="n">
        <v>0.1376388888888889</v>
      </c>
      <c r="AH35" t="n">
        <v>94138.89817794724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10.0877</v>
      </c>
      <c r="E36" t="n">
        <v>9.91</v>
      </c>
      <c r="F36" t="n">
        <v>6.86</v>
      </c>
      <c r="G36" t="n">
        <v>45.71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100.92</v>
      </c>
      <c r="Q36" t="n">
        <v>204.16</v>
      </c>
      <c r="R36" t="n">
        <v>26.94</v>
      </c>
      <c r="S36" t="n">
        <v>17.37</v>
      </c>
      <c r="T36" t="n">
        <v>2667.86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76.10783467783661</v>
      </c>
      <c r="AB36" t="n">
        <v>104.1340970468707</v>
      </c>
      <c r="AC36" t="n">
        <v>94.1956849778667</v>
      </c>
      <c r="AD36" t="n">
        <v>76107.83467783661</v>
      </c>
      <c r="AE36" t="n">
        <v>104134.0970468707</v>
      </c>
      <c r="AF36" t="n">
        <v>2.302896960883558e-06</v>
      </c>
      <c r="AG36" t="n">
        <v>0.1376388888888889</v>
      </c>
      <c r="AH36" t="n">
        <v>94195.68497786671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10.0888</v>
      </c>
      <c r="E37" t="n">
        <v>9.91</v>
      </c>
      <c r="F37" t="n">
        <v>6.86</v>
      </c>
      <c r="G37" t="n">
        <v>45.71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100.59</v>
      </c>
      <c r="Q37" t="n">
        <v>204.15</v>
      </c>
      <c r="R37" t="n">
        <v>27.02</v>
      </c>
      <c r="S37" t="n">
        <v>17.37</v>
      </c>
      <c r="T37" t="n">
        <v>2709.82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75.92176248234297</v>
      </c>
      <c r="AB37" t="n">
        <v>103.8795048600704</v>
      </c>
      <c r="AC37" t="n">
        <v>93.96539071205225</v>
      </c>
      <c r="AD37" t="n">
        <v>75921.76248234297</v>
      </c>
      <c r="AE37" t="n">
        <v>103879.5048600704</v>
      </c>
      <c r="AF37" t="n">
        <v>2.303148077258646e-06</v>
      </c>
      <c r="AG37" t="n">
        <v>0.1376388888888889</v>
      </c>
      <c r="AH37" t="n">
        <v>93965.39071205225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10.0905</v>
      </c>
      <c r="E38" t="n">
        <v>9.91</v>
      </c>
      <c r="F38" t="n">
        <v>6.85</v>
      </c>
      <c r="G38" t="n">
        <v>45.7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100.39</v>
      </c>
      <c r="Q38" t="n">
        <v>204.14</v>
      </c>
      <c r="R38" t="n">
        <v>26.99</v>
      </c>
      <c r="S38" t="n">
        <v>17.37</v>
      </c>
      <c r="T38" t="n">
        <v>2691.08</v>
      </c>
      <c r="U38" t="n">
        <v>0.64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75.77296421173753</v>
      </c>
      <c r="AB38" t="n">
        <v>103.6759125017118</v>
      </c>
      <c r="AC38" t="n">
        <v>93.78122892263164</v>
      </c>
      <c r="AD38" t="n">
        <v>75772.96421173753</v>
      </c>
      <c r="AE38" t="n">
        <v>103675.9125017118</v>
      </c>
      <c r="AF38" t="n">
        <v>2.303536166201963e-06</v>
      </c>
      <c r="AG38" t="n">
        <v>0.1376388888888889</v>
      </c>
      <c r="AH38" t="n">
        <v>93781.22892263164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10.1531</v>
      </c>
      <c r="E39" t="n">
        <v>9.85</v>
      </c>
      <c r="F39" t="n">
        <v>6.84</v>
      </c>
      <c r="G39" t="n">
        <v>51.28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99.87</v>
      </c>
      <c r="Q39" t="n">
        <v>204.21</v>
      </c>
      <c r="R39" t="n">
        <v>26.36</v>
      </c>
      <c r="S39" t="n">
        <v>17.37</v>
      </c>
      <c r="T39" t="n">
        <v>2382.08</v>
      </c>
      <c r="U39" t="n">
        <v>0.66</v>
      </c>
      <c r="V39" t="n">
        <v>0.75</v>
      </c>
      <c r="W39" t="n">
        <v>1.15</v>
      </c>
      <c r="X39" t="n">
        <v>0.15</v>
      </c>
      <c r="Y39" t="n">
        <v>1</v>
      </c>
      <c r="Z39" t="n">
        <v>10</v>
      </c>
      <c r="AA39" t="n">
        <v>75.00885962249968</v>
      </c>
      <c r="AB39" t="n">
        <v>102.6304308928018</v>
      </c>
      <c r="AC39" t="n">
        <v>92.83552661113295</v>
      </c>
      <c r="AD39" t="n">
        <v>75008.85962249969</v>
      </c>
      <c r="AE39" t="n">
        <v>102630.4308928018</v>
      </c>
      <c r="AF39" t="n">
        <v>2.317826970820589e-06</v>
      </c>
      <c r="AG39" t="n">
        <v>0.1368055555555555</v>
      </c>
      <c r="AH39" t="n">
        <v>92835.52661113295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10.1692</v>
      </c>
      <c r="E40" t="n">
        <v>9.83</v>
      </c>
      <c r="F40" t="n">
        <v>6.82</v>
      </c>
      <c r="G40" t="n">
        <v>51.16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99.65000000000001</v>
      </c>
      <c r="Q40" t="n">
        <v>204.14</v>
      </c>
      <c r="R40" t="n">
        <v>25.81</v>
      </c>
      <c r="S40" t="n">
        <v>17.37</v>
      </c>
      <c r="T40" t="n">
        <v>2105.75</v>
      </c>
      <c r="U40" t="n">
        <v>0.67</v>
      </c>
      <c r="V40" t="n">
        <v>0.75</v>
      </c>
      <c r="W40" t="n">
        <v>1.15</v>
      </c>
      <c r="X40" t="n">
        <v>0.13</v>
      </c>
      <c r="Y40" t="n">
        <v>1</v>
      </c>
      <c r="Z40" t="n">
        <v>10</v>
      </c>
      <c r="AA40" t="n">
        <v>74.71818895712522</v>
      </c>
      <c r="AB40" t="n">
        <v>102.2327224649519</v>
      </c>
      <c r="AC40" t="n">
        <v>92.47577491744967</v>
      </c>
      <c r="AD40" t="n">
        <v>74718.18895712522</v>
      </c>
      <c r="AE40" t="n">
        <v>102232.7224649519</v>
      </c>
      <c r="AF40" t="n">
        <v>2.321502401401418e-06</v>
      </c>
      <c r="AG40" t="n">
        <v>0.1365277777777778</v>
      </c>
      <c r="AH40" t="n">
        <v>92475.77491744967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10.1683</v>
      </c>
      <c r="E41" t="n">
        <v>9.83</v>
      </c>
      <c r="F41" t="n">
        <v>6.82</v>
      </c>
      <c r="G41" t="n">
        <v>51.17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99.48</v>
      </c>
      <c r="Q41" t="n">
        <v>204.15</v>
      </c>
      <c r="R41" t="n">
        <v>25.9</v>
      </c>
      <c r="S41" t="n">
        <v>17.37</v>
      </c>
      <c r="T41" t="n">
        <v>2151.58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74.63363390576919</v>
      </c>
      <c r="AB41" t="n">
        <v>102.117030513381</v>
      </c>
      <c r="AC41" t="n">
        <v>92.37112444336201</v>
      </c>
      <c r="AD41" t="n">
        <v>74633.63390576918</v>
      </c>
      <c r="AE41" t="n">
        <v>102117.030513381</v>
      </c>
      <c r="AF41" t="n">
        <v>2.321296942549073e-06</v>
      </c>
      <c r="AG41" t="n">
        <v>0.1365277777777778</v>
      </c>
      <c r="AH41" t="n">
        <v>92371.124443362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10.1557</v>
      </c>
      <c r="E42" t="n">
        <v>9.85</v>
      </c>
      <c r="F42" t="n">
        <v>6.83</v>
      </c>
      <c r="G42" t="n">
        <v>51.26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99.52</v>
      </c>
      <c r="Q42" t="n">
        <v>204.15</v>
      </c>
      <c r="R42" t="n">
        <v>26.29</v>
      </c>
      <c r="S42" t="n">
        <v>17.37</v>
      </c>
      <c r="T42" t="n">
        <v>2349.8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74.77433041561208</v>
      </c>
      <c r="AB42" t="n">
        <v>102.3095376852399</v>
      </c>
      <c r="AC42" t="n">
        <v>92.5452590009243</v>
      </c>
      <c r="AD42" t="n">
        <v>74774.33041561209</v>
      </c>
      <c r="AE42" t="n">
        <v>102309.5376852399</v>
      </c>
      <c r="AF42" t="n">
        <v>2.318420518616251e-06</v>
      </c>
      <c r="AG42" t="n">
        <v>0.1368055555555555</v>
      </c>
      <c r="AH42" t="n">
        <v>92545.2590009243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10.1655</v>
      </c>
      <c r="E43" t="n">
        <v>9.84</v>
      </c>
      <c r="F43" t="n">
        <v>6.83</v>
      </c>
      <c r="G43" t="n">
        <v>51.19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99.31</v>
      </c>
      <c r="Q43" t="n">
        <v>204.14</v>
      </c>
      <c r="R43" t="n">
        <v>26.07</v>
      </c>
      <c r="S43" t="n">
        <v>17.37</v>
      </c>
      <c r="T43" t="n">
        <v>2238.18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74.59137390632151</v>
      </c>
      <c r="AB43" t="n">
        <v>102.0592085177571</v>
      </c>
      <c r="AC43" t="n">
        <v>92.31882089784678</v>
      </c>
      <c r="AD43" t="n">
        <v>74591.3739063215</v>
      </c>
      <c r="AE43" t="n">
        <v>102059.2085177571</v>
      </c>
      <c r="AF43" t="n">
        <v>2.320657737230668e-06</v>
      </c>
      <c r="AG43" t="n">
        <v>0.1366666666666667</v>
      </c>
      <c r="AH43" t="n">
        <v>92318.82089784677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10.1609</v>
      </c>
      <c r="E44" t="n">
        <v>9.84</v>
      </c>
      <c r="F44" t="n">
        <v>6.83</v>
      </c>
      <c r="G44" t="n">
        <v>51.22</v>
      </c>
      <c r="H44" t="n">
        <v>0.85</v>
      </c>
      <c r="I44" t="n">
        <v>8</v>
      </c>
      <c r="J44" t="n">
        <v>240.84</v>
      </c>
      <c r="K44" t="n">
        <v>56.94</v>
      </c>
      <c r="L44" t="n">
        <v>11.5</v>
      </c>
      <c r="M44" t="n">
        <v>6</v>
      </c>
      <c r="N44" t="n">
        <v>57.39</v>
      </c>
      <c r="O44" t="n">
        <v>29937.16</v>
      </c>
      <c r="P44" t="n">
        <v>99.14</v>
      </c>
      <c r="Q44" t="n">
        <v>204.14</v>
      </c>
      <c r="R44" t="n">
        <v>26.14</v>
      </c>
      <c r="S44" t="n">
        <v>17.37</v>
      </c>
      <c r="T44" t="n">
        <v>2273.32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74.53314106642669</v>
      </c>
      <c r="AB44" t="n">
        <v>101.9795317771615</v>
      </c>
      <c r="AC44" t="n">
        <v>92.24674839354657</v>
      </c>
      <c r="AD44" t="n">
        <v>74533.14106642669</v>
      </c>
      <c r="AE44" t="n">
        <v>101979.5317771615</v>
      </c>
      <c r="AF44" t="n">
        <v>2.319607614207574e-06</v>
      </c>
      <c r="AG44" t="n">
        <v>0.1366666666666667</v>
      </c>
      <c r="AH44" t="n">
        <v>92246.74839354657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10.2372</v>
      </c>
      <c r="E45" t="n">
        <v>9.77</v>
      </c>
      <c r="F45" t="n">
        <v>6.8</v>
      </c>
      <c r="G45" t="n">
        <v>58.29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98.38</v>
      </c>
      <c r="Q45" t="n">
        <v>204.14</v>
      </c>
      <c r="R45" t="n">
        <v>25.24</v>
      </c>
      <c r="S45" t="n">
        <v>17.37</v>
      </c>
      <c r="T45" t="n">
        <v>1828.72</v>
      </c>
      <c r="U45" t="n">
        <v>0.6899999999999999</v>
      </c>
      <c r="V45" t="n">
        <v>0.75</v>
      </c>
      <c r="W45" t="n">
        <v>1.15</v>
      </c>
      <c r="X45" t="n">
        <v>0.11</v>
      </c>
      <c r="Y45" t="n">
        <v>1</v>
      </c>
      <c r="Z45" t="n">
        <v>10</v>
      </c>
      <c r="AA45" t="n">
        <v>73.50168057437736</v>
      </c>
      <c r="AB45" t="n">
        <v>100.568242027115</v>
      </c>
      <c r="AC45" t="n">
        <v>90.97015015648643</v>
      </c>
      <c r="AD45" t="n">
        <v>73501.68057437736</v>
      </c>
      <c r="AE45" t="n">
        <v>100568.242027115</v>
      </c>
      <c r="AF45" t="n">
        <v>2.33702595913411e-06</v>
      </c>
      <c r="AG45" t="n">
        <v>0.1356944444444445</v>
      </c>
      <c r="AH45" t="n">
        <v>90970.15015648643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10.2328</v>
      </c>
      <c r="E46" t="n">
        <v>9.77</v>
      </c>
      <c r="F46" t="n">
        <v>6.8</v>
      </c>
      <c r="G46" t="n">
        <v>58.32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5</v>
      </c>
      <c r="N46" t="n">
        <v>57.77</v>
      </c>
      <c r="O46" t="n">
        <v>30045.13</v>
      </c>
      <c r="P46" t="n">
        <v>98.64</v>
      </c>
      <c r="Q46" t="n">
        <v>204.14</v>
      </c>
      <c r="R46" t="n">
        <v>25.29</v>
      </c>
      <c r="S46" t="n">
        <v>17.37</v>
      </c>
      <c r="T46" t="n">
        <v>1853.49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73.67065359225816</v>
      </c>
      <c r="AB46" t="n">
        <v>100.7994383647428</v>
      </c>
      <c r="AC46" t="n">
        <v>91.17928144013723</v>
      </c>
      <c r="AD46" t="n">
        <v>73670.65359225817</v>
      </c>
      <c r="AE46" t="n">
        <v>100799.4383647428</v>
      </c>
      <c r="AF46" t="n">
        <v>2.336021493633759e-06</v>
      </c>
      <c r="AG46" t="n">
        <v>0.1356944444444445</v>
      </c>
      <c r="AH46" t="n">
        <v>91179.28144013723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10.2305</v>
      </c>
      <c r="E47" t="n">
        <v>9.77</v>
      </c>
      <c r="F47" t="n">
        <v>6.81</v>
      </c>
      <c r="G47" t="n">
        <v>58.34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5</v>
      </c>
      <c r="N47" t="n">
        <v>57.96</v>
      </c>
      <c r="O47" t="n">
        <v>30099.23</v>
      </c>
      <c r="P47" t="n">
        <v>98.78</v>
      </c>
      <c r="Q47" t="n">
        <v>204.18</v>
      </c>
      <c r="R47" t="n">
        <v>25.43</v>
      </c>
      <c r="S47" t="n">
        <v>17.37</v>
      </c>
      <c r="T47" t="n">
        <v>1922.16</v>
      </c>
      <c r="U47" t="n">
        <v>0.68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  <c r="AA47" t="n">
        <v>73.78932394828698</v>
      </c>
      <c r="AB47" t="n">
        <v>100.961808381228</v>
      </c>
      <c r="AC47" t="n">
        <v>91.32615509013687</v>
      </c>
      <c r="AD47" t="n">
        <v>73789.32394828698</v>
      </c>
      <c r="AE47" t="n">
        <v>100961.808381228</v>
      </c>
      <c r="AF47" t="n">
        <v>2.335496432122212e-06</v>
      </c>
      <c r="AG47" t="n">
        <v>0.1356944444444445</v>
      </c>
      <c r="AH47" t="n">
        <v>91326.15509013686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10.229</v>
      </c>
      <c r="E48" t="n">
        <v>9.779999999999999</v>
      </c>
      <c r="F48" t="n">
        <v>6.81</v>
      </c>
      <c r="G48" t="n">
        <v>58.35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98.86</v>
      </c>
      <c r="Q48" t="n">
        <v>204.14</v>
      </c>
      <c r="R48" t="n">
        <v>25.47</v>
      </c>
      <c r="S48" t="n">
        <v>17.37</v>
      </c>
      <c r="T48" t="n">
        <v>1941.75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73.84287771359163</v>
      </c>
      <c r="AB48" t="n">
        <v>101.0350830055431</v>
      </c>
      <c r="AC48" t="n">
        <v>91.39243648714898</v>
      </c>
      <c r="AD48" t="n">
        <v>73842.87771359163</v>
      </c>
      <c r="AE48" t="n">
        <v>101035.0830055431</v>
      </c>
      <c r="AF48" t="n">
        <v>2.335154000701638e-06</v>
      </c>
      <c r="AG48" t="n">
        <v>0.1358333333333333</v>
      </c>
      <c r="AH48" t="n">
        <v>91392.43648714898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10.2238</v>
      </c>
      <c r="E49" t="n">
        <v>9.779999999999999</v>
      </c>
      <c r="F49" t="n">
        <v>6.81</v>
      </c>
      <c r="G49" t="n">
        <v>58.4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5</v>
      </c>
      <c r="N49" t="n">
        <v>58.34</v>
      </c>
      <c r="O49" t="n">
        <v>30207.61</v>
      </c>
      <c r="P49" t="n">
        <v>98.88</v>
      </c>
      <c r="Q49" t="n">
        <v>204.17</v>
      </c>
      <c r="R49" t="n">
        <v>25.62</v>
      </c>
      <c r="S49" t="n">
        <v>17.37</v>
      </c>
      <c r="T49" t="n">
        <v>2018.53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73.89001169323224</v>
      </c>
      <c r="AB49" t="n">
        <v>101.0995737958918</v>
      </c>
      <c r="AC49" t="n">
        <v>91.45077236698017</v>
      </c>
      <c r="AD49" t="n">
        <v>73890.01169323224</v>
      </c>
      <c r="AE49" t="n">
        <v>101099.5737958918</v>
      </c>
      <c r="AF49" t="n">
        <v>2.333966905110315e-06</v>
      </c>
      <c r="AG49" t="n">
        <v>0.1358333333333333</v>
      </c>
      <c r="AH49" t="n">
        <v>91450.77236698018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10.2258</v>
      </c>
      <c r="E50" t="n">
        <v>9.779999999999999</v>
      </c>
      <c r="F50" t="n">
        <v>6.81</v>
      </c>
      <c r="G50" t="n">
        <v>58.38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5</v>
      </c>
      <c r="N50" t="n">
        <v>58.53</v>
      </c>
      <c r="O50" t="n">
        <v>30261.91</v>
      </c>
      <c r="P50" t="n">
        <v>98.61</v>
      </c>
      <c r="Q50" t="n">
        <v>204.15</v>
      </c>
      <c r="R50" t="n">
        <v>25.62</v>
      </c>
      <c r="S50" t="n">
        <v>17.37</v>
      </c>
      <c r="T50" t="n">
        <v>2017.11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73.73228285575144</v>
      </c>
      <c r="AB50" t="n">
        <v>100.8837622419455</v>
      </c>
      <c r="AC50" t="n">
        <v>91.255557564849</v>
      </c>
      <c r="AD50" t="n">
        <v>73732.28285575143</v>
      </c>
      <c r="AE50" t="n">
        <v>100883.7622419455</v>
      </c>
      <c r="AF50" t="n">
        <v>2.334423480337747e-06</v>
      </c>
      <c r="AG50" t="n">
        <v>0.1358333333333333</v>
      </c>
      <c r="AH50" t="n">
        <v>91255.557564849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10.2252</v>
      </c>
      <c r="E51" t="n">
        <v>9.779999999999999</v>
      </c>
      <c r="F51" t="n">
        <v>6.81</v>
      </c>
      <c r="G51" t="n">
        <v>58.39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5</v>
      </c>
      <c r="N51" t="n">
        <v>58.72</v>
      </c>
      <c r="O51" t="n">
        <v>30316.27</v>
      </c>
      <c r="P51" t="n">
        <v>98.40000000000001</v>
      </c>
      <c r="Q51" t="n">
        <v>204.14</v>
      </c>
      <c r="R51" t="n">
        <v>25.64</v>
      </c>
      <c r="S51" t="n">
        <v>17.37</v>
      </c>
      <c r="T51" t="n">
        <v>2025.47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73.62472177954815</v>
      </c>
      <c r="AB51" t="n">
        <v>100.7365924322245</v>
      </c>
      <c r="AC51" t="n">
        <v>91.12243343521357</v>
      </c>
      <c r="AD51" t="n">
        <v>73624.72177954816</v>
      </c>
      <c r="AE51" t="n">
        <v>100736.5924322245</v>
      </c>
      <c r="AF51" t="n">
        <v>2.334286507769517e-06</v>
      </c>
      <c r="AG51" t="n">
        <v>0.1358333333333333</v>
      </c>
      <c r="AH51" t="n">
        <v>91122.43343521356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10.2186</v>
      </c>
      <c r="E52" t="n">
        <v>9.789999999999999</v>
      </c>
      <c r="F52" t="n">
        <v>6.82</v>
      </c>
      <c r="G52" t="n">
        <v>58.44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5</v>
      </c>
      <c r="N52" t="n">
        <v>58.91</v>
      </c>
      <c r="O52" t="n">
        <v>30370.7</v>
      </c>
      <c r="P52" t="n">
        <v>98.29000000000001</v>
      </c>
      <c r="Q52" t="n">
        <v>204.14</v>
      </c>
      <c r="R52" t="n">
        <v>25.81</v>
      </c>
      <c r="S52" t="n">
        <v>17.37</v>
      </c>
      <c r="T52" t="n">
        <v>2111.19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73.64095831509918</v>
      </c>
      <c r="AB52" t="n">
        <v>100.7588079764707</v>
      </c>
      <c r="AC52" t="n">
        <v>91.14252875909673</v>
      </c>
      <c r="AD52" t="n">
        <v>73640.95831509918</v>
      </c>
      <c r="AE52" t="n">
        <v>100758.8079764707</v>
      </c>
      <c r="AF52" t="n">
        <v>2.332779809518991e-06</v>
      </c>
      <c r="AG52" t="n">
        <v>0.1359722222222222</v>
      </c>
      <c r="AH52" t="n">
        <v>91142.52875909673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10.2247</v>
      </c>
      <c r="E53" t="n">
        <v>9.779999999999999</v>
      </c>
      <c r="F53" t="n">
        <v>6.81</v>
      </c>
      <c r="G53" t="n">
        <v>58.39</v>
      </c>
      <c r="H53" t="n">
        <v>1</v>
      </c>
      <c r="I53" t="n">
        <v>7</v>
      </c>
      <c r="J53" t="n">
        <v>244.79</v>
      </c>
      <c r="K53" t="n">
        <v>56.94</v>
      </c>
      <c r="L53" t="n">
        <v>13.75</v>
      </c>
      <c r="M53" t="n">
        <v>5</v>
      </c>
      <c r="N53" t="n">
        <v>59.1</v>
      </c>
      <c r="O53" t="n">
        <v>30425.2</v>
      </c>
      <c r="P53" t="n">
        <v>97.94</v>
      </c>
      <c r="Q53" t="n">
        <v>204.14</v>
      </c>
      <c r="R53" t="n">
        <v>25.55</v>
      </c>
      <c r="S53" t="n">
        <v>17.37</v>
      </c>
      <c r="T53" t="n">
        <v>1983.69</v>
      </c>
      <c r="U53" t="n">
        <v>0.68</v>
      </c>
      <c r="V53" t="n">
        <v>0.75</v>
      </c>
      <c r="W53" t="n">
        <v>1.15</v>
      </c>
      <c r="X53" t="n">
        <v>0.12</v>
      </c>
      <c r="Y53" t="n">
        <v>1</v>
      </c>
      <c r="Z53" t="n">
        <v>10</v>
      </c>
      <c r="AA53" t="n">
        <v>73.38339050308531</v>
      </c>
      <c r="AB53" t="n">
        <v>100.4063923329836</v>
      </c>
      <c r="AC53" t="n">
        <v>90.82374717000543</v>
      </c>
      <c r="AD53" t="n">
        <v>73383.39050308531</v>
      </c>
      <c r="AE53" t="n">
        <v>100406.3923329836</v>
      </c>
      <c r="AF53" t="n">
        <v>2.334172363962659e-06</v>
      </c>
      <c r="AG53" t="n">
        <v>0.1358333333333333</v>
      </c>
      <c r="AH53" t="n">
        <v>90823.74717000543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10.3022</v>
      </c>
      <c r="E54" t="n">
        <v>9.710000000000001</v>
      </c>
      <c r="F54" t="n">
        <v>6.78</v>
      </c>
      <c r="G54" t="n">
        <v>67.83</v>
      </c>
      <c r="H54" t="n">
        <v>1.02</v>
      </c>
      <c r="I54" t="n">
        <v>6</v>
      </c>
      <c r="J54" t="n">
        <v>245.23</v>
      </c>
      <c r="K54" t="n">
        <v>56.94</v>
      </c>
      <c r="L54" t="n">
        <v>14</v>
      </c>
      <c r="M54" t="n">
        <v>4</v>
      </c>
      <c r="N54" t="n">
        <v>59.29</v>
      </c>
      <c r="O54" t="n">
        <v>30479.78</v>
      </c>
      <c r="P54" t="n">
        <v>97.28</v>
      </c>
      <c r="Q54" t="n">
        <v>204.14</v>
      </c>
      <c r="R54" t="n">
        <v>24.72</v>
      </c>
      <c r="S54" t="n">
        <v>17.37</v>
      </c>
      <c r="T54" t="n">
        <v>1571.1</v>
      </c>
      <c r="U54" t="n">
        <v>0.7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72.41143102542163</v>
      </c>
      <c r="AB54" t="n">
        <v>99.07651449581904</v>
      </c>
      <c r="AC54" t="n">
        <v>89.62079100712415</v>
      </c>
      <c r="AD54" t="n">
        <v>72411.43102542164</v>
      </c>
      <c r="AE54" t="n">
        <v>99076.51449581904</v>
      </c>
      <c r="AF54" t="n">
        <v>2.351864654025654e-06</v>
      </c>
      <c r="AG54" t="n">
        <v>0.1348611111111111</v>
      </c>
      <c r="AH54" t="n">
        <v>89620.79100712415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10.2987</v>
      </c>
      <c r="E55" t="n">
        <v>9.710000000000001</v>
      </c>
      <c r="F55" t="n">
        <v>6.79</v>
      </c>
      <c r="G55" t="n">
        <v>67.86</v>
      </c>
      <c r="H55" t="n">
        <v>1.03</v>
      </c>
      <c r="I55" t="n">
        <v>6</v>
      </c>
      <c r="J55" t="n">
        <v>245.68</v>
      </c>
      <c r="K55" t="n">
        <v>56.94</v>
      </c>
      <c r="L55" t="n">
        <v>14.25</v>
      </c>
      <c r="M55" t="n">
        <v>4</v>
      </c>
      <c r="N55" t="n">
        <v>59.48</v>
      </c>
      <c r="O55" t="n">
        <v>30534.42</v>
      </c>
      <c r="P55" t="n">
        <v>97.37</v>
      </c>
      <c r="Q55" t="n">
        <v>204.16</v>
      </c>
      <c r="R55" t="n">
        <v>24.73</v>
      </c>
      <c r="S55" t="n">
        <v>17.37</v>
      </c>
      <c r="T55" t="n">
        <v>1576.97</v>
      </c>
      <c r="U55" t="n">
        <v>0.7</v>
      </c>
      <c r="V55" t="n">
        <v>0.75</v>
      </c>
      <c r="W55" t="n">
        <v>1.15</v>
      </c>
      <c r="X55" t="n">
        <v>0.09</v>
      </c>
      <c r="Y55" t="n">
        <v>1</v>
      </c>
      <c r="Z55" t="n">
        <v>10</v>
      </c>
      <c r="AA55" t="n">
        <v>72.51080707727124</v>
      </c>
      <c r="AB55" t="n">
        <v>99.21248519412156</v>
      </c>
      <c r="AC55" t="n">
        <v>89.74378485281682</v>
      </c>
      <c r="AD55" t="n">
        <v>72510.80707727124</v>
      </c>
      <c r="AE55" t="n">
        <v>99212.48519412156</v>
      </c>
      <c r="AF55" t="n">
        <v>2.351065647377648e-06</v>
      </c>
      <c r="AG55" t="n">
        <v>0.1348611111111111</v>
      </c>
      <c r="AH55" t="n">
        <v>89743.78485281681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10.2975</v>
      </c>
      <c r="E56" t="n">
        <v>9.710000000000001</v>
      </c>
      <c r="F56" t="n">
        <v>6.79</v>
      </c>
      <c r="G56" t="n">
        <v>67.87</v>
      </c>
      <c r="H56" t="n">
        <v>1.05</v>
      </c>
      <c r="I56" t="n">
        <v>6</v>
      </c>
      <c r="J56" t="n">
        <v>246.12</v>
      </c>
      <c r="K56" t="n">
        <v>56.94</v>
      </c>
      <c r="L56" t="n">
        <v>14.5</v>
      </c>
      <c r="M56" t="n">
        <v>4</v>
      </c>
      <c r="N56" t="n">
        <v>59.68</v>
      </c>
      <c r="O56" t="n">
        <v>30589.13</v>
      </c>
      <c r="P56" t="n">
        <v>97.34</v>
      </c>
      <c r="Q56" t="n">
        <v>204.15</v>
      </c>
      <c r="R56" t="n">
        <v>24.87</v>
      </c>
      <c r="S56" t="n">
        <v>17.37</v>
      </c>
      <c r="T56" t="n">
        <v>1647.52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72.50315814042013</v>
      </c>
      <c r="AB56" t="n">
        <v>99.20201958127463</v>
      </c>
      <c r="AC56" t="n">
        <v>89.7343180633714</v>
      </c>
      <c r="AD56" t="n">
        <v>72503.15814042013</v>
      </c>
      <c r="AE56" t="n">
        <v>99202.01958127462</v>
      </c>
      <c r="AF56" t="n">
        <v>2.350791702241189e-06</v>
      </c>
      <c r="AG56" t="n">
        <v>0.1348611111111111</v>
      </c>
      <c r="AH56" t="n">
        <v>89734.31806337141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10.2978</v>
      </c>
      <c r="E57" t="n">
        <v>9.710000000000001</v>
      </c>
      <c r="F57" t="n">
        <v>6.79</v>
      </c>
      <c r="G57" t="n">
        <v>67.87</v>
      </c>
      <c r="H57" t="n">
        <v>1.06</v>
      </c>
      <c r="I57" t="n">
        <v>6</v>
      </c>
      <c r="J57" t="n">
        <v>246.57</v>
      </c>
      <c r="K57" t="n">
        <v>56.94</v>
      </c>
      <c r="L57" t="n">
        <v>14.75</v>
      </c>
      <c r="M57" t="n">
        <v>4</v>
      </c>
      <c r="N57" t="n">
        <v>59.87</v>
      </c>
      <c r="O57" t="n">
        <v>30643.91</v>
      </c>
      <c r="P57" t="n">
        <v>97.47</v>
      </c>
      <c r="Q57" t="n">
        <v>204.14</v>
      </c>
      <c r="R57" t="n">
        <v>24.88</v>
      </c>
      <c r="S57" t="n">
        <v>17.37</v>
      </c>
      <c r="T57" t="n">
        <v>1653.94</v>
      </c>
      <c r="U57" t="n">
        <v>0.7</v>
      </c>
      <c r="V57" t="n">
        <v>0.75</v>
      </c>
      <c r="W57" t="n">
        <v>1.14</v>
      </c>
      <c r="X57" t="n">
        <v>0.1</v>
      </c>
      <c r="Y57" t="n">
        <v>1</v>
      </c>
      <c r="Z57" t="n">
        <v>10</v>
      </c>
      <c r="AA57" t="n">
        <v>72.56980669165819</v>
      </c>
      <c r="AB57" t="n">
        <v>99.29321106940503</v>
      </c>
      <c r="AC57" t="n">
        <v>89.81680636386274</v>
      </c>
      <c r="AD57" t="n">
        <v>72569.80669165819</v>
      </c>
      <c r="AE57" t="n">
        <v>99293.21106940504</v>
      </c>
      <c r="AF57" t="n">
        <v>2.350860188525304e-06</v>
      </c>
      <c r="AG57" t="n">
        <v>0.1348611111111111</v>
      </c>
      <c r="AH57" t="n">
        <v>89816.80636386274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10.2939</v>
      </c>
      <c r="E58" t="n">
        <v>9.710000000000001</v>
      </c>
      <c r="F58" t="n">
        <v>6.79</v>
      </c>
      <c r="G58" t="n">
        <v>67.90000000000001</v>
      </c>
      <c r="H58" t="n">
        <v>1.08</v>
      </c>
      <c r="I58" t="n">
        <v>6</v>
      </c>
      <c r="J58" t="n">
        <v>247.01</v>
      </c>
      <c r="K58" t="n">
        <v>56.94</v>
      </c>
      <c r="L58" t="n">
        <v>15</v>
      </c>
      <c r="M58" t="n">
        <v>4</v>
      </c>
      <c r="N58" t="n">
        <v>60.07</v>
      </c>
      <c r="O58" t="n">
        <v>30698.76</v>
      </c>
      <c r="P58" t="n">
        <v>97.53</v>
      </c>
      <c r="Q58" t="n">
        <v>204.15</v>
      </c>
      <c r="R58" t="n">
        <v>24.98</v>
      </c>
      <c r="S58" t="n">
        <v>17.37</v>
      </c>
      <c r="T58" t="n">
        <v>1703.42</v>
      </c>
      <c r="U58" t="n">
        <v>0.7</v>
      </c>
      <c r="V58" t="n">
        <v>0.75</v>
      </c>
      <c r="W58" t="n">
        <v>1.14</v>
      </c>
      <c r="X58" t="n">
        <v>0.1</v>
      </c>
      <c r="Y58" t="n">
        <v>1</v>
      </c>
      <c r="Z58" t="n">
        <v>10</v>
      </c>
      <c r="AA58" t="n">
        <v>72.62822503255072</v>
      </c>
      <c r="AB58" t="n">
        <v>99.37314162064949</v>
      </c>
      <c r="AC58" t="n">
        <v>89.88910845547967</v>
      </c>
      <c r="AD58" t="n">
        <v>72628.22503255072</v>
      </c>
      <c r="AE58" t="n">
        <v>99373.14162064949</v>
      </c>
      <c r="AF58" t="n">
        <v>2.349969866831811e-06</v>
      </c>
      <c r="AG58" t="n">
        <v>0.1348611111111111</v>
      </c>
      <c r="AH58" t="n">
        <v>89889.10845547967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10.3028</v>
      </c>
      <c r="E59" t="n">
        <v>9.710000000000001</v>
      </c>
      <c r="F59" t="n">
        <v>6.78</v>
      </c>
      <c r="G59" t="n">
        <v>67.81999999999999</v>
      </c>
      <c r="H59" t="n">
        <v>1.1</v>
      </c>
      <c r="I59" t="n">
        <v>6</v>
      </c>
      <c r="J59" t="n">
        <v>247.46</v>
      </c>
      <c r="K59" t="n">
        <v>56.94</v>
      </c>
      <c r="L59" t="n">
        <v>15.25</v>
      </c>
      <c r="M59" t="n">
        <v>4</v>
      </c>
      <c r="N59" t="n">
        <v>60.26</v>
      </c>
      <c r="O59" t="n">
        <v>30753.68</v>
      </c>
      <c r="P59" t="n">
        <v>97.36</v>
      </c>
      <c r="Q59" t="n">
        <v>204.15</v>
      </c>
      <c r="R59" t="n">
        <v>24.63</v>
      </c>
      <c r="S59" t="n">
        <v>17.37</v>
      </c>
      <c r="T59" t="n">
        <v>1526.3</v>
      </c>
      <c r="U59" t="n">
        <v>0.71</v>
      </c>
      <c r="V59" t="n">
        <v>0.75</v>
      </c>
      <c r="W59" t="n">
        <v>1.15</v>
      </c>
      <c r="X59" t="n">
        <v>0.09</v>
      </c>
      <c r="Y59" t="n">
        <v>1</v>
      </c>
      <c r="Z59" t="n">
        <v>10</v>
      </c>
      <c r="AA59" t="n">
        <v>72.44959243747425</v>
      </c>
      <c r="AB59" t="n">
        <v>99.12872862335207</v>
      </c>
      <c r="AC59" t="n">
        <v>89.66802189160843</v>
      </c>
      <c r="AD59" t="n">
        <v>72449.59243747425</v>
      </c>
      <c r="AE59" t="n">
        <v>99128.72862335207</v>
      </c>
      <c r="AF59" t="n">
        <v>2.352001626593884e-06</v>
      </c>
      <c r="AG59" t="n">
        <v>0.1348611111111111</v>
      </c>
      <c r="AH59" t="n">
        <v>89668.02189160843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10.3004</v>
      </c>
      <c r="E60" t="n">
        <v>9.710000000000001</v>
      </c>
      <c r="F60" t="n">
        <v>6.78</v>
      </c>
      <c r="G60" t="n">
        <v>67.84</v>
      </c>
      <c r="H60" t="n">
        <v>1.11</v>
      </c>
      <c r="I60" t="n">
        <v>6</v>
      </c>
      <c r="J60" t="n">
        <v>247.9</v>
      </c>
      <c r="K60" t="n">
        <v>56.94</v>
      </c>
      <c r="L60" t="n">
        <v>15.5</v>
      </c>
      <c r="M60" t="n">
        <v>4</v>
      </c>
      <c r="N60" t="n">
        <v>60.46</v>
      </c>
      <c r="O60" t="n">
        <v>30808.68</v>
      </c>
      <c r="P60" t="n">
        <v>97.09999999999999</v>
      </c>
      <c r="Q60" t="n">
        <v>204.14</v>
      </c>
      <c r="R60" t="n">
        <v>24.71</v>
      </c>
      <c r="S60" t="n">
        <v>17.37</v>
      </c>
      <c r="T60" t="n">
        <v>1566.2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72.32861961282903</v>
      </c>
      <c r="AB60" t="n">
        <v>98.96320826772822</v>
      </c>
      <c r="AC60" t="n">
        <v>89.51829856641599</v>
      </c>
      <c r="AD60" t="n">
        <v>72328.61961282903</v>
      </c>
      <c r="AE60" t="n">
        <v>98963.20826772822</v>
      </c>
      <c r="AF60" t="n">
        <v>2.351453736320965e-06</v>
      </c>
      <c r="AG60" t="n">
        <v>0.1348611111111111</v>
      </c>
      <c r="AH60" t="n">
        <v>89518.29856641599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10.2969</v>
      </c>
      <c r="E61" t="n">
        <v>9.710000000000001</v>
      </c>
      <c r="F61" t="n">
        <v>6.79</v>
      </c>
      <c r="G61" t="n">
        <v>67.88</v>
      </c>
      <c r="H61" t="n">
        <v>1.13</v>
      </c>
      <c r="I61" t="n">
        <v>6</v>
      </c>
      <c r="J61" t="n">
        <v>248.35</v>
      </c>
      <c r="K61" t="n">
        <v>56.94</v>
      </c>
      <c r="L61" t="n">
        <v>15.75</v>
      </c>
      <c r="M61" t="n">
        <v>4</v>
      </c>
      <c r="N61" t="n">
        <v>60.66</v>
      </c>
      <c r="O61" t="n">
        <v>30863.74</v>
      </c>
      <c r="P61" t="n">
        <v>96.95999999999999</v>
      </c>
      <c r="Q61" t="n">
        <v>204.14</v>
      </c>
      <c r="R61" t="n">
        <v>24.84</v>
      </c>
      <c r="S61" t="n">
        <v>17.37</v>
      </c>
      <c r="T61" t="n">
        <v>1630.59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72.30642884034786</v>
      </c>
      <c r="AB61" t="n">
        <v>98.93284587383167</v>
      </c>
      <c r="AC61" t="n">
        <v>89.49083391677905</v>
      </c>
      <c r="AD61" t="n">
        <v>72306.42884034786</v>
      </c>
      <c r="AE61" t="n">
        <v>98932.84587383167</v>
      </c>
      <c r="AF61" t="n">
        <v>2.350654729672959e-06</v>
      </c>
      <c r="AG61" t="n">
        <v>0.1348611111111111</v>
      </c>
      <c r="AH61" t="n">
        <v>89490.83391677905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10.2939</v>
      </c>
      <c r="E62" t="n">
        <v>9.710000000000001</v>
      </c>
      <c r="F62" t="n">
        <v>6.79</v>
      </c>
      <c r="G62" t="n">
        <v>67.90000000000001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96.90000000000001</v>
      </c>
      <c r="Q62" t="n">
        <v>204.15</v>
      </c>
      <c r="R62" t="n">
        <v>25.02</v>
      </c>
      <c r="S62" t="n">
        <v>17.37</v>
      </c>
      <c r="T62" t="n">
        <v>1721.3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72.29517012652055</v>
      </c>
      <c r="AB62" t="n">
        <v>98.91744120487378</v>
      </c>
      <c r="AC62" t="n">
        <v>89.47689944780592</v>
      </c>
      <c r="AD62" t="n">
        <v>72295.17012652055</v>
      </c>
      <c r="AE62" t="n">
        <v>98917.44120487379</v>
      </c>
      <c r="AF62" t="n">
        <v>2.349969866831811e-06</v>
      </c>
      <c r="AG62" t="n">
        <v>0.1348611111111111</v>
      </c>
      <c r="AH62" t="n">
        <v>89476.89944780592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10.2978</v>
      </c>
      <c r="E63" t="n">
        <v>9.710000000000001</v>
      </c>
      <c r="F63" t="n">
        <v>6.79</v>
      </c>
      <c r="G63" t="n">
        <v>67.87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96.62</v>
      </c>
      <c r="Q63" t="n">
        <v>204.14</v>
      </c>
      <c r="R63" t="n">
        <v>24.86</v>
      </c>
      <c r="S63" t="n">
        <v>17.37</v>
      </c>
      <c r="T63" t="n">
        <v>1640.02</v>
      </c>
      <c r="U63" t="n">
        <v>0.7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72.12061708009897</v>
      </c>
      <c r="AB63" t="n">
        <v>98.67861002602295</v>
      </c>
      <c r="AC63" t="n">
        <v>89.26086198146287</v>
      </c>
      <c r="AD63" t="n">
        <v>72120.61708009896</v>
      </c>
      <c r="AE63" t="n">
        <v>98678.61002602296</v>
      </c>
      <c r="AF63" t="n">
        <v>2.350860188525304e-06</v>
      </c>
      <c r="AG63" t="n">
        <v>0.1348611111111111</v>
      </c>
      <c r="AH63" t="n">
        <v>89260.86198146286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10.2998</v>
      </c>
      <c r="E64" t="n">
        <v>9.710000000000001</v>
      </c>
      <c r="F64" t="n">
        <v>6.78</v>
      </c>
      <c r="G64" t="n">
        <v>67.84999999999999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96.58</v>
      </c>
      <c r="Q64" t="n">
        <v>204.14</v>
      </c>
      <c r="R64" t="n">
        <v>24.78</v>
      </c>
      <c r="S64" t="n">
        <v>17.37</v>
      </c>
      <c r="T64" t="n">
        <v>1603.25</v>
      </c>
      <c r="U64" t="n">
        <v>0.7</v>
      </c>
      <c r="V64" t="n">
        <v>0.75</v>
      </c>
      <c r="W64" t="n">
        <v>1.14</v>
      </c>
      <c r="X64" t="n">
        <v>0.09</v>
      </c>
      <c r="Y64" t="n">
        <v>1</v>
      </c>
      <c r="Z64" t="n">
        <v>10</v>
      </c>
      <c r="AA64" t="n">
        <v>72.05796573096677</v>
      </c>
      <c r="AB64" t="n">
        <v>98.59288768615789</v>
      </c>
      <c r="AC64" t="n">
        <v>89.18332086140244</v>
      </c>
      <c r="AD64" t="n">
        <v>72057.96573096677</v>
      </c>
      <c r="AE64" t="n">
        <v>98592.88768615789</v>
      </c>
      <c r="AF64" t="n">
        <v>2.351316763752735e-06</v>
      </c>
      <c r="AG64" t="n">
        <v>0.1348611111111111</v>
      </c>
      <c r="AH64" t="n">
        <v>89183.32086140243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10.2978</v>
      </c>
      <c r="E65" t="n">
        <v>9.710000000000001</v>
      </c>
      <c r="F65" t="n">
        <v>6.79</v>
      </c>
      <c r="G65" t="n">
        <v>67.87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96.43000000000001</v>
      </c>
      <c r="Q65" t="n">
        <v>204.14</v>
      </c>
      <c r="R65" t="n">
        <v>24.82</v>
      </c>
      <c r="S65" t="n">
        <v>17.37</v>
      </c>
      <c r="T65" t="n">
        <v>1623.55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72.02020999045631</v>
      </c>
      <c r="AB65" t="n">
        <v>98.54122861632577</v>
      </c>
      <c r="AC65" t="n">
        <v>89.1365920606911</v>
      </c>
      <c r="AD65" t="n">
        <v>72020.20999045631</v>
      </c>
      <c r="AE65" t="n">
        <v>98541.22861632577</v>
      </c>
      <c r="AF65" t="n">
        <v>2.350860188525304e-06</v>
      </c>
      <c r="AG65" t="n">
        <v>0.1348611111111111</v>
      </c>
      <c r="AH65" t="n">
        <v>89136.59206069109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10.2922</v>
      </c>
      <c r="E66" t="n">
        <v>9.720000000000001</v>
      </c>
      <c r="F66" t="n">
        <v>6.79</v>
      </c>
      <c r="G66" t="n">
        <v>67.92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96.02</v>
      </c>
      <c r="Q66" t="n">
        <v>204.14</v>
      </c>
      <c r="R66" t="n">
        <v>25.05</v>
      </c>
      <c r="S66" t="n">
        <v>17.37</v>
      </c>
      <c r="T66" t="n">
        <v>1736.34</v>
      </c>
      <c r="U66" t="n">
        <v>0.6899999999999999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71.84194864549126</v>
      </c>
      <c r="AB66" t="n">
        <v>98.2973235798092</v>
      </c>
      <c r="AC66" t="n">
        <v>88.91596497853675</v>
      </c>
      <c r="AD66" t="n">
        <v>71841.94864549125</v>
      </c>
      <c r="AE66" t="n">
        <v>98297.32357980921</v>
      </c>
      <c r="AF66" t="n">
        <v>2.349581777888494e-06</v>
      </c>
      <c r="AG66" t="n">
        <v>0.135</v>
      </c>
      <c r="AH66" t="n">
        <v>88915.96497853675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10.3594</v>
      </c>
      <c r="E67" t="n">
        <v>9.65</v>
      </c>
      <c r="F67" t="n">
        <v>6.77</v>
      </c>
      <c r="G67" t="n">
        <v>81.27</v>
      </c>
      <c r="H67" t="n">
        <v>1.22</v>
      </c>
      <c r="I67" t="n">
        <v>5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95.53</v>
      </c>
      <c r="Q67" t="n">
        <v>204.14</v>
      </c>
      <c r="R67" t="n">
        <v>24.37</v>
      </c>
      <c r="S67" t="n">
        <v>17.37</v>
      </c>
      <c r="T67" t="n">
        <v>1402.32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71.07325334441502</v>
      </c>
      <c r="AB67" t="n">
        <v>97.24556075643396</v>
      </c>
      <c r="AC67" t="n">
        <v>87.96458092286571</v>
      </c>
      <c r="AD67" t="n">
        <v>71073.25334441502</v>
      </c>
      <c r="AE67" t="n">
        <v>97245.56075643396</v>
      </c>
      <c r="AF67" t="n">
        <v>2.364922705530214e-06</v>
      </c>
      <c r="AG67" t="n">
        <v>0.1340277777777778</v>
      </c>
      <c r="AH67" t="n">
        <v>87964.5809228657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10.3564</v>
      </c>
      <c r="E68" t="n">
        <v>9.66</v>
      </c>
      <c r="F68" t="n">
        <v>6.78</v>
      </c>
      <c r="G68" t="n">
        <v>81.31</v>
      </c>
      <c r="H68" t="n">
        <v>1.24</v>
      </c>
      <c r="I68" t="n">
        <v>5</v>
      </c>
      <c r="J68" t="n">
        <v>251.49</v>
      </c>
      <c r="K68" t="n">
        <v>56.94</v>
      </c>
      <c r="L68" t="n">
        <v>17.5</v>
      </c>
      <c r="M68" t="n">
        <v>3</v>
      </c>
      <c r="N68" t="n">
        <v>62.05</v>
      </c>
      <c r="O68" t="n">
        <v>31251.22</v>
      </c>
      <c r="P68" t="n">
        <v>95.88</v>
      </c>
      <c r="Q68" t="n">
        <v>204.14</v>
      </c>
      <c r="R68" t="n">
        <v>24.49</v>
      </c>
      <c r="S68" t="n">
        <v>17.37</v>
      </c>
      <c r="T68" t="n">
        <v>1461.38</v>
      </c>
      <c r="U68" t="n">
        <v>0.71</v>
      </c>
      <c r="V68" t="n">
        <v>0.75</v>
      </c>
      <c r="W68" t="n">
        <v>1.14</v>
      </c>
      <c r="X68" t="n">
        <v>0.08</v>
      </c>
      <c r="Y68" t="n">
        <v>1</v>
      </c>
      <c r="Z68" t="n">
        <v>10</v>
      </c>
      <c r="AA68" t="n">
        <v>71.30539643050442</v>
      </c>
      <c r="AB68" t="n">
        <v>97.5631891682515</v>
      </c>
      <c r="AC68" t="n">
        <v>88.25189532485378</v>
      </c>
      <c r="AD68" t="n">
        <v>71305.39643050442</v>
      </c>
      <c r="AE68" t="n">
        <v>97563.1891682515</v>
      </c>
      <c r="AF68" t="n">
        <v>2.364237842689065e-06</v>
      </c>
      <c r="AG68" t="n">
        <v>0.1341666666666667</v>
      </c>
      <c r="AH68" t="n">
        <v>88251.89532485377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10.3576</v>
      </c>
      <c r="E69" t="n">
        <v>9.65</v>
      </c>
      <c r="F69" t="n">
        <v>6.77</v>
      </c>
      <c r="G69" t="n">
        <v>81.29000000000001</v>
      </c>
      <c r="H69" t="n">
        <v>1.25</v>
      </c>
      <c r="I69" t="n">
        <v>5</v>
      </c>
      <c r="J69" t="n">
        <v>251.94</v>
      </c>
      <c r="K69" t="n">
        <v>56.94</v>
      </c>
      <c r="L69" t="n">
        <v>17.75</v>
      </c>
      <c r="M69" t="n">
        <v>3</v>
      </c>
      <c r="N69" t="n">
        <v>62.25</v>
      </c>
      <c r="O69" t="n">
        <v>31306.86</v>
      </c>
      <c r="P69" t="n">
        <v>95.98999999999999</v>
      </c>
      <c r="Q69" t="n">
        <v>204.14</v>
      </c>
      <c r="R69" t="n">
        <v>24.48</v>
      </c>
      <c r="S69" t="n">
        <v>17.37</v>
      </c>
      <c r="T69" t="n">
        <v>1459.68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71.32692787105337</v>
      </c>
      <c r="AB69" t="n">
        <v>97.59264943511067</v>
      </c>
      <c r="AC69" t="n">
        <v>88.27854394519166</v>
      </c>
      <c r="AD69" t="n">
        <v>71326.92787105337</v>
      </c>
      <c r="AE69" t="n">
        <v>97592.64943511067</v>
      </c>
      <c r="AF69" t="n">
        <v>2.364511787825524e-06</v>
      </c>
      <c r="AG69" t="n">
        <v>0.1340277777777778</v>
      </c>
      <c r="AH69" t="n">
        <v>88278.54394519166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10.3612</v>
      </c>
      <c r="E70" t="n">
        <v>9.65</v>
      </c>
      <c r="F70" t="n">
        <v>6.77</v>
      </c>
      <c r="G70" t="n">
        <v>81.25</v>
      </c>
      <c r="H70" t="n">
        <v>1.27</v>
      </c>
      <c r="I70" t="n">
        <v>5</v>
      </c>
      <c r="J70" t="n">
        <v>252.39</v>
      </c>
      <c r="K70" t="n">
        <v>56.94</v>
      </c>
      <c r="L70" t="n">
        <v>18</v>
      </c>
      <c r="M70" t="n">
        <v>3</v>
      </c>
      <c r="N70" t="n">
        <v>62.45</v>
      </c>
      <c r="O70" t="n">
        <v>31362.58</v>
      </c>
      <c r="P70" t="n">
        <v>96.09999999999999</v>
      </c>
      <c r="Q70" t="n">
        <v>204.17</v>
      </c>
      <c r="R70" t="n">
        <v>24.35</v>
      </c>
      <c r="S70" t="n">
        <v>17.37</v>
      </c>
      <c r="T70" t="n">
        <v>1390.21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71.36064843830928</v>
      </c>
      <c r="AB70" t="n">
        <v>97.63878740287659</v>
      </c>
      <c r="AC70" t="n">
        <v>88.32027857006906</v>
      </c>
      <c r="AD70" t="n">
        <v>71360.64843830929</v>
      </c>
      <c r="AE70" t="n">
        <v>97638.78740287659</v>
      </c>
      <c r="AF70" t="n">
        <v>2.365333623234902e-06</v>
      </c>
      <c r="AG70" t="n">
        <v>0.1340277777777778</v>
      </c>
      <c r="AH70" t="n">
        <v>88320.27857006906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10.3573</v>
      </c>
      <c r="E71" t="n">
        <v>9.65</v>
      </c>
      <c r="F71" t="n">
        <v>6.77</v>
      </c>
      <c r="G71" t="n">
        <v>81.3</v>
      </c>
      <c r="H71" t="n">
        <v>1.28</v>
      </c>
      <c r="I71" t="n">
        <v>5</v>
      </c>
      <c r="J71" t="n">
        <v>252.84</v>
      </c>
      <c r="K71" t="n">
        <v>56.94</v>
      </c>
      <c r="L71" t="n">
        <v>18.25</v>
      </c>
      <c r="M71" t="n">
        <v>3</v>
      </c>
      <c r="N71" t="n">
        <v>62.65</v>
      </c>
      <c r="O71" t="n">
        <v>31418.38</v>
      </c>
      <c r="P71" t="n">
        <v>96.16</v>
      </c>
      <c r="Q71" t="n">
        <v>204.15</v>
      </c>
      <c r="R71" t="n">
        <v>24.53</v>
      </c>
      <c r="S71" t="n">
        <v>17.37</v>
      </c>
      <c r="T71" t="n">
        <v>1484.33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71.41825496544985</v>
      </c>
      <c r="AB71" t="n">
        <v>97.71760719473087</v>
      </c>
      <c r="AC71" t="n">
        <v>88.39157591161306</v>
      </c>
      <c r="AD71" t="n">
        <v>71418.25496544984</v>
      </c>
      <c r="AE71" t="n">
        <v>97717.60719473088</v>
      </c>
      <c r="AF71" t="n">
        <v>2.36444330154141e-06</v>
      </c>
      <c r="AG71" t="n">
        <v>0.1340277777777778</v>
      </c>
      <c r="AH71" t="n">
        <v>88391.57591161306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10.3591</v>
      </c>
      <c r="E72" t="n">
        <v>9.65</v>
      </c>
      <c r="F72" t="n">
        <v>6.77</v>
      </c>
      <c r="G72" t="n">
        <v>81.28</v>
      </c>
      <c r="H72" t="n">
        <v>1.3</v>
      </c>
      <c r="I72" t="n">
        <v>5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95.95999999999999</v>
      </c>
      <c r="Q72" t="n">
        <v>204.14</v>
      </c>
      <c r="R72" t="n">
        <v>24.36</v>
      </c>
      <c r="S72" t="n">
        <v>17.37</v>
      </c>
      <c r="T72" t="n">
        <v>1395.61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71.30114333870442</v>
      </c>
      <c r="AB72" t="n">
        <v>97.55736990041754</v>
      </c>
      <c r="AC72" t="n">
        <v>88.24663143977449</v>
      </c>
      <c r="AD72" t="n">
        <v>71301.14333870442</v>
      </c>
      <c r="AE72" t="n">
        <v>97557.36990041754</v>
      </c>
      <c r="AF72" t="n">
        <v>2.364854219246098e-06</v>
      </c>
      <c r="AG72" t="n">
        <v>0.1340277777777778</v>
      </c>
      <c r="AH72" t="n">
        <v>88246.63143977449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10.3576</v>
      </c>
      <c r="E73" t="n">
        <v>9.65</v>
      </c>
      <c r="F73" t="n">
        <v>6.77</v>
      </c>
      <c r="G73" t="n">
        <v>81.29000000000001</v>
      </c>
      <c r="H73" t="n">
        <v>1.31</v>
      </c>
      <c r="I73" t="n">
        <v>5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95.95</v>
      </c>
      <c r="Q73" t="n">
        <v>204.15</v>
      </c>
      <c r="R73" t="n">
        <v>24.48</v>
      </c>
      <c r="S73" t="n">
        <v>17.37</v>
      </c>
      <c r="T73" t="n">
        <v>1456.53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71.30591157937596</v>
      </c>
      <c r="AB73" t="n">
        <v>97.56389401766425</v>
      </c>
      <c r="AC73" t="n">
        <v>88.25253290442782</v>
      </c>
      <c r="AD73" t="n">
        <v>71305.91157937596</v>
      </c>
      <c r="AE73" t="n">
        <v>97563.89401766425</v>
      </c>
      <c r="AF73" t="n">
        <v>2.364511787825524e-06</v>
      </c>
      <c r="AG73" t="n">
        <v>0.1340277777777778</v>
      </c>
      <c r="AH73" t="n">
        <v>88252.53290442782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10.3541</v>
      </c>
      <c r="E74" t="n">
        <v>9.66</v>
      </c>
      <c r="F74" t="n">
        <v>6.78</v>
      </c>
      <c r="G74" t="n">
        <v>81.33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3</v>
      </c>
      <c r="N74" t="n">
        <v>63.26</v>
      </c>
      <c r="O74" t="n">
        <v>31586.21</v>
      </c>
      <c r="P74" t="n">
        <v>95.97</v>
      </c>
      <c r="Q74" t="n">
        <v>204.14</v>
      </c>
      <c r="R74" t="n">
        <v>24.54</v>
      </c>
      <c r="S74" t="n">
        <v>17.37</v>
      </c>
      <c r="T74" t="n">
        <v>1489.8</v>
      </c>
      <c r="U74" t="n">
        <v>0.71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71.36807265135019</v>
      </c>
      <c r="AB74" t="n">
        <v>97.64894553869233</v>
      </c>
      <c r="AC74" t="n">
        <v>88.32946722765956</v>
      </c>
      <c r="AD74" t="n">
        <v>71368.07265135019</v>
      </c>
      <c r="AE74" t="n">
        <v>97648.94553869234</v>
      </c>
      <c r="AF74" t="n">
        <v>2.363712781177518e-06</v>
      </c>
      <c r="AG74" t="n">
        <v>0.1341666666666667</v>
      </c>
      <c r="AH74" t="n">
        <v>88329.46722765957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10.3621</v>
      </c>
      <c r="E75" t="n">
        <v>9.65</v>
      </c>
      <c r="F75" t="n">
        <v>6.77</v>
      </c>
      <c r="G75" t="n">
        <v>81.23999999999999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3</v>
      </c>
      <c r="N75" t="n">
        <v>63.47</v>
      </c>
      <c r="O75" t="n">
        <v>31642.3</v>
      </c>
      <c r="P75" t="n">
        <v>95.69</v>
      </c>
      <c r="Q75" t="n">
        <v>204.14</v>
      </c>
      <c r="R75" t="n">
        <v>24.36</v>
      </c>
      <c r="S75" t="n">
        <v>17.37</v>
      </c>
      <c r="T75" t="n">
        <v>1398.05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71.13930905380307</v>
      </c>
      <c r="AB75" t="n">
        <v>97.33594109219088</v>
      </c>
      <c r="AC75" t="n">
        <v>88.04633548622762</v>
      </c>
      <c r="AD75" t="n">
        <v>71139.30905380308</v>
      </c>
      <c r="AE75" t="n">
        <v>97335.94109219089</v>
      </c>
      <c r="AF75" t="n">
        <v>2.365539082087247e-06</v>
      </c>
      <c r="AG75" t="n">
        <v>0.1340277777777778</v>
      </c>
      <c r="AH75" t="n">
        <v>88046.33548622762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10.3612</v>
      </c>
      <c r="E76" t="n">
        <v>9.65</v>
      </c>
      <c r="F76" t="n">
        <v>6.77</v>
      </c>
      <c r="G76" t="n">
        <v>81.25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3</v>
      </c>
      <c r="N76" t="n">
        <v>63.67</v>
      </c>
      <c r="O76" t="n">
        <v>31698.47</v>
      </c>
      <c r="P76" t="n">
        <v>95.58</v>
      </c>
      <c r="Q76" t="n">
        <v>204.14</v>
      </c>
      <c r="R76" t="n">
        <v>24.4</v>
      </c>
      <c r="S76" t="n">
        <v>17.37</v>
      </c>
      <c r="T76" t="n">
        <v>1417.63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71.08753157396747</v>
      </c>
      <c r="AB76" t="n">
        <v>97.26509686001864</v>
      </c>
      <c r="AC76" t="n">
        <v>87.98225252814338</v>
      </c>
      <c r="AD76" t="n">
        <v>71087.53157396747</v>
      </c>
      <c r="AE76" t="n">
        <v>97265.09686001865</v>
      </c>
      <c r="AF76" t="n">
        <v>2.365333623234902e-06</v>
      </c>
      <c r="AG76" t="n">
        <v>0.1340277777777778</v>
      </c>
      <c r="AH76" t="n">
        <v>87982.25252814338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10.3654</v>
      </c>
      <c r="E77" t="n">
        <v>9.65</v>
      </c>
      <c r="F77" t="n">
        <v>6.77</v>
      </c>
      <c r="G77" t="n">
        <v>81.20999999999999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3</v>
      </c>
      <c r="N77" t="n">
        <v>63.88</v>
      </c>
      <c r="O77" t="n">
        <v>31754.72</v>
      </c>
      <c r="P77" t="n">
        <v>95.28</v>
      </c>
      <c r="Q77" t="n">
        <v>204.15</v>
      </c>
      <c r="R77" t="n">
        <v>24.18</v>
      </c>
      <c r="S77" t="n">
        <v>17.37</v>
      </c>
      <c r="T77" t="n">
        <v>1308.58</v>
      </c>
      <c r="U77" t="n">
        <v>0.72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70.90207319094587</v>
      </c>
      <c r="AB77" t="n">
        <v>97.01134451852221</v>
      </c>
      <c r="AC77" t="n">
        <v>87.75271795397565</v>
      </c>
      <c r="AD77" t="n">
        <v>70902.07319094587</v>
      </c>
      <c r="AE77" t="n">
        <v>97011.34451852221</v>
      </c>
      <c r="AF77" t="n">
        <v>2.366292431212509e-06</v>
      </c>
      <c r="AG77" t="n">
        <v>0.1340277777777778</v>
      </c>
      <c r="AH77" t="n">
        <v>87752.71795397565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10.3681</v>
      </c>
      <c r="E78" t="n">
        <v>9.640000000000001</v>
      </c>
      <c r="F78" t="n">
        <v>6.76</v>
      </c>
      <c r="G78" t="n">
        <v>81.18000000000001</v>
      </c>
      <c r="H78" t="n">
        <v>1.39</v>
      </c>
      <c r="I78" t="n">
        <v>5</v>
      </c>
      <c r="J78" t="n">
        <v>256.03</v>
      </c>
      <c r="K78" t="n">
        <v>56.94</v>
      </c>
      <c r="L78" t="n">
        <v>20</v>
      </c>
      <c r="M78" t="n">
        <v>3</v>
      </c>
      <c r="N78" t="n">
        <v>64.09</v>
      </c>
      <c r="O78" t="n">
        <v>31811.04</v>
      </c>
      <c r="P78" t="n">
        <v>94.94</v>
      </c>
      <c r="Q78" t="n">
        <v>204.14</v>
      </c>
      <c r="R78" t="n">
        <v>24.11</v>
      </c>
      <c r="S78" t="n">
        <v>17.37</v>
      </c>
      <c r="T78" t="n">
        <v>1274.01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70.67748069575822</v>
      </c>
      <c r="AB78" t="n">
        <v>96.70404715828505</v>
      </c>
      <c r="AC78" t="n">
        <v>87.47474862250482</v>
      </c>
      <c r="AD78" t="n">
        <v>70677.48069575822</v>
      </c>
      <c r="AE78" t="n">
        <v>96704.04715828504</v>
      </c>
      <c r="AF78" t="n">
        <v>2.366908807769543e-06</v>
      </c>
      <c r="AG78" t="n">
        <v>0.1338888888888889</v>
      </c>
      <c r="AH78" t="n">
        <v>87474.74862250482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10.3699</v>
      </c>
      <c r="E79" t="n">
        <v>9.640000000000001</v>
      </c>
      <c r="F79" t="n">
        <v>6.76</v>
      </c>
      <c r="G79" t="n">
        <v>81.16</v>
      </c>
      <c r="H79" t="n">
        <v>1.4</v>
      </c>
      <c r="I79" t="n">
        <v>5</v>
      </c>
      <c r="J79" t="n">
        <v>256.49</v>
      </c>
      <c r="K79" t="n">
        <v>56.94</v>
      </c>
      <c r="L79" t="n">
        <v>20.25</v>
      </c>
      <c r="M79" t="n">
        <v>3</v>
      </c>
      <c r="N79" t="n">
        <v>64.29000000000001</v>
      </c>
      <c r="O79" t="n">
        <v>31867.44</v>
      </c>
      <c r="P79" t="n">
        <v>94.63</v>
      </c>
      <c r="Q79" t="n">
        <v>204.14</v>
      </c>
      <c r="R79" t="n">
        <v>24.05</v>
      </c>
      <c r="S79" t="n">
        <v>17.37</v>
      </c>
      <c r="T79" t="n">
        <v>1242.41</v>
      </c>
      <c r="U79" t="n">
        <v>0.72</v>
      </c>
      <c r="V79" t="n">
        <v>0.76</v>
      </c>
      <c r="W79" t="n">
        <v>1.14</v>
      </c>
      <c r="X79" t="n">
        <v>0.07000000000000001</v>
      </c>
      <c r="Y79" t="n">
        <v>1</v>
      </c>
      <c r="Z79" t="n">
        <v>10</v>
      </c>
      <c r="AA79" t="n">
        <v>70.50289328739134</v>
      </c>
      <c r="AB79" t="n">
        <v>96.46516896390476</v>
      </c>
      <c r="AC79" t="n">
        <v>87.25866862772847</v>
      </c>
      <c r="AD79" t="n">
        <v>70502.89328739134</v>
      </c>
      <c r="AE79" t="n">
        <v>96465.16896390475</v>
      </c>
      <c r="AF79" t="n">
        <v>2.367319725474232e-06</v>
      </c>
      <c r="AG79" t="n">
        <v>0.1338888888888889</v>
      </c>
      <c r="AH79" t="n">
        <v>87258.66862772848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10.3654</v>
      </c>
      <c r="E80" t="n">
        <v>9.65</v>
      </c>
      <c r="F80" t="n">
        <v>6.77</v>
      </c>
      <c r="G80" t="n">
        <v>81.20999999999999</v>
      </c>
      <c r="H80" t="n">
        <v>1.42</v>
      </c>
      <c r="I80" t="n">
        <v>5</v>
      </c>
      <c r="J80" t="n">
        <v>256.94</v>
      </c>
      <c r="K80" t="n">
        <v>56.94</v>
      </c>
      <c r="L80" t="n">
        <v>20.5</v>
      </c>
      <c r="M80" t="n">
        <v>3</v>
      </c>
      <c r="N80" t="n">
        <v>64.5</v>
      </c>
      <c r="O80" t="n">
        <v>31924.04</v>
      </c>
      <c r="P80" t="n">
        <v>94.29000000000001</v>
      </c>
      <c r="Q80" t="n">
        <v>204.14</v>
      </c>
      <c r="R80" t="n">
        <v>24.18</v>
      </c>
      <c r="S80" t="n">
        <v>17.37</v>
      </c>
      <c r="T80" t="n">
        <v>1305.17</v>
      </c>
      <c r="U80" t="n">
        <v>0.72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70.38231138905797</v>
      </c>
      <c r="AB80" t="n">
        <v>96.30018349090717</v>
      </c>
      <c r="AC80" t="n">
        <v>87.10942913671518</v>
      </c>
      <c r="AD80" t="n">
        <v>70382.31138905797</v>
      </c>
      <c r="AE80" t="n">
        <v>96300.18349090718</v>
      </c>
      <c r="AF80" t="n">
        <v>2.366292431212509e-06</v>
      </c>
      <c r="AG80" t="n">
        <v>0.1340277777777778</v>
      </c>
      <c r="AH80" t="n">
        <v>87109.42913671517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10.3675</v>
      </c>
      <c r="E81" t="n">
        <v>9.65</v>
      </c>
      <c r="F81" t="n">
        <v>6.77</v>
      </c>
      <c r="G81" t="n">
        <v>81.18000000000001</v>
      </c>
      <c r="H81" t="n">
        <v>1.43</v>
      </c>
      <c r="I81" t="n">
        <v>5</v>
      </c>
      <c r="J81" t="n">
        <v>257.4</v>
      </c>
      <c r="K81" t="n">
        <v>56.94</v>
      </c>
      <c r="L81" t="n">
        <v>20.75</v>
      </c>
      <c r="M81" t="n">
        <v>3</v>
      </c>
      <c r="N81" t="n">
        <v>64.70999999999999</v>
      </c>
      <c r="O81" t="n">
        <v>31980.59</v>
      </c>
      <c r="P81" t="n">
        <v>93.95</v>
      </c>
      <c r="Q81" t="n">
        <v>204.14</v>
      </c>
      <c r="R81" t="n">
        <v>24.16</v>
      </c>
      <c r="S81" t="n">
        <v>17.37</v>
      </c>
      <c r="T81" t="n">
        <v>1298.99</v>
      </c>
      <c r="U81" t="n">
        <v>0.72</v>
      </c>
      <c r="V81" t="n">
        <v>0.75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70.19001176745004</v>
      </c>
      <c r="AB81" t="n">
        <v>96.0370706649628</v>
      </c>
      <c r="AC81" t="n">
        <v>86.87142742959769</v>
      </c>
      <c r="AD81" t="n">
        <v>70190.01176745005</v>
      </c>
      <c r="AE81" t="n">
        <v>96037.0706649628</v>
      </c>
      <c r="AF81" t="n">
        <v>2.366771835201313e-06</v>
      </c>
      <c r="AG81" t="n">
        <v>0.1340277777777778</v>
      </c>
      <c r="AH81" t="n">
        <v>86871.42742959769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10.3648</v>
      </c>
      <c r="E82" t="n">
        <v>9.65</v>
      </c>
      <c r="F82" t="n">
        <v>6.77</v>
      </c>
      <c r="G82" t="n">
        <v>81.20999999999999</v>
      </c>
      <c r="H82" t="n">
        <v>1.45</v>
      </c>
      <c r="I82" t="n">
        <v>5</v>
      </c>
      <c r="J82" t="n">
        <v>257.86</v>
      </c>
      <c r="K82" t="n">
        <v>56.94</v>
      </c>
      <c r="L82" t="n">
        <v>21</v>
      </c>
      <c r="M82" t="n">
        <v>3</v>
      </c>
      <c r="N82" t="n">
        <v>64.92</v>
      </c>
      <c r="O82" t="n">
        <v>32037.22</v>
      </c>
      <c r="P82" t="n">
        <v>93.81999999999999</v>
      </c>
      <c r="Q82" t="n">
        <v>204.16</v>
      </c>
      <c r="R82" t="n">
        <v>24.25</v>
      </c>
      <c r="S82" t="n">
        <v>17.37</v>
      </c>
      <c r="T82" t="n">
        <v>1342.4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70.13949445293369</v>
      </c>
      <c r="AB82" t="n">
        <v>95.96795064657493</v>
      </c>
      <c r="AC82" t="n">
        <v>86.80890412875418</v>
      </c>
      <c r="AD82" t="n">
        <v>70139.49445293369</v>
      </c>
      <c r="AE82" t="n">
        <v>95967.95064657493</v>
      </c>
      <c r="AF82" t="n">
        <v>2.36615545864428e-06</v>
      </c>
      <c r="AG82" t="n">
        <v>0.1340277777777778</v>
      </c>
      <c r="AH82" t="n">
        <v>86808.90412875418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10.3651</v>
      </c>
      <c r="E83" t="n">
        <v>9.65</v>
      </c>
      <c r="F83" t="n">
        <v>6.77</v>
      </c>
      <c r="G83" t="n">
        <v>81.20999999999999</v>
      </c>
      <c r="H83" t="n">
        <v>1.46</v>
      </c>
      <c r="I83" t="n">
        <v>5</v>
      </c>
      <c r="J83" t="n">
        <v>258.32</v>
      </c>
      <c r="K83" t="n">
        <v>56.94</v>
      </c>
      <c r="L83" t="n">
        <v>21.25</v>
      </c>
      <c r="M83" t="n">
        <v>3</v>
      </c>
      <c r="N83" t="n">
        <v>65.13</v>
      </c>
      <c r="O83" t="n">
        <v>32093.94</v>
      </c>
      <c r="P83" t="n">
        <v>93.75</v>
      </c>
      <c r="Q83" t="n">
        <v>204.14</v>
      </c>
      <c r="R83" t="n">
        <v>24.27</v>
      </c>
      <c r="S83" t="n">
        <v>17.37</v>
      </c>
      <c r="T83" t="n">
        <v>1353.15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70.10077316437196</v>
      </c>
      <c r="AB83" t="n">
        <v>95.91497047130213</v>
      </c>
      <c r="AC83" t="n">
        <v>86.76098030705123</v>
      </c>
      <c r="AD83" t="n">
        <v>70100.77316437196</v>
      </c>
      <c r="AE83" t="n">
        <v>95914.97047130212</v>
      </c>
      <c r="AF83" t="n">
        <v>2.366223944928395e-06</v>
      </c>
      <c r="AG83" t="n">
        <v>0.1340277777777778</v>
      </c>
      <c r="AH83" t="n">
        <v>86760.98030705123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10.3567</v>
      </c>
      <c r="E84" t="n">
        <v>9.66</v>
      </c>
      <c r="F84" t="n">
        <v>6.78</v>
      </c>
      <c r="G84" t="n">
        <v>81.3</v>
      </c>
      <c r="H84" t="n">
        <v>1.48</v>
      </c>
      <c r="I84" t="n">
        <v>5</v>
      </c>
      <c r="J84" t="n">
        <v>258.78</v>
      </c>
      <c r="K84" t="n">
        <v>56.94</v>
      </c>
      <c r="L84" t="n">
        <v>21.5</v>
      </c>
      <c r="M84" t="n">
        <v>3</v>
      </c>
      <c r="N84" t="n">
        <v>65.34</v>
      </c>
      <c r="O84" t="n">
        <v>32150.72</v>
      </c>
      <c r="P84" t="n">
        <v>93.7</v>
      </c>
      <c r="Q84" t="n">
        <v>204.14</v>
      </c>
      <c r="R84" t="n">
        <v>24.42</v>
      </c>
      <c r="S84" t="n">
        <v>17.37</v>
      </c>
      <c r="T84" t="n">
        <v>1427.84</v>
      </c>
      <c r="U84" t="n">
        <v>0.71</v>
      </c>
      <c r="V84" t="n">
        <v>0.75</v>
      </c>
      <c r="W84" t="n">
        <v>1.15</v>
      </c>
      <c r="X84" t="n">
        <v>0.08</v>
      </c>
      <c r="Y84" t="n">
        <v>1</v>
      </c>
      <c r="Z84" t="n">
        <v>10</v>
      </c>
      <c r="AA84" t="n">
        <v>70.15790425337988</v>
      </c>
      <c r="AB84" t="n">
        <v>95.99313974772848</v>
      </c>
      <c r="AC84" t="n">
        <v>86.83168921744675</v>
      </c>
      <c r="AD84" t="n">
        <v>70157.90425337988</v>
      </c>
      <c r="AE84" t="n">
        <v>95993.13974772848</v>
      </c>
      <c r="AF84" t="n">
        <v>2.36430632897318e-06</v>
      </c>
      <c r="AG84" t="n">
        <v>0.1341666666666667</v>
      </c>
      <c r="AH84" t="n">
        <v>86831.68921744675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10.3645</v>
      </c>
      <c r="E85" t="n">
        <v>9.65</v>
      </c>
      <c r="F85" t="n">
        <v>6.77</v>
      </c>
      <c r="G85" t="n">
        <v>81.22</v>
      </c>
      <c r="H85" t="n">
        <v>1.49</v>
      </c>
      <c r="I85" t="n">
        <v>5</v>
      </c>
      <c r="J85" t="n">
        <v>259.24</v>
      </c>
      <c r="K85" t="n">
        <v>56.94</v>
      </c>
      <c r="L85" t="n">
        <v>21.75</v>
      </c>
      <c r="M85" t="n">
        <v>3</v>
      </c>
      <c r="N85" t="n">
        <v>65.55</v>
      </c>
      <c r="O85" t="n">
        <v>32207.59</v>
      </c>
      <c r="P85" t="n">
        <v>93.20999999999999</v>
      </c>
      <c r="Q85" t="n">
        <v>204.14</v>
      </c>
      <c r="R85" t="n">
        <v>24.24</v>
      </c>
      <c r="S85" t="n">
        <v>17.37</v>
      </c>
      <c r="T85" t="n">
        <v>1337.64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69.82117887596803</v>
      </c>
      <c r="AB85" t="n">
        <v>95.53241723107857</v>
      </c>
      <c r="AC85" t="n">
        <v>86.41493741115767</v>
      </c>
      <c r="AD85" t="n">
        <v>69821.17887596803</v>
      </c>
      <c r="AE85" t="n">
        <v>95532.41723107857</v>
      </c>
      <c r="AF85" t="n">
        <v>2.366086972360165e-06</v>
      </c>
      <c r="AG85" t="n">
        <v>0.1340277777777778</v>
      </c>
      <c r="AH85" t="n">
        <v>86414.93741115766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10.3696</v>
      </c>
      <c r="E86" t="n">
        <v>9.640000000000001</v>
      </c>
      <c r="F86" t="n">
        <v>6.76</v>
      </c>
      <c r="G86" t="n">
        <v>81.16</v>
      </c>
      <c r="H86" t="n">
        <v>1.51</v>
      </c>
      <c r="I86" t="n">
        <v>5</v>
      </c>
      <c r="J86" t="n">
        <v>259.71</v>
      </c>
      <c r="K86" t="n">
        <v>56.94</v>
      </c>
      <c r="L86" t="n">
        <v>22</v>
      </c>
      <c r="M86" t="n">
        <v>3</v>
      </c>
      <c r="N86" t="n">
        <v>65.76000000000001</v>
      </c>
      <c r="O86" t="n">
        <v>32264.54</v>
      </c>
      <c r="P86" t="n">
        <v>92.76000000000001</v>
      </c>
      <c r="Q86" t="n">
        <v>204.14</v>
      </c>
      <c r="R86" t="n">
        <v>24.11</v>
      </c>
      <c r="S86" t="n">
        <v>17.37</v>
      </c>
      <c r="T86" t="n">
        <v>1270.51</v>
      </c>
      <c r="U86" t="n">
        <v>0.72</v>
      </c>
      <c r="V86" t="n">
        <v>0.76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69.52349770529976</v>
      </c>
      <c r="AB86" t="n">
        <v>95.12511672060408</v>
      </c>
      <c r="AC86" t="n">
        <v>86.04650908975286</v>
      </c>
      <c r="AD86" t="n">
        <v>69523.49770529976</v>
      </c>
      <c r="AE86" t="n">
        <v>95125.11672060408</v>
      </c>
      <c r="AF86" t="n">
        <v>2.367251239190117e-06</v>
      </c>
      <c r="AG86" t="n">
        <v>0.1338888888888889</v>
      </c>
      <c r="AH86" t="n">
        <v>86046.50908975286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10.4384</v>
      </c>
      <c r="E87" t="n">
        <v>9.58</v>
      </c>
      <c r="F87" t="n">
        <v>6.74</v>
      </c>
      <c r="G87" t="n">
        <v>101.15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92.33</v>
      </c>
      <c r="Q87" t="n">
        <v>204.14</v>
      </c>
      <c r="R87" t="n">
        <v>23.45</v>
      </c>
      <c r="S87" t="n">
        <v>17.37</v>
      </c>
      <c r="T87" t="n">
        <v>948.58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68.79692101730322</v>
      </c>
      <c r="AB87" t="n">
        <v>94.1309824417865</v>
      </c>
      <c r="AC87" t="n">
        <v>85.14725359122909</v>
      </c>
      <c r="AD87" t="n">
        <v>68796.92101730322</v>
      </c>
      <c r="AE87" t="n">
        <v>94130.9824417865</v>
      </c>
      <c r="AF87" t="n">
        <v>2.382957427013783e-06</v>
      </c>
      <c r="AG87" t="n">
        <v>0.1330555555555556</v>
      </c>
      <c r="AH87" t="n">
        <v>85147.25359122909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10.4384</v>
      </c>
      <c r="E88" t="n">
        <v>9.58</v>
      </c>
      <c r="F88" t="n">
        <v>6.74</v>
      </c>
      <c r="G88" t="n">
        <v>101.15</v>
      </c>
      <c r="H88" t="n">
        <v>1.54</v>
      </c>
      <c r="I88" t="n">
        <v>4</v>
      </c>
      <c r="J88" t="n">
        <v>260.63</v>
      </c>
      <c r="K88" t="n">
        <v>56.94</v>
      </c>
      <c r="L88" t="n">
        <v>22.5</v>
      </c>
      <c r="M88" t="n">
        <v>2</v>
      </c>
      <c r="N88" t="n">
        <v>66.19</v>
      </c>
      <c r="O88" t="n">
        <v>32378.67</v>
      </c>
      <c r="P88" t="n">
        <v>92.47</v>
      </c>
      <c r="Q88" t="n">
        <v>204.14</v>
      </c>
      <c r="R88" t="n">
        <v>23.47</v>
      </c>
      <c r="S88" t="n">
        <v>17.37</v>
      </c>
      <c r="T88" t="n">
        <v>954.96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68.86990865902744</v>
      </c>
      <c r="AB88" t="n">
        <v>94.23084735318105</v>
      </c>
      <c r="AC88" t="n">
        <v>85.23758753564145</v>
      </c>
      <c r="AD88" t="n">
        <v>68869.90865902744</v>
      </c>
      <c r="AE88" t="n">
        <v>94230.84735318105</v>
      </c>
      <c r="AF88" t="n">
        <v>2.382957427013783e-06</v>
      </c>
      <c r="AG88" t="n">
        <v>0.1330555555555556</v>
      </c>
      <c r="AH88" t="n">
        <v>85237.58753564145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10.4324</v>
      </c>
      <c r="E89" t="n">
        <v>9.59</v>
      </c>
      <c r="F89" t="n">
        <v>6.75</v>
      </c>
      <c r="G89" t="n">
        <v>101.24</v>
      </c>
      <c r="H89" t="n">
        <v>1.55</v>
      </c>
      <c r="I89" t="n">
        <v>4</v>
      </c>
      <c r="J89" t="n">
        <v>261.09</v>
      </c>
      <c r="K89" t="n">
        <v>56.94</v>
      </c>
      <c r="L89" t="n">
        <v>22.75</v>
      </c>
      <c r="M89" t="n">
        <v>2</v>
      </c>
      <c r="N89" t="n">
        <v>66.40000000000001</v>
      </c>
      <c r="O89" t="n">
        <v>32435.86</v>
      </c>
      <c r="P89" t="n">
        <v>92.72</v>
      </c>
      <c r="Q89" t="n">
        <v>204.14</v>
      </c>
      <c r="R89" t="n">
        <v>23.64</v>
      </c>
      <c r="S89" t="n">
        <v>17.37</v>
      </c>
      <c r="T89" t="n">
        <v>1044.66</v>
      </c>
      <c r="U89" t="n">
        <v>0.73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69.06677016549025</v>
      </c>
      <c r="AB89" t="n">
        <v>94.50020195124003</v>
      </c>
      <c r="AC89" t="n">
        <v>85.48123530890334</v>
      </c>
      <c r="AD89" t="n">
        <v>69066.77016549025</v>
      </c>
      <c r="AE89" t="n">
        <v>94500.20195124003</v>
      </c>
      <c r="AF89" t="n">
        <v>2.381587701331486e-06</v>
      </c>
      <c r="AG89" t="n">
        <v>0.1331944444444444</v>
      </c>
      <c r="AH89" t="n">
        <v>85481.23530890334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10.4327</v>
      </c>
      <c r="E90" t="n">
        <v>9.59</v>
      </c>
      <c r="F90" t="n">
        <v>6.75</v>
      </c>
      <c r="G90" t="n">
        <v>101.23</v>
      </c>
      <c r="H90" t="n">
        <v>1.56</v>
      </c>
      <c r="I90" t="n">
        <v>4</v>
      </c>
      <c r="J90" t="n">
        <v>261.56</v>
      </c>
      <c r="K90" t="n">
        <v>56.94</v>
      </c>
      <c r="L90" t="n">
        <v>23</v>
      </c>
      <c r="M90" t="n">
        <v>2</v>
      </c>
      <c r="N90" t="n">
        <v>66.62</v>
      </c>
      <c r="O90" t="n">
        <v>32493.12</v>
      </c>
      <c r="P90" t="n">
        <v>92.83</v>
      </c>
      <c r="Q90" t="n">
        <v>204.14</v>
      </c>
      <c r="R90" t="n">
        <v>23.66</v>
      </c>
      <c r="S90" t="n">
        <v>17.37</v>
      </c>
      <c r="T90" t="n">
        <v>1051.12</v>
      </c>
      <c r="U90" t="n">
        <v>0.73</v>
      </c>
      <c r="V90" t="n">
        <v>0.76</v>
      </c>
      <c r="W90" t="n">
        <v>1.14</v>
      </c>
      <c r="X90" t="n">
        <v>0.06</v>
      </c>
      <c r="Y90" t="n">
        <v>1</v>
      </c>
      <c r="Z90" t="n">
        <v>10</v>
      </c>
      <c r="AA90" t="n">
        <v>69.12222306517515</v>
      </c>
      <c r="AB90" t="n">
        <v>94.57607505499813</v>
      </c>
      <c r="AC90" t="n">
        <v>85.54986719012737</v>
      </c>
      <c r="AD90" t="n">
        <v>69122.22306517515</v>
      </c>
      <c r="AE90" t="n">
        <v>94576.07505499813</v>
      </c>
      <c r="AF90" t="n">
        <v>2.381656187615601e-06</v>
      </c>
      <c r="AG90" t="n">
        <v>0.1331944444444444</v>
      </c>
      <c r="AH90" t="n">
        <v>85549.86719012738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10.4312</v>
      </c>
      <c r="E91" t="n">
        <v>9.59</v>
      </c>
      <c r="F91" t="n">
        <v>6.75</v>
      </c>
      <c r="G91" t="n">
        <v>101.25</v>
      </c>
      <c r="H91" t="n">
        <v>1.58</v>
      </c>
      <c r="I91" t="n">
        <v>4</v>
      </c>
      <c r="J91" t="n">
        <v>262.02</v>
      </c>
      <c r="K91" t="n">
        <v>56.94</v>
      </c>
      <c r="L91" t="n">
        <v>23.25</v>
      </c>
      <c r="M91" t="n">
        <v>2</v>
      </c>
      <c r="N91" t="n">
        <v>66.83</v>
      </c>
      <c r="O91" t="n">
        <v>32550.47</v>
      </c>
      <c r="P91" t="n">
        <v>92.92</v>
      </c>
      <c r="Q91" t="n">
        <v>204.14</v>
      </c>
      <c r="R91" t="n">
        <v>23.69</v>
      </c>
      <c r="S91" t="n">
        <v>17.37</v>
      </c>
      <c r="T91" t="n">
        <v>1066.02</v>
      </c>
      <c r="U91" t="n">
        <v>0.73</v>
      </c>
      <c r="V91" t="n">
        <v>0.76</v>
      </c>
      <c r="W91" t="n">
        <v>1.14</v>
      </c>
      <c r="X91" t="n">
        <v>0.06</v>
      </c>
      <c r="Y91" t="n">
        <v>1</v>
      </c>
      <c r="Z91" t="n">
        <v>10</v>
      </c>
      <c r="AA91" t="n">
        <v>69.17881476406795</v>
      </c>
      <c r="AB91" t="n">
        <v>94.65350631407279</v>
      </c>
      <c r="AC91" t="n">
        <v>85.61990851851141</v>
      </c>
      <c r="AD91" t="n">
        <v>69178.81476406795</v>
      </c>
      <c r="AE91" t="n">
        <v>94653.50631407279</v>
      </c>
      <c r="AF91" t="n">
        <v>2.381313756195027e-06</v>
      </c>
      <c r="AG91" t="n">
        <v>0.1331944444444444</v>
      </c>
      <c r="AH91" t="n">
        <v>85619.90851851141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10.4309</v>
      </c>
      <c r="E92" t="n">
        <v>9.59</v>
      </c>
      <c r="F92" t="n">
        <v>6.75</v>
      </c>
      <c r="G92" t="n">
        <v>101.26</v>
      </c>
      <c r="H92" t="n">
        <v>1.59</v>
      </c>
      <c r="I92" t="n">
        <v>4</v>
      </c>
      <c r="J92" t="n">
        <v>262.49</v>
      </c>
      <c r="K92" t="n">
        <v>56.94</v>
      </c>
      <c r="L92" t="n">
        <v>23.5</v>
      </c>
      <c r="M92" t="n">
        <v>2</v>
      </c>
      <c r="N92" t="n">
        <v>67.05</v>
      </c>
      <c r="O92" t="n">
        <v>32607.89</v>
      </c>
      <c r="P92" t="n">
        <v>93.09</v>
      </c>
      <c r="Q92" t="n">
        <v>204.14</v>
      </c>
      <c r="R92" t="n">
        <v>23.68</v>
      </c>
      <c r="S92" t="n">
        <v>17.37</v>
      </c>
      <c r="T92" t="n">
        <v>1060.08</v>
      </c>
      <c r="U92" t="n">
        <v>0.73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69.26943575991545</v>
      </c>
      <c r="AB92" t="n">
        <v>94.77749795850742</v>
      </c>
      <c r="AC92" t="n">
        <v>85.73206657442461</v>
      </c>
      <c r="AD92" t="n">
        <v>69269.43575991545</v>
      </c>
      <c r="AE92" t="n">
        <v>94777.49795850742</v>
      </c>
      <c r="AF92" t="n">
        <v>2.381245269910912e-06</v>
      </c>
      <c r="AG92" t="n">
        <v>0.1331944444444444</v>
      </c>
      <c r="AH92" t="n">
        <v>85732.06657442461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10.4327</v>
      </c>
      <c r="E93" t="n">
        <v>9.59</v>
      </c>
      <c r="F93" t="n">
        <v>6.75</v>
      </c>
      <c r="G93" t="n">
        <v>101.23</v>
      </c>
      <c r="H93" t="n">
        <v>1.61</v>
      </c>
      <c r="I93" t="n">
        <v>4</v>
      </c>
      <c r="J93" t="n">
        <v>262.96</v>
      </c>
      <c r="K93" t="n">
        <v>56.94</v>
      </c>
      <c r="L93" t="n">
        <v>23.75</v>
      </c>
      <c r="M93" t="n">
        <v>2</v>
      </c>
      <c r="N93" t="n">
        <v>67.26000000000001</v>
      </c>
      <c r="O93" t="n">
        <v>32665.4</v>
      </c>
      <c r="P93" t="n">
        <v>93.18000000000001</v>
      </c>
      <c r="Q93" t="n">
        <v>204.14</v>
      </c>
      <c r="R93" t="n">
        <v>23.59</v>
      </c>
      <c r="S93" t="n">
        <v>17.37</v>
      </c>
      <c r="T93" t="n">
        <v>1015.23</v>
      </c>
      <c r="U93" t="n">
        <v>0.74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69.30479186313114</v>
      </c>
      <c r="AB93" t="n">
        <v>94.82587373872833</v>
      </c>
      <c r="AC93" t="n">
        <v>85.77582543807708</v>
      </c>
      <c r="AD93" t="n">
        <v>69304.79186313115</v>
      </c>
      <c r="AE93" t="n">
        <v>94825.87373872833</v>
      </c>
      <c r="AF93" t="n">
        <v>2.381656187615601e-06</v>
      </c>
      <c r="AG93" t="n">
        <v>0.1331944444444444</v>
      </c>
      <c r="AH93" t="n">
        <v>85775.82543807708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10.4399</v>
      </c>
      <c r="E94" t="n">
        <v>9.58</v>
      </c>
      <c r="F94" t="n">
        <v>6.74</v>
      </c>
      <c r="G94" t="n">
        <v>101.13</v>
      </c>
      <c r="H94" t="n">
        <v>1.62</v>
      </c>
      <c r="I94" t="n">
        <v>4</v>
      </c>
      <c r="J94" t="n">
        <v>263.42</v>
      </c>
      <c r="K94" t="n">
        <v>56.94</v>
      </c>
      <c r="L94" t="n">
        <v>24</v>
      </c>
      <c r="M94" t="n">
        <v>2</v>
      </c>
      <c r="N94" t="n">
        <v>67.48</v>
      </c>
      <c r="O94" t="n">
        <v>32722.99</v>
      </c>
      <c r="P94" t="n">
        <v>93.17</v>
      </c>
      <c r="Q94" t="n">
        <v>204.14</v>
      </c>
      <c r="R94" t="n">
        <v>23.41</v>
      </c>
      <c r="S94" t="n">
        <v>17.37</v>
      </c>
      <c r="T94" t="n">
        <v>928.04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69.22519996348548</v>
      </c>
      <c r="AB94" t="n">
        <v>94.7169725902864</v>
      </c>
      <c r="AC94" t="n">
        <v>85.67731766239868</v>
      </c>
      <c r="AD94" t="n">
        <v>69225.19996348547</v>
      </c>
      <c r="AE94" t="n">
        <v>94716.9725902864</v>
      </c>
      <c r="AF94" t="n">
        <v>2.383299858434357e-06</v>
      </c>
      <c r="AG94" t="n">
        <v>0.1330555555555556</v>
      </c>
      <c r="AH94" t="n">
        <v>85677.31766239868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10.436</v>
      </c>
      <c r="E95" t="n">
        <v>9.58</v>
      </c>
      <c r="F95" t="n">
        <v>6.75</v>
      </c>
      <c r="G95" t="n">
        <v>101.19</v>
      </c>
      <c r="H95" t="n">
        <v>1.64</v>
      </c>
      <c r="I95" t="n">
        <v>4</v>
      </c>
      <c r="J95" t="n">
        <v>263.89</v>
      </c>
      <c r="K95" t="n">
        <v>56.94</v>
      </c>
      <c r="L95" t="n">
        <v>24.25</v>
      </c>
      <c r="M95" t="n">
        <v>2</v>
      </c>
      <c r="N95" t="n">
        <v>67.7</v>
      </c>
      <c r="O95" t="n">
        <v>32780.66</v>
      </c>
      <c r="P95" t="n">
        <v>93.2</v>
      </c>
      <c r="Q95" t="n">
        <v>204.14</v>
      </c>
      <c r="R95" t="n">
        <v>23.53</v>
      </c>
      <c r="S95" t="n">
        <v>17.37</v>
      </c>
      <c r="T95" t="n">
        <v>988.29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69.29348757808471</v>
      </c>
      <c r="AB95" t="n">
        <v>94.81040671721796</v>
      </c>
      <c r="AC95" t="n">
        <v>85.76183456739155</v>
      </c>
      <c r="AD95" t="n">
        <v>69293.48757808471</v>
      </c>
      <c r="AE95" t="n">
        <v>94810.40671721796</v>
      </c>
      <c r="AF95" t="n">
        <v>2.382409536740864e-06</v>
      </c>
      <c r="AG95" t="n">
        <v>0.1330555555555556</v>
      </c>
      <c r="AH95" t="n">
        <v>85761.83456739155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10.4351</v>
      </c>
      <c r="E96" t="n">
        <v>9.58</v>
      </c>
      <c r="F96" t="n">
        <v>6.75</v>
      </c>
      <c r="G96" t="n">
        <v>101.2</v>
      </c>
      <c r="H96" t="n">
        <v>1.65</v>
      </c>
      <c r="I96" t="n">
        <v>4</v>
      </c>
      <c r="J96" t="n">
        <v>264.36</v>
      </c>
      <c r="K96" t="n">
        <v>56.94</v>
      </c>
      <c r="L96" t="n">
        <v>24.5</v>
      </c>
      <c r="M96" t="n">
        <v>2</v>
      </c>
      <c r="N96" t="n">
        <v>67.92</v>
      </c>
      <c r="O96" t="n">
        <v>32838.42</v>
      </c>
      <c r="P96" t="n">
        <v>93.13</v>
      </c>
      <c r="Q96" t="n">
        <v>204.15</v>
      </c>
      <c r="R96" t="n">
        <v>23.56</v>
      </c>
      <c r="S96" t="n">
        <v>17.37</v>
      </c>
      <c r="T96" t="n">
        <v>1002.83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69.26277807897264</v>
      </c>
      <c r="AB96" t="n">
        <v>94.76838862572538</v>
      </c>
      <c r="AC96" t="n">
        <v>85.7238266235782</v>
      </c>
      <c r="AD96" t="n">
        <v>69262.77807897264</v>
      </c>
      <c r="AE96" t="n">
        <v>94768.38862572538</v>
      </c>
      <c r="AF96" t="n">
        <v>2.382204077888519e-06</v>
      </c>
      <c r="AG96" t="n">
        <v>0.1330555555555556</v>
      </c>
      <c r="AH96" t="n">
        <v>85723.82662357821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10.429</v>
      </c>
      <c r="E97" t="n">
        <v>9.59</v>
      </c>
      <c r="F97" t="n">
        <v>6.75</v>
      </c>
      <c r="G97" t="n">
        <v>101.28</v>
      </c>
      <c r="H97" t="n">
        <v>1.66</v>
      </c>
      <c r="I97" t="n">
        <v>4</v>
      </c>
      <c r="J97" t="n">
        <v>264.83</v>
      </c>
      <c r="K97" t="n">
        <v>56.94</v>
      </c>
      <c r="L97" t="n">
        <v>24.75</v>
      </c>
      <c r="M97" t="n">
        <v>2</v>
      </c>
      <c r="N97" t="n">
        <v>68.13</v>
      </c>
      <c r="O97" t="n">
        <v>32896.26</v>
      </c>
      <c r="P97" t="n">
        <v>93.18000000000001</v>
      </c>
      <c r="Q97" t="n">
        <v>204.15</v>
      </c>
      <c r="R97" t="n">
        <v>23.74</v>
      </c>
      <c r="S97" t="n">
        <v>17.37</v>
      </c>
      <c r="T97" t="n">
        <v>1094.1</v>
      </c>
      <c r="U97" t="n">
        <v>0.73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69.32863707508157</v>
      </c>
      <c r="AB97" t="n">
        <v>94.85849980969539</v>
      </c>
      <c r="AC97" t="n">
        <v>85.80533772262204</v>
      </c>
      <c r="AD97" t="n">
        <v>69328.63707508157</v>
      </c>
      <c r="AE97" t="n">
        <v>94858.49980969539</v>
      </c>
      <c r="AF97" t="n">
        <v>2.380811523444852e-06</v>
      </c>
      <c r="AG97" t="n">
        <v>0.1331944444444444</v>
      </c>
      <c r="AH97" t="n">
        <v>85805.33772262205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10.4321</v>
      </c>
      <c r="E98" t="n">
        <v>9.59</v>
      </c>
      <c r="F98" t="n">
        <v>6.75</v>
      </c>
      <c r="G98" t="n">
        <v>101.24</v>
      </c>
      <c r="H98" t="n">
        <v>1.68</v>
      </c>
      <c r="I98" t="n">
        <v>4</v>
      </c>
      <c r="J98" t="n">
        <v>265.3</v>
      </c>
      <c r="K98" t="n">
        <v>56.94</v>
      </c>
      <c r="L98" t="n">
        <v>25</v>
      </c>
      <c r="M98" t="n">
        <v>2</v>
      </c>
      <c r="N98" t="n">
        <v>68.34999999999999</v>
      </c>
      <c r="O98" t="n">
        <v>32954.18</v>
      </c>
      <c r="P98" t="n">
        <v>93.06</v>
      </c>
      <c r="Q98" t="n">
        <v>204.14</v>
      </c>
      <c r="R98" t="n">
        <v>23.73</v>
      </c>
      <c r="S98" t="n">
        <v>17.37</v>
      </c>
      <c r="T98" t="n">
        <v>1085.37</v>
      </c>
      <c r="U98" t="n">
        <v>0.73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69.2460588886226</v>
      </c>
      <c r="AB98" t="n">
        <v>94.74551269188983</v>
      </c>
      <c r="AC98" t="n">
        <v>85.70313393676136</v>
      </c>
      <c r="AD98" t="n">
        <v>69246.0588886226</v>
      </c>
      <c r="AE98" t="n">
        <v>94745.51269188983</v>
      </c>
      <c r="AF98" t="n">
        <v>2.381519215047371e-06</v>
      </c>
      <c r="AG98" t="n">
        <v>0.1331944444444444</v>
      </c>
      <c r="AH98" t="n">
        <v>85703.13393676135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10.4324</v>
      </c>
      <c r="E99" t="n">
        <v>9.59</v>
      </c>
      <c r="F99" t="n">
        <v>6.75</v>
      </c>
      <c r="G99" t="n">
        <v>101.24</v>
      </c>
      <c r="H99" t="n">
        <v>1.69</v>
      </c>
      <c r="I99" t="n">
        <v>4</v>
      </c>
      <c r="J99" t="n">
        <v>265.77</v>
      </c>
      <c r="K99" t="n">
        <v>56.94</v>
      </c>
      <c r="L99" t="n">
        <v>25.25</v>
      </c>
      <c r="M99" t="n">
        <v>2</v>
      </c>
      <c r="N99" t="n">
        <v>68.56999999999999</v>
      </c>
      <c r="O99" t="n">
        <v>33012.18</v>
      </c>
      <c r="P99" t="n">
        <v>93.03</v>
      </c>
      <c r="Q99" t="n">
        <v>204.15</v>
      </c>
      <c r="R99" t="n">
        <v>23.66</v>
      </c>
      <c r="S99" t="n">
        <v>17.37</v>
      </c>
      <c r="T99" t="n">
        <v>1052.93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69.22847860801136</v>
      </c>
      <c r="AB99" t="n">
        <v>94.7214585763703</v>
      </c>
      <c r="AC99" t="n">
        <v>85.68137551226685</v>
      </c>
      <c r="AD99" t="n">
        <v>69228.47860801136</v>
      </c>
      <c r="AE99" t="n">
        <v>94721.45857637029</v>
      </c>
      <c r="AF99" t="n">
        <v>2.381587701331486e-06</v>
      </c>
      <c r="AG99" t="n">
        <v>0.1331944444444444</v>
      </c>
      <c r="AH99" t="n">
        <v>85681.37551226685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10.4354</v>
      </c>
      <c r="E100" t="n">
        <v>9.58</v>
      </c>
      <c r="F100" t="n">
        <v>6.75</v>
      </c>
      <c r="G100" t="n">
        <v>101.2</v>
      </c>
      <c r="H100" t="n">
        <v>1.7</v>
      </c>
      <c r="I100" t="n">
        <v>4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92.81999999999999</v>
      </c>
      <c r="Q100" t="n">
        <v>204.14</v>
      </c>
      <c r="R100" t="n">
        <v>23.55</v>
      </c>
      <c r="S100" t="n">
        <v>17.37</v>
      </c>
      <c r="T100" t="n">
        <v>997.4400000000001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69.0991851090745</v>
      </c>
      <c r="AB100" t="n">
        <v>94.54455350709837</v>
      </c>
      <c r="AC100" t="n">
        <v>85.52135401451837</v>
      </c>
      <c r="AD100" t="n">
        <v>69099.1851090745</v>
      </c>
      <c r="AE100" t="n">
        <v>94544.55350709838</v>
      </c>
      <c r="AF100" t="n">
        <v>2.382272564172634e-06</v>
      </c>
      <c r="AG100" t="n">
        <v>0.1330555555555556</v>
      </c>
      <c r="AH100" t="n">
        <v>85521.35401451837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10.4363</v>
      </c>
      <c r="E101" t="n">
        <v>9.58</v>
      </c>
      <c r="F101" t="n">
        <v>6.75</v>
      </c>
      <c r="G101" t="n">
        <v>101.18</v>
      </c>
      <c r="H101" t="n">
        <v>1.72</v>
      </c>
      <c r="I101" t="n">
        <v>4</v>
      </c>
      <c r="J101" t="n">
        <v>266.71</v>
      </c>
      <c r="K101" t="n">
        <v>56.94</v>
      </c>
      <c r="L101" t="n">
        <v>25.75</v>
      </c>
      <c r="M101" t="n">
        <v>2</v>
      </c>
      <c r="N101" t="n">
        <v>69.02</v>
      </c>
      <c r="O101" t="n">
        <v>33128.44</v>
      </c>
      <c r="P101" t="n">
        <v>92.8</v>
      </c>
      <c r="Q101" t="n">
        <v>204.14</v>
      </c>
      <c r="R101" t="n">
        <v>23.54</v>
      </c>
      <c r="S101" t="n">
        <v>17.37</v>
      </c>
      <c r="T101" t="n">
        <v>990.16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69.08297776503305</v>
      </c>
      <c r="AB101" t="n">
        <v>94.52237790396332</v>
      </c>
      <c r="AC101" t="n">
        <v>85.50129481982286</v>
      </c>
      <c r="AD101" t="n">
        <v>69082.97776503305</v>
      </c>
      <c r="AE101" t="n">
        <v>94522.37790396332</v>
      </c>
      <c r="AF101" t="n">
        <v>2.382478023024979e-06</v>
      </c>
      <c r="AG101" t="n">
        <v>0.1330555555555556</v>
      </c>
      <c r="AH101" t="n">
        <v>85501.29481982286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10.4393</v>
      </c>
      <c r="E102" t="n">
        <v>9.58</v>
      </c>
      <c r="F102" t="n">
        <v>6.74</v>
      </c>
      <c r="G102" t="n">
        <v>101.14</v>
      </c>
      <c r="H102" t="n">
        <v>1.73</v>
      </c>
      <c r="I102" t="n">
        <v>4</v>
      </c>
      <c r="J102" t="n">
        <v>267.18</v>
      </c>
      <c r="K102" t="n">
        <v>56.94</v>
      </c>
      <c r="L102" t="n">
        <v>26</v>
      </c>
      <c r="M102" t="n">
        <v>2</v>
      </c>
      <c r="N102" t="n">
        <v>69.23999999999999</v>
      </c>
      <c r="O102" t="n">
        <v>33186.69</v>
      </c>
      <c r="P102" t="n">
        <v>92.61</v>
      </c>
      <c r="Q102" t="n">
        <v>204.15</v>
      </c>
      <c r="R102" t="n">
        <v>23.43</v>
      </c>
      <c r="S102" t="n">
        <v>17.37</v>
      </c>
      <c r="T102" t="n">
        <v>935.09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68.93713299541959</v>
      </c>
      <c r="AB102" t="n">
        <v>94.32282665596114</v>
      </c>
      <c r="AC102" t="n">
        <v>85.320788462858</v>
      </c>
      <c r="AD102" t="n">
        <v>68937.13299541958</v>
      </c>
      <c r="AE102" t="n">
        <v>94322.82665596114</v>
      </c>
      <c r="AF102" t="n">
        <v>2.383162885866127e-06</v>
      </c>
      <c r="AG102" t="n">
        <v>0.1330555555555556</v>
      </c>
      <c r="AH102" t="n">
        <v>85320.78846285801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10.4402</v>
      </c>
      <c r="E103" t="n">
        <v>9.58</v>
      </c>
      <c r="F103" t="n">
        <v>6.74</v>
      </c>
      <c r="G103" t="n">
        <v>101.13</v>
      </c>
      <c r="H103" t="n">
        <v>1.75</v>
      </c>
      <c r="I103" t="n">
        <v>4</v>
      </c>
      <c r="J103" t="n">
        <v>267.66</v>
      </c>
      <c r="K103" t="n">
        <v>56.94</v>
      </c>
      <c r="L103" t="n">
        <v>26.25</v>
      </c>
      <c r="M103" t="n">
        <v>2</v>
      </c>
      <c r="N103" t="n">
        <v>69.45999999999999</v>
      </c>
      <c r="O103" t="n">
        <v>33245.03</v>
      </c>
      <c r="P103" t="n">
        <v>92.45</v>
      </c>
      <c r="Q103" t="n">
        <v>204.14</v>
      </c>
      <c r="R103" t="n">
        <v>23.38</v>
      </c>
      <c r="S103" t="n">
        <v>17.37</v>
      </c>
      <c r="T103" t="n">
        <v>910.24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68.84797061758277</v>
      </c>
      <c r="AB103" t="n">
        <v>94.20083075703837</v>
      </c>
      <c r="AC103" t="n">
        <v>85.21043568130609</v>
      </c>
      <c r="AD103" t="n">
        <v>68847.97061758277</v>
      </c>
      <c r="AE103" t="n">
        <v>94200.83075703838</v>
      </c>
      <c r="AF103" t="n">
        <v>2.383368344718471e-06</v>
      </c>
      <c r="AG103" t="n">
        <v>0.1330555555555556</v>
      </c>
      <c r="AH103" t="n">
        <v>85210.43568130609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10.436</v>
      </c>
      <c r="E104" t="n">
        <v>9.58</v>
      </c>
      <c r="F104" t="n">
        <v>6.75</v>
      </c>
      <c r="G104" t="n">
        <v>101.19</v>
      </c>
      <c r="H104" t="n">
        <v>1.76</v>
      </c>
      <c r="I104" t="n">
        <v>4</v>
      </c>
      <c r="J104" t="n">
        <v>268.13</v>
      </c>
      <c r="K104" t="n">
        <v>56.94</v>
      </c>
      <c r="L104" t="n">
        <v>26.5</v>
      </c>
      <c r="M104" t="n">
        <v>2</v>
      </c>
      <c r="N104" t="n">
        <v>69.69</v>
      </c>
      <c r="O104" t="n">
        <v>33303.46</v>
      </c>
      <c r="P104" t="n">
        <v>92.34</v>
      </c>
      <c r="Q104" t="n">
        <v>204.14</v>
      </c>
      <c r="R104" t="n">
        <v>23.45</v>
      </c>
      <c r="S104" t="n">
        <v>17.37</v>
      </c>
      <c r="T104" t="n">
        <v>948.55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68.84503181269719</v>
      </c>
      <c r="AB104" t="n">
        <v>94.19680975454301</v>
      </c>
      <c r="AC104" t="n">
        <v>85.20679843764535</v>
      </c>
      <c r="AD104" t="n">
        <v>68845.03181269718</v>
      </c>
      <c r="AE104" t="n">
        <v>94196.80975454301</v>
      </c>
      <c r="AF104" t="n">
        <v>2.382409536740864e-06</v>
      </c>
      <c r="AG104" t="n">
        <v>0.1330555555555556</v>
      </c>
      <c r="AH104" t="n">
        <v>85206.79843764535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10.4408</v>
      </c>
      <c r="E105" t="n">
        <v>9.58</v>
      </c>
      <c r="F105" t="n">
        <v>6.74</v>
      </c>
      <c r="G105" t="n">
        <v>101.12</v>
      </c>
      <c r="H105" t="n">
        <v>1.77</v>
      </c>
      <c r="I105" t="n">
        <v>4</v>
      </c>
      <c r="J105" t="n">
        <v>268.6</v>
      </c>
      <c r="K105" t="n">
        <v>56.94</v>
      </c>
      <c r="L105" t="n">
        <v>26.75</v>
      </c>
      <c r="M105" t="n">
        <v>2</v>
      </c>
      <c r="N105" t="n">
        <v>69.91</v>
      </c>
      <c r="O105" t="n">
        <v>33361.97</v>
      </c>
      <c r="P105" t="n">
        <v>92.04000000000001</v>
      </c>
      <c r="Q105" t="n">
        <v>204.14</v>
      </c>
      <c r="R105" t="n">
        <v>23.37</v>
      </c>
      <c r="S105" t="n">
        <v>17.37</v>
      </c>
      <c r="T105" t="n">
        <v>906.62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68.63043403297127</v>
      </c>
      <c r="AB105" t="n">
        <v>93.90318760493628</v>
      </c>
      <c r="AC105" t="n">
        <v>84.94119917389573</v>
      </c>
      <c r="AD105" t="n">
        <v>68630.43403297127</v>
      </c>
      <c r="AE105" t="n">
        <v>93903.18760493628</v>
      </c>
      <c r="AF105" t="n">
        <v>2.383505317286701e-06</v>
      </c>
      <c r="AG105" t="n">
        <v>0.1330555555555556</v>
      </c>
      <c r="AH105" t="n">
        <v>84941.19917389573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10.4387</v>
      </c>
      <c r="E106" t="n">
        <v>9.58</v>
      </c>
      <c r="F106" t="n">
        <v>6.74</v>
      </c>
      <c r="G106" t="n">
        <v>101.15</v>
      </c>
      <c r="H106" t="n">
        <v>1.79</v>
      </c>
      <c r="I106" t="n">
        <v>4</v>
      </c>
      <c r="J106" t="n">
        <v>269.08</v>
      </c>
      <c r="K106" t="n">
        <v>56.94</v>
      </c>
      <c r="L106" t="n">
        <v>27</v>
      </c>
      <c r="M106" t="n">
        <v>2</v>
      </c>
      <c r="N106" t="n">
        <v>70.14</v>
      </c>
      <c r="O106" t="n">
        <v>33420.56</v>
      </c>
      <c r="P106" t="n">
        <v>91.94</v>
      </c>
      <c r="Q106" t="n">
        <v>204.14</v>
      </c>
      <c r="R106" t="n">
        <v>23.41</v>
      </c>
      <c r="S106" t="n">
        <v>17.37</v>
      </c>
      <c r="T106" t="n">
        <v>925.9299999999999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68.59168712742103</v>
      </c>
      <c r="AB106" t="n">
        <v>93.85017237936964</v>
      </c>
      <c r="AC106" t="n">
        <v>84.8932436470498</v>
      </c>
      <c r="AD106" t="n">
        <v>68591.68712742103</v>
      </c>
      <c r="AE106" t="n">
        <v>93850.17237936964</v>
      </c>
      <c r="AF106" t="n">
        <v>2.383025913297897e-06</v>
      </c>
      <c r="AG106" t="n">
        <v>0.1330555555555556</v>
      </c>
      <c r="AH106" t="n">
        <v>84893.24364704981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10.4411</v>
      </c>
      <c r="E107" t="n">
        <v>9.58</v>
      </c>
      <c r="F107" t="n">
        <v>6.74</v>
      </c>
      <c r="G107" t="n">
        <v>101.12</v>
      </c>
      <c r="H107" t="n">
        <v>1.8</v>
      </c>
      <c r="I107" t="n">
        <v>4</v>
      </c>
      <c r="J107" t="n">
        <v>269.55</v>
      </c>
      <c r="K107" t="n">
        <v>56.94</v>
      </c>
      <c r="L107" t="n">
        <v>27.25</v>
      </c>
      <c r="M107" t="n">
        <v>2</v>
      </c>
      <c r="N107" t="n">
        <v>70.36</v>
      </c>
      <c r="O107" t="n">
        <v>33479.25</v>
      </c>
      <c r="P107" t="n">
        <v>91.56999999999999</v>
      </c>
      <c r="Q107" t="n">
        <v>204.15</v>
      </c>
      <c r="R107" t="n">
        <v>23.4</v>
      </c>
      <c r="S107" t="n">
        <v>17.37</v>
      </c>
      <c r="T107" t="n">
        <v>921.75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68.38355566330002</v>
      </c>
      <c r="AB107" t="n">
        <v>93.56539772804724</v>
      </c>
      <c r="AC107" t="n">
        <v>84.6356474887658</v>
      </c>
      <c r="AD107" t="n">
        <v>68383.55566330001</v>
      </c>
      <c r="AE107" t="n">
        <v>93565.39772804725</v>
      </c>
      <c r="AF107" t="n">
        <v>2.383573803570816e-06</v>
      </c>
      <c r="AG107" t="n">
        <v>0.1330555555555556</v>
      </c>
      <c r="AH107" t="n">
        <v>84635.6474887658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10.4451</v>
      </c>
      <c r="E108" t="n">
        <v>9.57</v>
      </c>
      <c r="F108" t="n">
        <v>6.74</v>
      </c>
      <c r="G108" t="n">
        <v>101.06</v>
      </c>
      <c r="H108" t="n">
        <v>1.81</v>
      </c>
      <c r="I108" t="n">
        <v>4</v>
      </c>
      <c r="J108" t="n">
        <v>270.03</v>
      </c>
      <c r="K108" t="n">
        <v>56.94</v>
      </c>
      <c r="L108" t="n">
        <v>27.5</v>
      </c>
      <c r="M108" t="n">
        <v>2</v>
      </c>
      <c r="N108" t="n">
        <v>70.59</v>
      </c>
      <c r="O108" t="n">
        <v>33538.02</v>
      </c>
      <c r="P108" t="n">
        <v>91.38</v>
      </c>
      <c r="Q108" t="n">
        <v>204.14</v>
      </c>
      <c r="R108" t="n">
        <v>23.28</v>
      </c>
      <c r="S108" t="n">
        <v>17.37</v>
      </c>
      <c r="T108" t="n">
        <v>864.09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68.25869787750639</v>
      </c>
      <c r="AB108" t="n">
        <v>93.39456179718778</v>
      </c>
      <c r="AC108" t="n">
        <v>84.48111589937777</v>
      </c>
      <c r="AD108" t="n">
        <v>68258.69787750639</v>
      </c>
      <c r="AE108" t="n">
        <v>93394.56179718778</v>
      </c>
      <c r="AF108" t="n">
        <v>2.38448695402568e-06</v>
      </c>
      <c r="AG108" t="n">
        <v>0.1329166666666667</v>
      </c>
      <c r="AH108" t="n">
        <v>84481.11589937776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10.4457</v>
      </c>
      <c r="E109" t="n">
        <v>9.57</v>
      </c>
      <c r="F109" t="n">
        <v>6.74</v>
      </c>
      <c r="G109" t="n">
        <v>101.05</v>
      </c>
      <c r="H109" t="n">
        <v>1.83</v>
      </c>
      <c r="I109" t="n">
        <v>4</v>
      </c>
      <c r="J109" t="n">
        <v>270.51</v>
      </c>
      <c r="K109" t="n">
        <v>56.94</v>
      </c>
      <c r="L109" t="n">
        <v>27.75</v>
      </c>
      <c r="M109" t="n">
        <v>2</v>
      </c>
      <c r="N109" t="n">
        <v>70.81999999999999</v>
      </c>
      <c r="O109" t="n">
        <v>33596.87</v>
      </c>
      <c r="P109" t="n">
        <v>91.08</v>
      </c>
      <c r="Q109" t="n">
        <v>204.14</v>
      </c>
      <c r="R109" t="n">
        <v>23.17</v>
      </c>
      <c r="S109" t="n">
        <v>17.37</v>
      </c>
      <c r="T109" t="n">
        <v>807.62</v>
      </c>
      <c r="U109" t="n">
        <v>0.75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68.09860451326617</v>
      </c>
      <c r="AB109" t="n">
        <v>93.17551499341364</v>
      </c>
      <c r="AC109" t="n">
        <v>84.28297461512165</v>
      </c>
      <c r="AD109" t="n">
        <v>68098.60451326617</v>
      </c>
      <c r="AE109" t="n">
        <v>93175.51499341364</v>
      </c>
      <c r="AF109" t="n">
        <v>2.38462392659391e-06</v>
      </c>
      <c r="AG109" t="n">
        <v>0.1329166666666667</v>
      </c>
      <c r="AH109" t="n">
        <v>84282.97461512164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10.4493</v>
      </c>
      <c r="E110" t="n">
        <v>9.57</v>
      </c>
      <c r="F110" t="n">
        <v>6.73</v>
      </c>
      <c r="G110" t="n">
        <v>101</v>
      </c>
      <c r="H110" t="n">
        <v>1.84</v>
      </c>
      <c r="I110" t="n">
        <v>4</v>
      </c>
      <c r="J110" t="n">
        <v>270.99</v>
      </c>
      <c r="K110" t="n">
        <v>56.94</v>
      </c>
      <c r="L110" t="n">
        <v>28</v>
      </c>
      <c r="M110" t="n">
        <v>2</v>
      </c>
      <c r="N110" t="n">
        <v>71.04000000000001</v>
      </c>
      <c r="O110" t="n">
        <v>33655.82</v>
      </c>
      <c r="P110" t="n">
        <v>90.81</v>
      </c>
      <c r="Q110" t="n">
        <v>204.14</v>
      </c>
      <c r="R110" t="n">
        <v>23.1</v>
      </c>
      <c r="S110" t="n">
        <v>17.37</v>
      </c>
      <c r="T110" t="n">
        <v>770.75</v>
      </c>
      <c r="U110" t="n">
        <v>0.75</v>
      </c>
      <c r="V110" t="n">
        <v>0.76</v>
      </c>
      <c r="W110" t="n">
        <v>1.14</v>
      </c>
      <c r="X110" t="n">
        <v>0.04</v>
      </c>
      <c r="Y110" t="n">
        <v>1</v>
      </c>
      <c r="Z110" t="n">
        <v>10</v>
      </c>
      <c r="AA110" t="n">
        <v>67.9077280010621</v>
      </c>
      <c r="AB110" t="n">
        <v>92.9143493285388</v>
      </c>
      <c r="AC110" t="n">
        <v>84.04673423475406</v>
      </c>
      <c r="AD110" t="n">
        <v>67907.7280010621</v>
      </c>
      <c r="AE110" t="n">
        <v>92914.34932853881</v>
      </c>
      <c r="AF110" t="n">
        <v>2.385445762003287e-06</v>
      </c>
      <c r="AG110" t="n">
        <v>0.1329166666666667</v>
      </c>
      <c r="AH110" t="n">
        <v>84046.73423475405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10.4445</v>
      </c>
      <c r="E111" t="n">
        <v>9.57</v>
      </c>
      <c r="F111" t="n">
        <v>6.74</v>
      </c>
      <c r="G111" t="n">
        <v>101.07</v>
      </c>
      <c r="H111" t="n">
        <v>1.85</v>
      </c>
      <c r="I111" t="n">
        <v>4</v>
      </c>
      <c r="J111" t="n">
        <v>271.46</v>
      </c>
      <c r="K111" t="n">
        <v>56.94</v>
      </c>
      <c r="L111" t="n">
        <v>28.25</v>
      </c>
      <c r="M111" t="n">
        <v>2</v>
      </c>
      <c r="N111" t="n">
        <v>71.27</v>
      </c>
      <c r="O111" t="n">
        <v>33714.85</v>
      </c>
      <c r="P111" t="n">
        <v>90.59999999999999</v>
      </c>
      <c r="Q111" t="n">
        <v>204.14</v>
      </c>
      <c r="R111" t="n">
        <v>23.2</v>
      </c>
      <c r="S111" t="n">
        <v>17.37</v>
      </c>
      <c r="T111" t="n">
        <v>821.37</v>
      </c>
      <c r="U111" t="n">
        <v>0.75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67.85609095544494</v>
      </c>
      <c r="AB111" t="n">
        <v>92.84369724465972</v>
      </c>
      <c r="AC111" t="n">
        <v>83.98282508659956</v>
      </c>
      <c r="AD111" t="n">
        <v>67856.09095544495</v>
      </c>
      <c r="AE111" t="n">
        <v>92843.69724465972</v>
      </c>
      <c r="AF111" t="n">
        <v>2.38434998145745e-06</v>
      </c>
      <c r="AG111" t="n">
        <v>0.1329166666666667</v>
      </c>
      <c r="AH111" t="n">
        <v>83982.82508659957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10.4451</v>
      </c>
      <c r="E112" t="n">
        <v>9.57</v>
      </c>
      <c r="F112" t="n">
        <v>6.74</v>
      </c>
      <c r="G112" t="n">
        <v>101.06</v>
      </c>
      <c r="H112" t="n">
        <v>1.87</v>
      </c>
      <c r="I112" t="n">
        <v>4</v>
      </c>
      <c r="J112" t="n">
        <v>271.94</v>
      </c>
      <c r="K112" t="n">
        <v>56.94</v>
      </c>
      <c r="L112" t="n">
        <v>28.5</v>
      </c>
      <c r="M112" t="n">
        <v>2</v>
      </c>
      <c r="N112" t="n">
        <v>71.5</v>
      </c>
      <c r="O112" t="n">
        <v>33773.97</v>
      </c>
      <c r="P112" t="n">
        <v>90.39</v>
      </c>
      <c r="Q112" t="n">
        <v>204.14</v>
      </c>
      <c r="R112" t="n">
        <v>23.23</v>
      </c>
      <c r="S112" t="n">
        <v>17.37</v>
      </c>
      <c r="T112" t="n">
        <v>837.17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67.74290205158908</v>
      </c>
      <c r="AB112" t="n">
        <v>92.68882719286221</v>
      </c>
      <c r="AC112" t="n">
        <v>83.84273561518408</v>
      </c>
      <c r="AD112" t="n">
        <v>67742.90205158909</v>
      </c>
      <c r="AE112" t="n">
        <v>92688.82719286221</v>
      </c>
      <c r="AF112" t="n">
        <v>2.38448695402568e-06</v>
      </c>
      <c r="AG112" t="n">
        <v>0.1329166666666667</v>
      </c>
      <c r="AH112" t="n">
        <v>83842.73561518408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10.4427</v>
      </c>
      <c r="E113" t="n">
        <v>9.58</v>
      </c>
      <c r="F113" t="n">
        <v>6.74</v>
      </c>
      <c r="G113" t="n">
        <v>101.1</v>
      </c>
      <c r="H113" t="n">
        <v>1.88</v>
      </c>
      <c r="I113" t="n">
        <v>4</v>
      </c>
      <c r="J113" t="n">
        <v>272.43</v>
      </c>
      <c r="K113" t="n">
        <v>56.94</v>
      </c>
      <c r="L113" t="n">
        <v>28.75</v>
      </c>
      <c r="M113" t="n">
        <v>2</v>
      </c>
      <c r="N113" t="n">
        <v>71.73</v>
      </c>
      <c r="O113" t="n">
        <v>33833.3</v>
      </c>
      <c r="P113" t="n">
        <v>90.22</v>
      </c>
      <c r="Q113" t="n">
        <v>204.14</v>
      </c>
      <c r="R113" t="n">
        <v>23.26</v>
      </c>
      <c r="S113" t="n">
        <v>17.37</v>
      </c>
      <c r="T113" t="n">
        <v>852.03</v>
      </c>
      <c r="U113" t="n">
        <v>0.75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67.66987922950183</v>
      </c>
      <c r="AB113" t="n">
        <v>92.58891414614293</v>
      </c>
      <c r="AC113" t="n">
        <v>83.75235812941479</v>
      </c>
      <c r="AD113" t="n">
        <v>67669.87922950184</v>
      </c>
      <c r="AE113" t="n">
        <v>92588.91414614292</v>
      </c>
      <c r="AF113" t="n">
        <v>2.383939063752762e-06</v>
      </c>
      <c r="AG113" t="n">
        <v>0.1330555555555556</v>
      </c>
      <c r="AH113" t="n">
        <v>83752.35812941479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10.4393</v>
      </c>
      <c r="E114" t="n">
        <v>9.58</v>
      </c>
      <c r="F114" t="n">
        <v>6.74</v>
      </c>
      <c r="G114" t="n">
        <v>101.14</v>
      </c>
      <c r="H114" t="n">
        <v>1.89</v>
      </c>
      <c r="I114" t="n">
        <v>4</v>
      </c>
      <c r="J114" t="n">
        <v>272.91</v>
      </c>
      <c r="K114" t="n">
        <v>56.94</v>
      </c>
      <c r="L114" t="n">
        <v>29</v>
      </c>
      <c r="M114" t="n">
        <v>2</v>
      </c>
      <c r="N114" t="n">
        <v>71.95999999999999</v>
      </c>
      <c r="O114" t="n">
        <v>33892.61</v>
      </c>
      <c r="P114" t="n">
        <v>89.95999999999999</v>
      </c>
      <c r="Q114" t="n">
        <v>204.14</v>
      </c>
      <c r="R114" t="n">
        <v>23.42</v>
      </c>
      <c r="S114" t="n">
        <v>17.37</v>
      </c>
      <c r="T114" t="n">
        <v>934.28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67.55570031291789</v>
      </c>
      <c r="AB114" t="n">
        <v>92.43268951525458</v>
      </c>
      <c r="AC114" t="n">
        <v>83.61104335803572</v>
      </c>
      <c r="AD114" t="n">
        <v>67555.70031291789</v>
      </c>
      <c r="AE114" t="n">
        <v>92432.68951525458</v>
      </c>
      <c r="AF114" t="n">
        <v>2.383162885866127e-06</v>
      </c>
      <c r="AG114" t="n">
        <v>0.1330555555555556</v>
      </c>
      <c r="AH114" t="n">
        <v>83611.04335803572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10.4408</v>
      </c>
      <c r="E115" t="n">
        <v>9.58</v>
      </c>
      <c r="F115" t="n">
        <v>6.74</v>
      </c>
      <c r="G115" t="n">
        <v>101.12</v>
      </c>
      <c r="H115" t="n">
        <v>1.9</v>
      </c>
      <c r="I115" t="n">
        <v>4</v>
      </c>
      <c r="J115" t="n">
        <v>273.39</v>
      </c>
      <c r="K115" t="n">
        <v>56.94</v>
      </c>
      <c r="L115" t="n">
        <v>29.25</v>
      </c>
      <c r="M115" t="n">
        <v>2</v>
      </c>
      <c r="N115" t="n">
        <v>72.19</v>
      </c>
      <c r="O115" t="n">
        <v>33952</v>
      </c>
      <c r="P115" t="n">
        <v>89.62</v>
      </c>
      <c r="Q115" t="n">
        <v>204.14</v>
      </c>
      <c r="R115" t="n">
        <v>23.39</v>
      </c>
      <c r="S115" t="n">
        <v>17.37</v>
      </c>
      <c r="T115" t="n">
        <v>916.08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67.3690805225085</v>
      </c>
      <c r="AB115" t="n">
        <v>92.17734808493249</v>
      </c>
      <c r="AC115" t="n">
        <v>83.38007135544956</v>
      </c>
      <c r="AD115" t="n">
        <v>67369.08052250849</v>
      </c>
      <c r="AE115" t="n">
        <v>92177.34808493248</v>
      </c>
      <c r="AF115" t="n">
        <v>2.383505317286701e-06</v>
      </c>
      <c r="AG115" t="n">
        <v>0.1330555555555556</v>
      </c>
      <c r="AH115" t="n">
        <v>83380.07135544956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10.4442</v>
      </c>
      <c r="E116" t="n">
        <v>9.57</v>
      </c>
      <c r="F116" t="n">
        <v>6.74</v>
      </c>
      <c r="G116" t="n">
        <v>101.08</v>
      </c>
      <c r="H116" t="n">
        <v>1.92</v>
      </c>
      <c r="I116" t="n">
        <v>4</v>
      </c>
      <c r="J116" t="n">
        <v>273.87</v>
      </c>
      <c r="K116" t="n">
        <v>56.94</v>
      </c>
      <c r="L116" t="n">
        <v>29.5</v>
      </c>
      <c r="M116" t="n">
        <v>2</v>
      </c>
      <c r="N116" t="n">
        <v>72.43000000000001</v>
      </c>
      <c r="O116" t="n">
        <v>34011.48</v>
      </c>
      <c r="P116" t="n">
        <v>89.27</v>
      </c>
      <c r="Q116" t="n">
        <v>204.14</v>
      </c>
      <c r="R116" t="n">
        <v>23.24</v>
      </c>
      <c r="S116" t="n">
        <v>17.37</v>
      </c>
      <c r="T116" t="n">
        <v>842.59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67.16498241350268</v>
      </c>
      <c r="AB116" t="n">
        <v>91.89809204801779</v>
      </c>
      <c r="AC116" t="n">
        <v>83.12746712275958</v>
      </c>
      <c r="AD116" t="n">
        <v>67164.98241350269</v>
      </c>
      <c r="AE116" t="n">
        <v>91898.09204801779</v>
      </c>
      <c r="AF116" t="n">
        <v>2.384281495173336e-06</v>
      </c>
      <c r="AG116" t="n">
        <v>0.1329166666666667</v>
      </c>
      <c r="AH116" t="n">
        <v>83127.46712275958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10.4442</v>
      </c>
      <c r="E117" t="n">
        <v>9.57</v>
      </c>
      <c r="F117" t="n">
        <v>6.74</v>
      </c>
      <c r="G117" t="n">
        <v>101.08</v>
      </c>
      <c r="H117" t="n">
        <v>1.93</v>
      </c>
      <c r="I117" t="n">
        <v>4</v>
      </c>
      <c r="J117" t="n">
        <v>274.35</v>
      </c>
      <c r="K117" t="n">
        <v>56.94</v>
      </c>
      <c r="L117" t="n">
        <v>29.75</v>
      </c>
      <c r="M117" t="n">
        <v>2</v>
      </c>
      <c r="N117" t="n">
        <v>72.66</v>
      </c>
      <c r="O117" t="n">
        <v>34071.05</v>
      </c>
      <c r="P117" t="n">
        <v>89.06</v>
      </c>
      <c r="Q117" t="n">
        <v>204.14</v>
      </c>
      <c r="R117" t="n">
        <v>23.27</v>
      </c>
      <c r="S117" t="n">
        <v>17.37</v>
      </c>
      <c r="T117" t="n">
        <v>856.66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67.05556174949193</v>
      </c>
      <c r="AB117" t="n">
        <v>91.74837786821935</v>
      </c>
      <c r="AC117" t="n">
        <v>82.99204145415591</v>
      </c>
      <c r="AD117" t="n">
        <v>67055.56174949193</v>
      </c>
      <c r="AE117" t="n">
        <v>91748.37786821935</v>
      </c>
      <c r="AF117" t="n">
        <v>2.384281495173336e-06</v>
      </c>
      <c r="AG117" t="n">
        <v>0.1329166666666667</v>
      </c>
      <c r="AH117" t="n">
        <v>82992.04145415591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10.4414</v>
      </c>
      <c r="E118" t="n">
        <v>9.58</v>
      </c>
      <c r="F118" t="n">
        <v>6.74</v>
      </c>
      <c r="G118" t="n">
        <v>101.11</v>
      </c>
      <c r="H118" t="n">
        <v>1.94</v>
      </c>
      <c r="I118" t="n">
        <v>4</v>
      </c>
      <c r="J118" t="n">
        <v>274.84</v>
      </c>
      <c r="K118" t="n">
        <v>56.94</v>
      </c>
      <c r="L118" t="n">
        <v>30</v>
      </c>
      <c r="M118" t="n">
        <v>2</v>
      </c>
      <c r="N118" t="n">
        <v>72.89</v>
      </c>
      <c r="O118" t="n">
        <v>34130.71</v>
      </c>
      <c r="P118" t="n">
        <v>88.95999999999999</v>
      </c>
      <c r="Q118" t="n">
        <v>204.14</v>
      </c>
      <c r="R118" t="n">
        <v>23.33</v>
      </c>
      <c r="S118" t="n">
        <v>17.37</v>
      </c>
      <c r="T118" t="n">
        <v>885.46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67.02134379368914</v>
      </c>
      <c r="AB118" t="n">
        <v>91.70155935150032</v>
      </c>
      <c r="AC118" t="n">
        <v>82.94969123096233</v>
      </c>
      <c r="AD118" t="n">
        <v>67021.34379368914</v>
      </c>
      <c r="AE118" t="n">
        <v>91701.55935150033</v>
      </c>
      <c r="AF118" t="n">
        <v>2.383642289854931e-06</v>
      </c>
      <c r="AG118" t="n">
        <v>0.1330555555555556</v>
      </c>
      <c r="AH118" t="n">
        <v>82949.69123096233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10.4436</v>
      </c>
      <c r="E119" t="n">
        <v>9.58</v>
      </c>
      <c r="F119" t="n">
        <v>6.74</v>
      </c>
      <c r="G119" t="n">
        <v>101.08</v>
      </c>
      <c r="H119" t="n">
        <v>1.96</v>
      </c>
      <c r="I119" t="n">
        <v>4</v>
      </c>
      <c r="J119" t="n">
        <v>275.32</v>
      </c>
      <c r="K119" t="n">
        <v>56.94</v>
      </c>
      <c r="L119" t="n">
        <v>30.25</v>
      </c>
      <c r="M119" t="n">
        <v>2</v>
      </c>
      <c r="N119" t="n">
        <v>73.13</v>
      </c>
      <c r="O119" t="n">
        <v>34190.46</v>
      </c>
      <c r="P119" t="n">
        <v>88.58</v>
      </c>
      <c r="Q119" t="n">
        <v>204.14</v>
      </c>
      <c r="R119" t="n">
        <v>23.34</v>
      </c>
      <c r="S119" t="n">
        <v>17.37</v>
      </c>
      <c r="T119" t="n">
        <v>890.01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66.80965562769777</v>
      </c>
      <c r="AB119" t="n">
        <v>91.41191826376829</v>
      </c>
      <c r="AC119" t="n">
        <v>82.68769308212954</v>
      </c>
      <c r="AD119" t="n">
        <v>66809.65562769776</v>
      </c>
      <c r="AE119" t="n">
        <v>91411.91826376828</v>
      </c>
      <c r="AF119" t="n">
        <v>2.384144522605106e-06</v>
      </c>
      <c r="AG119" t="n">
        <v>0.1330555555555556</v>
      </c>
      <c r="AH119" t="n">
        <v>82687.69308212954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10.4384</v>
      </c>
      <c r="E120" t="n">
        <v>9.58</v>
      </c>
      <c r="F120" t="n">
        <v>6.74</v>
      </c>
      <c r="G120" t="n">
        <v>101.15</v>
      </c>
      <c r="H120" t="n">
        <v>1.97</v>
      </c>
      <c r="I120" t="n">
        <v>4</v>
      </c>
      <c r="J120" t="n">
        <v>275.81</v>
      </c>
      <c r="K120" t="n">
        <v>56.94</v>
      </c>
      <c r="L120" t="n">
        <v>30.5</v>
      </c>
      <c r="M120" t="n">
        <v>2</v>
      </c>
      <c r="N120" t="n">
        <v>73.36</v>
      </c>
      <c r="O120" t="n">
        <v>34250.31</v>
      </c>
      <c r="P120" t="n">
        <v>88.25</v>
      </c>
      <c r="Q120" t="n">
        <v>204.14</v>
      </c>
      <c r="R120" t="n">
        <v>23.43</v>
      </c>
      <c r="S120" t="n">
        <v>17.37</v>
      </c>
      <c r="T120" t="n">
        <v>937.27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66.66985260133997</v>
      </c>
      <c r="AB120" t="n">
        <v>91.22063359543142</v>
      </c>
      <c r="AC120" t="n">
        <v>82.51466435406898</v>
      </c>
      <c r="AD120" t="n">
        <v>66669.85260133997</v>
      </c>
      <c r="AE120" t="n">
        <v>91220.63359543143</v>
      </c>
      <c r="AF120" t="n">
        <v>2.382957427013783e-06</v>
      </c>
      <c r="AG120" t="n">
        <v>0.1330555555555556</v>
      </c>
      <c r="AH120" t="n">
        <v>82514.66435406898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10.4393</v>
      </c>
      <c r="E121" t="n">
        <v>9.58</v>
      </c>
      <c r="F121" t="n">
        <v>6.74</v>
      </c>
      <c r="G121" t="n">
        <v>101.14</v>
      </c>
      <c r="H121" t="n">
        <v>1.98</v>
      </c>
      <c r="I121" t="n">
        <v>4</v>
      </c>
      <c r="J121" t="n">
        <v>276.29</v>
      </c>
      <c r="K121" t="n">
        <v>56.94</v>
      </c>
      <c r="L121" t="n">
        <v>30.75</v>
      </c>
      <c r="M121" t="n">
        <v>2</v>
      </c>
      <c r="N121" t="n">
        <v>73.59999999999999</v>
      </c>
      <c r="O121" t="n">
        <v>34310.24</v>
      </c>
      <c r="P121" t="n">
        <v>87.79000000000001</v>
      </c>
      <c r="Q121" t="n">
        <v>204.14</v>
      </c>
      <c r="R121" t="n">
        <v>23.4</v>
      </c>
      <c r="S121" t="n">
        <v>17.37</v>
      </c>
      <c r="T121" t="n">
        <v>923.99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66.42448939932217</v>
      </c>
      <c r="AB121" t="n">
        <v>90.88491683777032</v>
      </c>
      <c r="AC121" t="n">
        <v>82.2109879325775</v>
      </c>
      <c r="AD121" t="n">
        <v>66424.48939932216</v>
      </c>
      <c r="AE121" t="n">
        <v>90884.91683777032</v>
      </c>
      <c r="AF121" t="n">
        <v>2.383162885866127e-06</v>
      </c>
      <c r="AG121" t="n">
        <v>0.1330555555555556</v>
      </c>
      <c r="AH121" t="n">
        <v>82210.9879325775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10.4448</v>
      </c>
      <c r="E122" t="n">
        <v>9.57</v>
      </c>
      <c r="F122" t="n">
        <v>6.74</v>
      </c>
      <c r="G122" t="n">
        <v>101.07</v>
      </c>
      <c r="H122" t="n">
        <v>1.99</v>
      </c>
      <c r="I122" t="n">
        <v>4</v>
      </c>
      <c r="J122" t="n">
        <v>276.78</v>
      </c>
      <c r="K122" t="n">
        <v>56.94</v>
      </c>
      <c r="L122" t="n">
        <v>31</v>
      </c>
      <c r="M122" t="n">
        <v>2</v>
      </c>
      <c r="N122" t="n">
        <v>73.84</v>
      </c>
      <c r="O122" t="n">
        <v>34370.27</v>
      </c>
      <c r="P122" t="n">
        <v>87.13</v>
      </c>
      <c r="Q122" t="n">
        <v>204.14</v>
      </c>
      <c r="R122" t="n">
        <v>23.21</v>
      </c>
      <c r="S122" t="n">
        <v>17.37</v>
      </c>
      <c r="T122" t="n">
        <v>826.7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66.04625972003136</v>
      </c>
      <c r="AB122" t="n">
        <v>90.36740630424913</v>
      </c>
      <c r="AC122" t="n">
        <v>81.74286787804479</v>
      </c>
      <c r="AD122" t="n">
        <v>66046.25972003136</v>
      </c>
      <c r="AE122" t="n">
        <v>90367.40630424913</v>
      </c>
      <c r="AF122" t="n">
        <v>2.384418467741566e-06</v>
      </c>
      <c r="AG122" t="n">
        <v>0.1329166666666667</v>
      </c>
      <c r="AH122" t="n">
        <v>81742.8678780448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10.5159</v>
      </c>
      <c r="E123" t="n">
        <v>9.51</v>
      </c>
      <c r="F123" t="n">
        <v>6.72</v>
      </c>
      <c r="G123" t="n">
        <v>134.34</v>
      </c>
      <c r="H123" t="n">
        <v>2.01</v>
      </c>
      <c r="I123" t="n">
        <v>3</v>
      </c>
      <c r="J123" t="n">
        <v>277.27</v>
      </c>
      <c r="K123" t="n">
        <v>56.94</v>
      </c>
      <c r="L123" t="n">
        <v>31.25</v>
      </c>
      <c r="M123" t="n">
        <v>1</v>
      </c>
      <c r="N123" t="n">
        <v>74.06999999999999</v>
      </c>
      <c r="O123" t="n">
        <v>34430.39</v>
      </c>
      <c r="P123" t="n">
        <v>87.02</v>
      </c>
      <c r="Q123" t="n">
        <v>204.14</v>
      </c>
      <c r="R123" t="n">
        <v>22.62</v>
      </c>
      <c r="S123" t="n">
        <v>17.37</v>
      </c>
      <c r="T123" t="n">
        <v>538.37</v>
      </c>
      <c r="U123" t="n">
        <v>0.77</v>
      </c>
      <c r="V123" t="n">
        <v>0.76</v>
      </c>
      <c r="W123" t="n">
        <v>1.14</v>
      </c>
      <c r="X123" t="n">
        <v>0.03</v>
      </c>
      <c r="Y123" t="n">
        <v>1</v>
      </c>
      <c r="Z123" t="n">
        <v>10</v>
      </c>
      <c r="AA123" t="n">
        <v>65.4993559218142</v>
      </c>
      <c r="AB123" t="n">
        <v>89.61910839983607</v>
      </c>
      <c r="AC123" t="n">
        <v>81.06598647538597</v>
      </c>
      <c r="AD123" t="n">
        <v>65499.3559218142</v>
      </c>
      <c r="AE123" t="n">
        <v>89619.10839983607</v>
      </c>
      <c r="AF123" t="n">
        <v>2.400649717076777e-06</v>
      </c>
      <c r="AG123" t="n">
        <v>0.1320833333333333</v>
      </c>
      <c r="AH123" t="n">
        <v>81065.98647538597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10.5149</v>
      </c>
      <c r="E124" t="n">
        <v>9.51</v>
      </c>
      <c r="F124" t="n">
        <v>6.72</v>
      </c>
      <c r="G124" t="n">
        <v>134.36</v>
      </c>
      <c r="H124" t="n">
        <v>2.02</v>
      </c>
      <c r="I124" t="n">
        <v>3</v>
      </c>
      <c r="J124" t="n">
        <v>277.75</v>
      </c>
      <c r="K124" t="n">
        <v>56.94</v>
      </c>
      <c r="L124" t="n">
        <v>31.5</v>
      </c>
      <c r="M124" t="n">
        <v>1</v>
      </c>
      <c r="N124" t="n">
        <v>74.31</v>
      </c>
      <c r="O124" t="n">
        <v>34490.61</v>
      </c>
      <c r="P124" t="n">
        <v>87.20999999999999</v>
      </c>
      <c r="Q124" t="n">
        <v>204.14</v>
      </c>
      <c r="R124" t="n">
        <v>22.66</v>
      </c>
      <c r="S124" t="n">
        <v>17.37</v>
      </c>
      <c r="T124" t="n">
        <v>555.9</v>
      </c>
      <c r="U124" t="n">
        <v>0.77</v>
      </c>
      <c r="V124" t="n">
        <v>0.76</v>
      </c>
      <c r="W124" t="n">
        <v>1.14</v>
      </c>
      <c r="X124" t="n">
        <v>0.03</v>
      </c>
      <c r="Y124" t="n">
        <v>1</v>
      </c>
      <c r="Z124" t="n">
        <v>10</v>
      </c>
      <c r="AA124" t="n">
        <v>65.60372037696304</v>
      </c>
      <c r="AB124" t="n">
        <v>89.76190445160543</v>
      </c>
      <c r="AC124" t="n">
        <v>81.19515427239006</v>
      </c>
      <c r="AD124" t="n">
        <v>65603.72037696304</v>
      </c>
      <c r="AE124" t="n">
        <v>89761.90445160543</v>
      </c>
      <c r="AF124" t="n">
        <v>2.400421429463062e-06</v>
      </c>
      <c r="AG124" t="n">
        <v>0.1320833333333333</v>
      </c>
      <c r="AH124" t="n">
        <v>81195.15427239005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10.5137</v>
      </c>
      <c r="E125" t="n">
        <v>9.51</v>
      </c>
      <c r="F125" t="n">
        <v>6.72</v>
      </c>
      <c r="G125" t="n">
        <v>134.38</v>
      </c>
      <c r="H125" t="n">
        <v>2.03</v>
      </c>
      <c r="I125" t="n">
        <v>3</v>
      </c>
      <c r="J125" t="n">
        <v>278.24</v>
      </c>
      <c r="K125" t="n">
        <v>56.94</v>
      </c>
      <c r="L125" t="n">
        <v>31.75</v>
      </c>
      <c r="M125" t="n">
        <v>1</v>
      </c>
      <c r="N125" t="n">
        <v>74.55</v>
      </c>
      <c r="O125" t="n">
        <v>34550.91</v>
      </c>
      <c r="P125" t="n">
        <v>87.51000000000001</v>
      </c>
      <c r="Q125" t="n">
        <v>204.14</v>
      </c>
      <c r="R125" t="n">
        <v>22.66</v>
      </c>
      <c r="S125" t="n">
        <v>17.37</v>
      </c>
      <c r="T125" t="n">
        <v>555.53</v>
      </c>
      <c r="U125" t="n">
        <v>0.77</v>
      </c>
      <c r="V125" t="n">
        <v>0.76</v>
      </c>
      <c r="W125" t="n">
        <v>1.14</v>
      </c>
      <c r="X125" t="n">
        <v>0.03</v>
      </c>
      <c r="Y125" t="n">
        <v>1</v>
      </c>
      <c r="Z125" t="n">
        <v>10</v>
      </c>
      <c r="AA125" t="n">
        <v>65.76625159104573</v>
      </c>
      <c r="AB125" t="n">
        <v>89.98428682908437</v>
      </c>
      <c r="AC125" t="n">
        <v>81.39631278787806</v>
      </c>
      <c r="AD125" t="n">
        <v>65766.25159104573</v>
      </c>
      <c r="AE125" t="n">
        <v>89984.28682908436</v>
      </c>
      <c r="AF125" t="n">
        <v>2.400147484326602e-06</v>
      </c>
      <c r="AG125" t="n">
        <v>0.1320833333333333</v>
      </c>
      <c r="AH125" t="n">
        <v>81396.31278787807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10.5128</v>
      </c>
      <c r="E126" t="n">
        <v>9.51</v>
      </c>
      <c r="F126" t="n">
        <v>6.72</v>
      </c>
      <c r="G126" t="n">
        <v>134.39</v>
      </c>
      <c r="H126" t="n">
        <v>2.04</v>
      </c>
      <c r="I126" t="n">
        <v>3</v>
      </c>
      <c r="J126" t="n">
        <v>278.73</v>
      </c>
      <c r="K126" t="n">
        <v>56.94</v>
      </c>
      <c r="L126" t="n">
        <v>32</v>
      </c>
      <c r="M126" t="n">
        <v>1</v>
      </c>
      <c r="N126" t="n">
        <v>74.79000000000001</v>
      </c>
      <c r="O126" t="n">
        <v>34611.32</v>
      </c>
      <c r="P126" t="n">
        <v>87.56</v>
      </c>
      <c r="Q126" t="n">
        <v>204.14</v>
      </c>
      <c r="R126" t="n">
        <v>22.69</v>
      </c>
      <c r="S126" t="n">
        <v>17.37</v>
      </c>
      <c r="T126" t="n">
        <v>570.37</v>
      </c>
      <c r="U126" t="n">
        <v>0.77</v>
      </c>
      <c r="V126" t="n">
        <v>0.76</v>
      </c>
      <c r="W126" t="n">
        <v>1.14</v>
      </c>
      <c r="X126" t="n">
        <v>0.03</v>
      </c>
      <c r="Y126" t="n">
        <v>1</v>
      </c>
      <c r="Z126" t="n">
        <v>10</v>
      </c>
      <c r="AA126" t="n">
        <v>65.7975854743119</v>
      </c>
      <c r="AB126" t="n">
        <v>90.02715923052246</v>
      </c>
      <c r="AC126" t="n">
        <v>81.43509350749474</v>
      </c>
      <c r="AD126" t="n">
        <v>65797.5854743119</v>
      </c>
      <c r="AE126" t="n">
        <v>90027.15923052246</v>
      </c>
      <c r="AF126" t="n">
        <v>2.399942025474258e-06</v>
      </c>
      <c r="AG126" t="n">
        <v>0.1320833333333333</v>
      </c>
      <c r="AH126" t="n">
        <v>81435.09350749475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10.5156</v>
      </c>
      <c r="E127" t="n">
        <v>9.51</v>
      </c>
      <c r="F127" t="n">
        <v>6.72</v>
      </c>
      <c r="G127" t="n">
        <v>134.34</v>
      </c>
      <c r="H127" t="n">
        <v>2.06</v>
      </c>
      <c r="I127" t="n">
        <v>3</v>
      </c>
      <c r="J127" t="n">
        <v>279.22</v>
      </c>
      <c r="K127" t="n">
        <v>56.94</v>
      </c>
      <c r="L127" t="n">
        <v>32.25</v>
      </c>
      <c r="M127" t="n">
        <v>1</v>
      </c>
      <c r="N127" t="n">
        <v>75.03</v>
      </c>
      <c r="O127" t="n">
        <v>34671.81</v>
      </c>
      <c r="P127" t="n">
        <v>87.79000000000001</v>
      </c>
      <c r="Q127" t="n">
        <v>204.14</v>
      </c>
      <c r="R127" t="n">
        <v>22.6</v>
      </c>
      <c r="S127" t="n">
        <v>17.37</v>
      </c>
      <c r="T127" t="n">
        <v>529.62</v>
      </c>
      <c r="U127" t="n">
        <v>0.77</v>
      </c>
      <c r="V127" t="n">
        <v>0.76</v>
      </c>
      <c r="W127" t="n">
        <v>1.14</v>
      </c>
      <c r="X127" t="n">
        <v>0.03</v>
      </c>
      <c r="Y127" t="n">
        <v>1</v>
      </c>
      <c r="Z127" t="n">
        <v>10</v>
      </c>
      <c r="AA127" t="n">
        <v>65.89964986615165</v>
      </c>
      <c r="AB127" t="n">
        <v>90.16680823420074</v>
      </c>
      <c r="AC127" t="n">
        <v>81.5614146062606</v>
      </c>
      <c r="AD127" t="n">
        <v>65899.64986615165</v>
      </c>
      <c r="AE127" t="n">
        <v>90166.80823420074</v>
      </c>
      <c r="AF127" t="n">
        <v>2.400581230792663e-06</v>
      </c>
      <c r="AG127" t="n">
        <v>0.1320833333333333</v>
      </c>
      <c r="AH127" t="n">
        <v>81561.4146062606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10.5149</v>
      </c>
      <c r="E128" t="n">
        <v>9.51</v>
      </c>
      <c r="F128" t="n">
        <v>6.72</v>
      </c>
      <c r="G128" t="n">
        <v>134.36</v>
      </c>
      <c r="H128" t="n">
        <v>2.07</v>
      </c>
      <c r="I128" t="n">
        <v>3</v>
      </c>
      <c r="J128" t="n">
        <v>279.72</v>
      </c>
      <c r="K128" t="n">
        <v>56.94</v>
      </c>
      <c r="L128" t="n">
        <v>32.5</v>
      </c>
      <c r="M128" t="n">
        <v>1</v>
      </c>
      <c r="N128" t="n">
        <v>75.27</v>
      </c>
      <c r="O128" t="n">
        <v>34732.41</v>
      </c>
      <c r="P128" t="n">
        <v>87.92</v>
      </c>
      <c r="Q128" t="n">
        <v>204.14</v>
      </c>
      <c r="R128" t="n">
        <v>22.61</v>
      </c>
      <c r="S128" t="n">
        <v>17.37</v>
      </c>
      <c r="T128" t="n">
        <v>532.63</v>
      </c>
      <c r="U128" t="n">
        <v>0.77</v>
      </c>
      <c r="V128" t="n">
        <v>0.76</v>
      </c>
      <c r="W128" t="n">
        <v>1.14</v>
      </c>
      <c r="X128" t="n">
        <v>0.03</v>
      </c>
      <c r="Y128" t="n">
        <v>1</v>
      </c>
      <c r="Z128" t="n">
        <v>10</v>
      </c>
      <c r="AA128" t="n">
        <v>65.97117899117151</v>
      </c>
      <c r="AB128" t="n">
        <v>90.26467753869515</v>
      </c>
      <c r="AC128" t="n">
        <v>81.64994340169453</v>
      </c>
      <c r="AD128" t="n">
        <v>65971.17899117152</v>
      </c>
      <c r="AE128" t="n">
        <v>90264.67753869515</v>
      </c>
      <c r="AF128" t="n">
        <v>2.400421429463062e-06</v>
      </c>
      <c r="AG128" t="n">
        <v>0.1320833333333333</v>
      </c>
      <c r="AH128" t="n">
        <v>81649.94340169453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10.5128</v>
      </c>
      <c r="E129" t="n">
        <v>9.51</v>
      </c>
      <c r="F129" t="n">
        <v>6.72</v>
      </c>
      <c r="G129" t="n">
        <v>134.39</v>
      </c>
      <c r="H129" t="n">
        <v>2.08</v>
      </c>
      <c r="I129" t="n">
        <v>3</v>
      </c>
      <c r="J129" t="n">
        <v>280.21</v>
      </c>
      <c r="K129" t="n">
        <v>56.94</v>
      </c>
      <c r="L129" t="n">
        <v>32.75</v>
      </c>
      <c r="M129" t="n">
        <v>0</v>
      </c>
      <c r="N129" t="n">
        <v>75.51000000000001</v>
      </c>
      <c r="O129" t="n">
        <v>34793.09</v>
      </c>
      <c r="P129" t="n">
        <v>88.06</v>
      </c>
      <c r="Q129" t="n">
        <v>204.14</v>
      </c>
      <c r="R129" t="n">
        <v>22.62</v>
      </c>
      <c r="S129" t="n">
        <v>17.37</v>
      </c>
      <c r="T129" t="n">
        <v>539.72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66.05641083800941</v>
      </c>
      <c r="AB129" t="n">
        <v>90.38129551170239</v>
      </c>
      <c r="AC129" t="n">
        <v>81.75543151903236</v>
      </c>
      <c r="AD129" t="n">
        <v>66056.41083800941</v>
      </c>
      <c r="AE129" t="n">
        <v>90381.2955117024</v>
      </c>
      <c r="AF129" t="n">
        <v>2.399942025474258e-06</v>
      </c>
      <c r="AG129" t="n">
        <v>0.1320833333333333</v>
      </c>
      <c r="AH129" t="n">
        <v>81755.43151903235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9.8377</v>
      </c>
      <c r="E2" t="n">
        <v>10.16</v>
      </c>
      <c r="F2" t="n">
        <v>7.53</v>
      </c>
      <c r="G2" t="n">
        <v>10.51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57.91</v>
      </c>
      <c r="Q2" t="n">
        <v>204.16</v>
      </c>
      <c r="R2" t="n">
        <v>48.25</v>
      </c>
      <c r="S2" t="n">
        <v>17.37</v>
      </c>
      <c r="T2" t="n">
        <v>13154.31</v>
      </c>
      <c r="U2" t="n">
        <v>0.36</v>
      </c>
      <c r="V2" t="n">
        <v>0.68</v>
      </c>
      <c r="W2" t="n">
        <v>1.2</v>
      </c>
      <c r="X2" t="n">
        <v>0.84</v>
      </c>
      <c r="Y2" t="n">
        <v>1</v>
      </c>
      <c r="Z2" t="n">
        <v>10</v>
      </c>
      <c r="AA2" t="n">
        <v>47.70646236575142</v>
      </c>
      <c r="AB2" t="n">
        <v>65.27408646937965</v>
      </c>
      <c r="AC2" t="n">
        <v>59.04441926951169</v>
      </c>
      <c r="AD2" t="n">
        <v>47706.46236575142</v>
      </c>
      <c r="AE2" t="n">
        <v>65274.08646937965</v>
      </c>
      <c r="AF2" t="n">
        <v>2.650663600024087e-06</v>
      </c>
      <c r="AG2" t="n">
        <v>0.1411111111111111</v>
      </c>
      <c r="AH2" t="n">
        <v>59044.41926951169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10.2102</v>
      </c>
      <c r="E3" t="n">
        <v>9.789999999999999</v>
      </c>
      <c r="F3" t="n">
        <v>7.33</v>
      </c>
      <c r="G3" t="n">
        <v>13.33</v>
      </c>
      <c r="H3" t="n">
        <v>0.27</v>
      </c>
      <c r="I3" t="n">
        <v>33</v>
      </c>
      <c r="J3" t="n">
        <v>81.14</v>
      </c>
      <c r="K3" t="n">
        <v>35.1</v>
      </c>
      <c r="L3" t="n">
        <v>1.25</v>
      </c>
      <c r="M3" t="n">
        <v>31</v>
      </c>
      <c r="N3" t="n">
        <v>9.789999999999999</v>
      </c>
      <c r="O3" t="n">
        <v>10241.25</v>
      </c>
      <c r="P3" t="n">
        <v>55.86</v>
      </c>
      <c r="Q3" t="n">
        <v>204.16</v>
      </c>
      <c r="R3" t="n">
        <v>41.63</v>
      </c>
      <c r="S3" t="n">
        <v>17.37</v>
      </c>
      <c r="T3" t="n">
        <v>9894.129999999999</v>
      </c>
      <c r="U3" t="n">
        <v>0.42</v>
      </c>
      <c r="V3" t="n">
        <v>0.7</v>
      </c>
      <c r="W3" t="n">
        <v>1.2</v>
      </c>
      <c r="X3" t="n">
        <v>0.64</v>
      </c>
      <c r="Y3" t="n">
        <v>1</v>
      </c>
      <c r="Z3" t="n">
        <v>10</v>
      </c>
      <c r="AA3" t="n">
        <v>44.58432213685641</v>
      </c>
      <c r="AB3" t="n">
        <v>61.00223646910187</v>
      </c>
      <c r="AC3" t="n">
        <v>55.18026863767994</v>
      </c>
      <c r="AD3" t="n">
        <v>44584.3221368564</v>
      </c>
      <c r="AE3" t="n">
        <v>61002.23646910187</v>
      </c>
      <c r="AF3" t="n">
        <v>2.751029761932762e-06</v>
      </c>
      <c r="AG3" t="n">
        <v>0.1359722222222222</v>
      </c>
      <c r="AH3" t="n">
        <v>55180.26863767994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10.4493</v>
      </c>
      <c r="E4" t="n">
        <v>9.57</v>
      </c>
      <c r="F4" t="n">
        <v>7.21</v>
      </c>
      <c r="G4" t="n">
        <v>16.03</v>
      </c>
      <c r="H4" t="n">
        <v>0.32</v>
      </c>
      <c r="I4" t="n">
        <v>27</v>
      </c>
      <c r="J4" t="n">
        <v>81.44</v>
      </c>
      <c r="K4" t="n">
        <v>35.1</v>
      </c>
      <c r="L4" t="n">
        <v>1.5</v>
      </c>
      <c r="M4" t="n">
        <v>25</v>
      </c>
      <c r="N4" t="n">
        <v>9.84</v>
      </c>
      <c r="O4" t="n">
        <v>10278.32</v>
      </c>
      <c r="P4" t="n">
        <v>54.43</v>
      </c>
      <c r="Q4" t="n">
        <v>204.15</v>
      </c>
      <c r="R4" t="n">
        <v>38</v>
      </c>
      <c r="S4" t="n">
        <v>17.37</v>
      </c>
      <c r="T4" t="n">
        <v>8105.34</v>
      </c>
      <c r="U4" t="n">
        <v>0.46</v>
      </c>
      <c r="V4" t="n">
        <v>0.71</v>
      </c>
      <c r="W4" t="n">
        <v>1.18</v>
      </c>
      <c r="X4" t="n">
        <v>0.52</v>
      </c>
      <c r="Y4" t="n">
        <v>1</v>
      </c>
      <c r="Z4" t="n">
        <v>10</v>
      </c>
      <c r="AA4" t="n">
        <v>42.65254772949325</v>
      </c>
      <c r="AB4" t="n">
        <v>58.35909750107688</v>
      </c>
      <c r="AC4" t="n">
        <v>52.78938714309358</v>
      </c>
      <c r="AD4" t="n">
        <v>42652.54772949325</v>
      </c>
      <c r="AE4" t="n">
        <v>58359.09750107688</v>
      </c>
      <c r="AF4" t="n">
        <v>2.815452713106893e-06</v>
      </c>
      <c r="AG4" t="n">
        <v>0.1329166666666667</v>
      </c>
      <c r="AH4" t="n">
        <v>52789.38714309358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10.6198</v>
      </c>
      <c r="E5" t="n">
        <v>9.42</v>
      </c>
      <c r="F5" t="n">
        <v>7.13</v>
      </c>
      <c r="G5" t="n">
        <v>18.6</v>
      </c>
      <c r="H5" t="n">
        <v>0.38</v>
      </c>
      <c r="I5" t="n">
        <v>23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53.34</v>
      </c>
      <c r="Q5" t="n">
        <v>204.19</v>
      </c>
      <c r="R5" t="n">
        <v>35.68</v>
      </c>
      <c r="S5" t="n">
        <v>17.37</v>
      </c>
      <c r="T5" t="n">
        <v>6965.96</v>
      </c>
      <c r="U5" t="n">
        <v>0.49</v>
      </c>
      <c r="V5" t="n">
        <v>0.72</v>
      </c>
      <c r="W5" t="n">
        <v>1.17</v>
      </c>
      <c r="X5" t="n">
        <v>0.44</v>
      </c>
      <c r="Y5" t="n">
        <v>1</v>
      </c>
      <c r="Z5" t="n">
        <v>10</v>
      </c>
      <c r="AA5" t="n">
        <v>41.30150397997495</v>
      </c>
      <c r="AB5" t="n">
        <v>56.51053983898375</v>
      </c>
      <c r="AC5" t="n">
        <v>51.11725322990306</v>
      </c>
      <c r="AD5" t="n">
        <v>41301.50397997494</v>
      </c>
      <c r="AE5" t="n">
        <v>56510.53983898374</v>
      </c>
      <c r="AF5" t="n">
        <v>2.86139212412818e-06</v>
      </c>
      <c r="AG5" t="n">
        <v>0.1308333333333333</v>
      </c>
      <c r="AH5" t="n">
        <v>51117.25322990306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10.7386</v>
      </c>
      <c r="E6" t="n">
        <v>9.31</v>
      </c>
      <c r="F6" t="n">
        <v>7.08</v>
      </c>
      <c r="G6" t="n">
        <v>21.23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18</v>
      </c>
      <c r="N6" t="n">
        <v>9.94</v>
      </c>
      <c r="O6" t="n">
        <v>10352.53</v>
      </c>
      <c r="P6" t="n">
        <v>52.56</v>
      </c>
      <c r="Q6" t="n">
        <v>204.18</v>
      </c>
      <c r="R6" t="n">
        <v>33.83</v>
      </c>
      <c r="S6" t="n">
        <v>17.37</v>
      </c>
      <c r="T6" t="n">
        <v>6059.5</v>
      </c>
      <c r="U6" t="n">
        <v>0.51</v>
      </c>
      <c r="V6" t="n">
        <v>0.72</v>
      </c>
      <c r="W6" t="n">
        <v>1.17</v>
      </c>
      <c r="X6" t="n">
        <v>0.38</v>
      </c>
      <c r="Y6" t="n">
        <v>1</v>
      </c>
      <c r="Z6" t="n">
        <v>10</v>
      </c>
      <c r="AA6" t="n">
        <v>40.38427137947664</v>
      </c>
      <c r="AB6" t="n">
        <v>55.25554172954161</v>
      </c>
      <c r="AC6" t="n">
        <v>49.98203037862144</v>
      </c>
      <c r="AD6" t="n">
        <v>40384.27137947664</v>
      </c>
      <c r="AE6" t="n">
        <v>55255.54172954161</v>
      </c>
      <c r="AF6" t="n">
        <v>2.893401520194625e-06</v>
      </c>
      <c r="AG6" t="n">
        <v>0.1293055555555556</v>
      </c>
      <c r="AH6" t="n">
        <v>49982.03037862144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10.8316</v>
      </c>
      <c r="E7" t="n">
        <v>9.23</v>
      </c>
      <c r="F7" t="n">
        <v>7.03</v>
      </c>
      <c r="G7" t="n">
        <v>23.43</v>
      </c>
      <c r="H7" t="n">
        <v>0.48</v>
      </c>
      <c r="I7" t="n">
        <v>18</v>
      </c>
      <c r="J7" t="n">
        <v>82.34</v>
      </c>
      <c r="K7" t="n">
        <v>35.1</v>
      </c>
      <c r="L7" t="n">
        <v>2.25</v>
      </c>
      <c r="M7" t="n">
        <v>16</v>
      </c>
      <c r="N7" t="n">
        <v>9.99</v>
      </c>
      <c r="O7" t="n">
        <v>10389.66</v>
      </c>
      <c r="P7" t="n">
        <v>51.52</v>
      </c>
      <c r="Q7" t="n">
        <v>204.15</v>
      </c>
      <c r="R7" t="n">
        <v>32.51</v>
      </c>
      <c r="S7" t="n">
        <v>17.37</v>
      </c>
      <c r="T7" t="n">
        <v>5407.13</v>
      </c>
      <c r="U7" t="n">
        <v>0.53</v>
      </c>
      <c r="V7" t="n">
        <v>0.73</v>
      </c>
      <c r="W7" t="n">
        <v>1.16</v>
      </c>
      <c r="X7" t="n">
        <v>0.34</v>
      </c>
      <c r="Y7" t="n">
        <v>1</v>
      </c>
      <c r="Z7" t="n">
        <v>10</v>
      </c>
      <c r="AA7" t="n">
        <v>39.44688190433783</v>
      </c>
      <c r="AB7" t="n">
        <v>53.97296409495793</v>
      </c>
      <c r="AC7" t="n">
        <v>48.82186015336958</v>
      </c>
      <c r="AD7" t="n">
        <v>39446.88190433783</v>
      </c>
      <c r="AE7" t="n">
        <v>53972.96409495793</v>
      </c>
      <c r="AF7" t="n">
        <v>2.918459380751689e-06</v>
      </c>
      <c r="AG7" t="n">
        <v>0.1281944444444444</v>
      </c>
      <c r="AH7" t="n">
        <v>48821.86015336958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10.9055</v>
      </c>
      <c r="E8" t="n">
        <v>9.17</v>
      </c>
      <c r="F8" t="n">
        <v>7</v>
      </c>
      <c r="G8" t="n">
        <v>26.26</v>
      </c>
      <c r="H8" t="n">
        <v>0.53</v>
      </c>
      <c r="I8" t="n">
        <v>16</v>
      </c>
      <c r="J8" t="n">
        <v>82.65000000000001</v>
      </c>
      <c r="K8" t="n">
        <v>35.1</v>
      </c>
      <c r="L8" t="n">
        <v>2.5</v>
      </c>
      <c r="M8" t="n">
        <v>14</v>
      </c>
      <c r="N8" t="n">
        <v>10.04</v>
      </c>
      <c r="O8" t="n">
        <v>10426.82</v>
      </c>
      <c r="P8" t="n">
        <v>50.9</v>
      </c>
      <c r="Q8" t="n">
        <v>204.14</v>
      </c>
      <c r="R8" t="n">
        <v>31.43</v>
      </c>
      <c r="S8" t="n">
        <v>17.37</v>
      </c>
      <c r="T8" t="n">
        <v>4877.08</v>
      </c>
      <c r="U8" t="n">
        <v>0.55</v>
      </c>
      <c r="V8" t="n">
        <v>0.73</v>
      </c>
      <c r="W8" t="n">
        <v>1.17</v>
      </c>
      <c r="X8" t="n">
        <v>0.31</v>
      </c>
      <c r="Y8" t="n">
        <v>1</v>
      </c>
      <c r="Z8" t="n">
        <v>10</v>
      </c>
      <c r="AA8" t="n">
        <v>38.83239736309119</v>
      </c>
      <c r="AB8" t="n">
        <v>53.13219923648365</v>
      </c>
      <c r="AC8" t="n">
        <v>48.0613367129647</v>
      </c>
      <c r="AD8" t="n">
        <v>38832.39736309119</v>
      </c>
      <c r="AE8" t="n">
        <v>53132.19923648365</v>
      </c>
      <c r="AF8" t="n">
        <v>2.938370949516927e-06</v>
      </c>
      <c r="AG8" t="n">
        <v>0.1273611111111111</v>
      </c>
      <c r="AH8" t="n">
        <v>48061.3367129647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10.9519</v>
      </c>
      <c r="E9" t="n">
        <v>9.130000000000001</v>
      </c>
      <c r="F9" t="n">
        <v>6.98</v>
      </c>
      <c r="G9" t="n">
        <v>27.92</v>
      </c>
      <c r="H9" t="n">
        <v>0.58</v>
      </c>
      <c r="I9" t="n">
        <v>15</v>
      </c>
      <c r="J9" t="n">
        <v>82.95</v>
      </c>
      <c r="K9" t="n">
        <v>35.1</v>
      </c>
      <c r="L9" t="n">
        <v>2.75</v>
      </c>
      <c r="M9" t="n">
        <v>13</v>
      </c>
      <c r="N9" t="n">
        <v>10.1</v>
      </c>
      <c r="O9" t="n">
        <v>10463.99</v>
      </c>
      <c r="P9" t="n">
        <v>50.19</v>
      </c>
      <c r="Q9" t="n">
        <v>204.14</v>
      </c>
      <c r="R9" t="n">
        <v>30.87</v>
      </c>
      <c r="S9" t="n">
        <v>17.37</v>
      </c>
      <c r="T9" t="n">
        <v>4601.49</v>
      </c>
      <c r="U9" t="n">
        <v>0.5600000000000001</v>
      </c>
      <c r="V9" t="n">
        <v>0.73</v>
      </c>
      <c r="W9" t="n">
        <v>1.16</v>
      </c>
      <c r="X9" t="n">
        <v>0.29</v>
      </c>
      <c r="Y9" t="n">
        <v>1</v>
      </c>
      <c r="Z9" t="n">
        <v>10</v>
      </c>
      <c r="AA9" t="n">
        <v>38.28944880748823</v>
      </c>
      <c r="AB9" t="n">
        <v>52.38931306951152</v>
      </c>
      <c r="AC9" t="n">
        <v>47.38935055911889</v>
      </c>
      <c r="AD9" t="n">
        <v>38289.44880748822</v>
      </c>
      <c r="AE9" t="n">
        <v>52389.31306951152</v>
      </c>
      <c r="AF9" t="n">
        <v>2.950872935859377e-06</v>
      </c>
      <c r="AG9" t="n">
        <v>0.1268055555555556</v>
      </c>
      <c r="AH9" t="n">
        <v>47389.35055911889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11.0579</v>
      </c>
      <c r="E10" t="n">
        <v>9.039999999999999</v>
      </c>
      <c r="F10" t="n">
        <v>6.93</v>
      </c>
      <c r="G10" t="n">
        <v>31.97</v>
      </c>
      <c r="H10" t="n">
        <v>0.63</v>
      </c>
      <c r="I10" t="n">
        <v>13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49.4</v>
      </c>
      <c r="Q10" t="n">
        <v>204.14</v>
      </c>
      <c r="R10" t="n">
        <v>29.26</v>
      </c>
      <c r="S10" t="n">
        <v>17.37</v>
      </c>
      <c r="T10" t="n">
        <v>3804.89</v>
      </c>
      <c r="U10" t="n">
        <v>0.59</v>
      </c>
      <c r="V10" t="n">
        <v>0.74</v>
      </c>
      <c r="W10" t="n">
        <v>1.15</v>
      </c>
      <c r="X10" t="n">
        <v>0.24</v>
      </c>
      <c r="Y10" t="n">
        <v>1</v>
      </c>
      <c r="Z10" t="n">
        <v>10</v>
      </c>
      <c r="AA10" t="n">
        <v>37.46870052296686</v>
      </c>
      <c r="AB10" t="n">
        <v>51.26632905777601</v>
      </c>
      <c r="AC10" t="n">
        <v>46.37354256534212</v>
      </c>
      <c r="AD10" t="n">
        <v>37468.70052296686</v>
      </c>
      <c r="AE10" t="n">
        <v>51266.32905777601</v>
      </c>
      <c r="AF10" t="n">
        <v>2.979433508107215e-06</v>
      </c>
      <c r="AG10" t="n">
        <v>0.1255555555555555</v>
      </c>
      <c r="AH10" t="n">
        <v>46373.54256534212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11.0909</v>
      </c>
      <c r="E11" t="n">
        <v>9.02</v>
      </c>
      <c r="F11" t="n">
        <v>6.92</v>
      </c>
      <c r="G11" t="n">
        <v>34.59</v>
      </c>
      <c r="H11" t="n">
        <v>0.68</v>
      </c>
      <c r="I11" t="n">
        <v>12</v>
      </c>
      <c r="J11" t="n">
        <v>83.55</v>
      </c>
      <c r="K11" t="n">
        <v>35.1</v>
      </c>
      <c r="L11" t="n">
        <v>3.25</v>
      </c>
      <c r="M11" t="n">
        <v>10</v>
      </c>
      <c r="N11" t="n">
        <v>10.2</v>
      </c>
      <c r="O11" t="n">
        <v>10538.42</v>
      </c>
      <c r="P11" t="n">
        <v>48.92</v>
      </c>
      <c r="Q11" t="n">
        <v>204.16</v>
      </c>
      <c r="R11" t="n">
        <v>28.88</v>
      </c>
      <c r="S11" t="n">
        <v>17.37</v>
      </c>
      <c r="T11" t="n">
        <v>3620.27</v>
      </c>
      <c r="U11" t="n">
        <v>0.6</v>
      </c>
      <c r="V11" t="n">
        <v>0.74</v>
      </c>
      <c r="W11" t="n">
        <v>1.16</v>
      </c>
      <c r="X11" t="n">
        <v>0.23</v>
      </c>
      <c r="Y11" t="n">
        <v>1</v>
      </c>
      <c r="Z11" t="n">
        <v>10</v>
      </c>
      <c r="AA11" t="n">
        <v>37.1107889020432</v>
      </c>
      <c r="AB11" t="n">
        <v>50.77661858808432</v>
      </c>
      <c r="AC11" t="n">
        <v>45.93056937556339</v>
      </c>
      <c r="AD11" t="n">
        <v>37110.7889020432</v>
      </c>
      <c r="AE11" t="n">
        <v>50776.61858808432</v>
      </c>
      <c r="AF11" t="n">
        <v>2.988325007014561e-06</v>
      </c>
      <c r="AG11" t="n">
        <v>0.1252777777777778</v>
      </c>
      <c r="AH11" t="n">
        <v>45930.56937556338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11.1462</v>
      </c>
      <c r="E12" t="n">
        <v>8.970000000000001</v>
      </c>
      <c r="F12" t="n">
        <v>6.89</v>
      </c>
      <c r="G12" t="n">
        <v>37.58</v>
      </c>
      <c r="H12" t="n">
        <v>0.73</v>
      </c>
      <c r="I12" t="n">
        <v>11</v>
      </c>
      <c r="J12" t="n">
        <v>83.84999999999999</v>
      </c>
      <c r="K12" t="n">
        <v>35.1</v>
      </c>
      <c r="L12" t="n">
        <v>3.5</v>
      </c>
      <c r="M12" t="n">
        <v>9</v>
      </c>
      <c r="N12" t="n">
        <v>10.25</v>
      </c>
      <c r="O12" t="n">
        <v>10575.66</v>
      </c>
      <c r="P12" t="n">
        <v>47.87</v>
      </c>
      <c r="Q12" t="n">
        <v>204.14</v>
      </c>
      <c r="R12" t="n">
        <v>27.89</v>
      </c>
      <c r="S12" t="n">
        <v>17.37</v>
      </c>
      <c r="T12" t="n">
        <v>3132.84</v>
      </c>
      <c r="U12" t="n">
        <v>0.62</v>
      </c>
      <c r="V12" t="n">
        <v>0.74</v>
      </c>
      <c r="W12" t="n">
        <v>1.16</v>
      </c>
      <c r="X12" t="n">
        <v>0.2</v>
      </c>
      <c r="Y12" t="n">
        <v>1</v>
      </c>
      <c r="Z12" t="n">
        <v>10</v>
      </c>
      <c r="AA12" t="n">
        <v>36.37400738601971</v>
      </c>
      <c r="AB12" t="n">
        <v>49.76852161335945</v>
      </c>
      <c r="AC12" t="n">
        <v>45.01868376123026</v>
      </c>
      <c r="AD12" t="n">
        <v>36374.00738601972</v>
      </c>
      <c r="AE12" t="n">
        <v>49768.52161335944</v>
      </c>
      <c r="AF12" t="n">
        <v>3.003225003668386e-06</v>
      </c>
      <c r="AG12" t="n">
        <v>0.1245833333333333</v>
      </c>
      <c r="AH12" t="n">
        <v>45018.68376123026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11.2027</v>
      </c>
      <c r="E13" t="n">
        <v>8.93</v>
      </c>
      <c r="F13" t="n">
        <v>6.86</v>
      </c>
      <c r="G13" t="n">
        <v>41.17</v>
      </c>
      <c r="H13" t="n">
        <v>0.78</v>
      </c>
      <c r="I13" t="n">
        <v>10</v>
      </c>
      <c r="J13" t="n">
        <v>84.15000000000001</v>
      </c>
      <c r="K13" t="n">
        <v>35.1</v>
      </c>
      <c r="L13" t="n">
        <v>3.75</v>
      </c>
      <c r="M13" t="n">
        <v>8</v>
      </c>
      <c r="N13" t="n">
        <v>10.3</v>
      </c>
      <c r="O13" t="n">
        <v>10612.93</v>
      </c>
      <c r="P13" t="n">
        <v>46.84</v>
      </c>
      <c r="Q13" t="n">
        <v>204.16</v>
      </c>
      <c r="R13" t="n">
        <v>27.15</v>
      </c>
      <c r="S13" t="n">
        <v>17.37</v>
      </c>
      <c r="T13" t="n">
        <v>2765.54</v>
      </c>
      <c r="U13" t="n">
        <v>0.64</v>
      </c>
      <c r="V13" t="n">
        <v>0.74</v>
      </c>
      <c r="W13" t="n">
        <v>1.15</v>
      </c>
      <c r="X13" t="n">
        <v>0.17</v>
      </c>
      <c r="Y13" t="n">
        <v>1</v>
      </c>
      <c r="Z13" t="n">
        <v>10</v>
      </c>
      <c r="AA13" t="n">
        <v>35.65100192078506</v>
      </c>
      <c r="AB13" t="n">
        <v>48.77927363908019</v>
      </c>
      <c r="AC13" t="n">
        <v>44.12384822519503</v>
      </c>
      <c r="AD13" t="n">
        <v>35651.00192078506</v>
      </c>
      <c r="AE13" t="n">
        <v>48779.27363908019</v>
      </c>
      <c r="AF13" t="n">
        <v>3.018448327555205e-06</v>
      </c>
      <c r="AG13" t="n">
        <v>0.1240277777777778</v>
      </c>
      <c r="AH13" t="n">
        <v>44123.84822519503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11.2013</v>
      </c>
      <c r="E14" t="n">
        <v>8.93</v>
      </c>
      <c r="F14" t="n">
        <v>6.86</v>
      </c>
      <c r="G14" t="n">
        <v>41.18</v>
      </c>
      <c r="H14" t="n">
        <v>0.83</v>
      </c>
      <c r="I14" t="n">
        <v>10</v>
      </c>
      <c r="J14" t="n">
        <v>84.45999999999999</v>
      </c>
      <c r="K14" t="n">
        <v>35.1</v>
      </c>
      <c r="L14" t="n">
        <v>4</v>
      </c>
      <c r="M14" t="n">
        <v>8</v>
      </c>
      <c r="N14" t="n">
        <v>10.36</v>
      </c>
      <c r="O14" t="n">
        <v>10650.22</v>
      </c>
      <c r="P14" t="n">
        <v>46.84</v>
      </c>
      <c r="Q14" t="n">
        <v>204.14</v>
      </c>
      <c r="R14" t="n">
        <v>27.15</v>
      </c>
      <c r="S14" t="n">
        <v>17.37</v>
      </c>
      <c r="T14" t="n">
        <v>2768.92</v>
      </c>
      <c r="U14" t="n">
        <v>0.64</v>
      </c>
      <c r="V14" t="n">
        <v>0.74</v>
      </c>
      <c r="W14" t="n">
        <v>1.15</v>
      </c>
      <c r="X14" t="n">
        <v>0.17</v>
      </c>
      <c r="Y14" t="n">
        <v>1</v>
      </c>
      <c r="Z14" t="n">
        <v>10</v>
      </c>
      <c r="AA14" t="n">
        <v>35.65520792291935</v>
      </c>
      <c r="AB14" t="n">
        <v>48.78502847675603</v>
      </c>
      <c r="AC14" t="n">
        <v>44.12905382924005</v>
      </c>
      <c r="AD14" t="n">
        <v>35655.20792291936</v>
      </c>
      <c r="AE14" t="n">
        <v>48785.02847675603</v>
      </c>
      <c r="AF14" t="n">
        <v>3.018071112450044e-06</v>
      </c>
      <c r="AG14" t="n">
        <v>0.1240277777777778</v>
      </c>
      <c r="AH14" t="n">
        <v>44129.05382924005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11.223</v>
      </c>
      <c r="E15" t="n">
        <v>8.91</v>
      </c>
      <c r="F15" t="n">
        <v>6.86</v>
      </c>
      <c r="G15" t="n">
        <v>45.76</v>
      </c>
      <c r="H15" t="n">
        <v>0.88</v>
      </c>
      <c r="I15" t="n">
        <v>9</v>
      </c>
      <c r="J15" t="n">
        <v>84.76000000000001</v>
      </c>
      <c r="K15" t="n">
        <v>35.1</v>
      </c>
      <c r="L15" t="n">
        <v>4.25</v>
      </c>
      <c r="M15" t="n">
        <v>7</v>
      </c>
      <c r="N15" t="n">
        <v>10.41</v>
      </c>
      <c r="O15" t="n">
        <v>10687.53</v>
      </c>
      <c r="P15" t="n">
        <v>46.4</v>
      </c>
      <c r="Q15" t="n">
        <v>204.17</v>
      </c>
      <c r="R15" t="n">
        <v>27.21</v>
      </c>
      <c r="S15" t="n">
        <v>17.37</v>
      </c>
      <c r="T15" t="n">
        <v>2804.44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35.37595940691231</v>
      </c>
      <c r="AB15" t="n">
        <v>48.40294833758198</v>
      </c>
      <c r="AC15" t="n">
        <v>43.7834388822948</v>
      </c>
      <c r="AD15" t="n">
        <v>35375.9594069123</v>
      </c>
      <c r="AE15" t="n">
        <v>48402.94833758198</v>
      </c>
      <c r="AF15" t="n">
        <v>3.023917946580027e-06</v>
      </c>
      <c r="AG15" t="n">
        <v>0.12375</v>
      </c>
      <c r="AH15" t="n">
        <v>43783.43888229479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11.2272</v>
      </c>
      <c r="E16" t="n">
        <v>8.91</v>
      </c>
      <c r="F16" t="n">
        <v>6.86</v>
      </c>
      <c r="G16" t="n">
        <v>45.73</v>
      </c>
      <c r="H16" t="n">
        <v>0.93</v>
      </c>
      <c r="I16" t="n">
        <v>9</v>
      </c>
      <c r="J16" t="n">
        <v>85.06</v>
      </c>
      <c r="K16" t="n">
        <v>35.1</v>
      </c>
      <c r="L16" t="n">
        <v>4.5</v>
      </c>
      <c r="M16" t="n">
        <v>7</v>
      </c>
      <c r="N16" t="n">
        <v>10.46</v>
      </c>
      <c r="O16" t="n">
        <v>10724.86</v>
      </c>
      <c r="P16" t="n">
        <v>45.64</v>
      </c>
      <c r="Q16" t="n">
        <v>204.15</v>
      </c>
      <c r="R16" t="n">
        <v>27.07</v>
      </c>
      <c r="S16" t="n">
        <v>17.37</v>
      </c>
      <c r="T16" t="n">
        <v>2734.58</v>
      </c>
      <c r="U16" t="n">
        <v>0.64</v>
      </c>
      <c r="V16" t="n">
        <v>0.74</v>
      </c>
      <c r="W16" t="n">
        <v>1.15</v>
      </c>
      <c r="X16" t="n">
        <v>0.17</v>
      </c>
      <c r="Y16" t="n">
        <v>1</v>
      </c>
      <c r="Z16" t="n">
        <v>10</v>
      </c>
      <c r="AA16" t="n">
        <v>34.99509197311316</v>
      </c>
      <c r="AB16" t="n">
        <v>47.8818287119752</v>
      </c>
      <c r="AC16" t="n">
        <v>43.31205418235841</v>
      </c>
      <c r="AD16" t="n">
        <v>34995.09197311317</v>
      </c>
      <c r="AE16" t="n">
        <v>47881.82871197521</v>
      </c>
      <c r="AF16" t="n">
        <v>3.025049591895507e-06</v>
      </c>
      <c r="AG16" t="n">
        <v>0.12375</v>
      </c>
      <c r="AH16" t="n">
        <v>43312.05418235841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11.292</v>
      </c>
      <c r="E17" t="n">
        <v>8.859999999999999</v>
      </c>
      <c r="F17" t="n">
        <v>6.83</v>
      </c>
      <c r="G17" t="n">
        <v>51.2</v>
      </c>
      <c r="H17" t="n">
        <v>0.98</v>
      </c>
      <c r="I17" t="n">
        <v>8</v>
      </c>
      <c r="J17" t="n">
        <v>85.36</v>
      </c>
      <c r="K17" t="n">
        <v>35.1</v>
      </c>
      <c r="L17" t="n">
        <v>4.75</v>
      </c>
      <c r="M17" t="n">
        <v>6</v>
      </c>
      <c r="N17" t="n">
        <v>10.51</v>
      </c>
      <c r="O17" t="n">
        <v>10762.22</v>
      </c>
      <c r="P17" t="n">
        <v>44.51</v>
      </c>
      <c r="Q17" t="n">
        <v>204.14</v>
      </c>
      <c r="R17" t="n">
        <v>25.92</v>
      </c>
      <c r="S17" t="n">
        <v>17.37</v>
      </c>
      <c r="T17" t="n">
        <v>2159.96</v>
      </c>
      <c r="U17" t="n">
        <v>0.67</v>
      </c>
      <c r="V17" t="n">
        <v>0.75</v>
      </c>
      <c r="W17" t="n">
        <v>1.15</v>
      </c>
      <c r="X17" t="n">
        <v>0.14</v>
      </c>
      <c r="Y17" t="n">
        <v>1</v>
      </c>
      <c r="Z17" t="n">
        <v>10</v>
      </c>
      <c r="AA17" t="n">
        <v>34.21182141053317</v>
      </c>
      <c r="AB17" t="n">
        <v>46.81012337280003</v>
      </c>
      <c r="AC17" t="n">
        <v>42.34263089660302</v>
      </c>
      <c r="AD17" t="n">
        <v>34211.82141053317</v>
      </c>
      <c r="AE17" t="n">
        <v>46810.12337280003</v>
      </c>
      <c r="AF17" t="n">
        <v>3.042509262477204e-06</v>
      </c>
      <c r="AG17" t="n">
        <v>0.1230555555555555</v>
      </c>
      <c r="AH17" t="n">
        <v>42342.63089660302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11.286</v>
      </c>
      <c r="E18" t="n">
        <v>8.859999999999999</v>
      </c>
      <c r="F18" t="n">
        <v>6.83</v>
      </c>
      <c r="G18" t="n">
        <v>51.23</v>
      </c>
      <c r="H18" t="n">
        <v>1.02</v>
      </c>
      <c r="I18" t="n">
        <v>8</v>
      </c>
      <c r="J18" t="n">
        <v>85.67</v>
      </c>
      <c r="K18" t="n">
        <v>35.1</v>
      </c>
      <c r="L18" t="n">
        <v>5</v>
      </c>
      <c r="M18" t="n">
        <v>5</v>
      </c>
      <c r="N18" t="n">
        <v>10.57</v>
      </c>
      <c r="O18" t="n">
        <v>10799.59</v>
      </c>
      <c r="P18" t="n">
        <v>44.17</v>
      </c>
      <c r="Q18" t="n">
        <v>204.16</v>
      </c>
      <c r="R18" t="n">
        <v>26.12</v>
      </c>
      <c r="S18" t="n">
        <v>17.37</v>
      </c>
      <c r="T18" t="n">
        <v>2260.91</v>
      </c>
      <c r="U18" t="n">
        <v>0.67</v>
      </c>
      <c r="V18" t="n">
        <v>0.75</v>
      </c>
      <c r="W18" t="n">
        <v>1.15</v>
      </c>
      <c r="X18" t="n">
        <v>0.14</v>
      </c>
      <c r="Y18" t="n">
        <v>1</v>
      </c>
      <c r="Z18" t="n">
        <v>10</v>
      </c>
      <c r="AA18" t="n">
        <v>34.06500480292723</v>
      </c>
      <c r="AB18" t="n">
        <v>46.60924241318296</v>
      </c>
      <c r="AC18" t="n">
        <v>42.160921733833</v>
      </c>
      <c r="AD18" t="n">
        <v>34065.00480292723</v>
      </c>
      <c r="AE18" t="n">
        <v>46609.24241318296</v>
      </c>
      <c r="AF18" t="n">
        <v>3.040892626312232e-06</v>
      </c>
      <c r="AG18" t="n">
        <v>0.1230555555555555</v>
      </c>
      <c r="AH18" t="n">
        <v>42160.921733833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11.2831</v>
      </c>
      <c r="E19" t="n">
        <v>8.859999999999999</v>
      </c>
      <c r="F19" t="n">
        <v>6.83</v>
      </c>
      <c r="G19" t="n">
        <v>51.25</v>
      </c>
      <c r="H19" t="n">
        <v>1.07</v>
      </c>
      <c r="I19" t="n">
        <v>8</v>
      </c>
      <c r="J19" t="n">
        <v>85.97</v>
      </c>
      <c r="K19" t="n">
        <v>35.1</v>
      </c>
      <c r="L19" t="n">
        <v>5.25</v>
      </c>
      <c r="M19" t="n">
        <v>2</v>
      </c>
      <c r="N19" t="n">
        <v>10.62</v>
      </c>
      <c r="O19" t="n">
        <v>10836.99</v>
      </c>
      <c r="P19" t="n">
        <v>43.58</v>
      </c>
      <c r="Q19" t="n">
        <v>204.14</v>
      </c>
      <c r="R19" t="n">
        <v>26.24</v>
      </c>
      <c r="S19" t="n">
        <v>17.37</v>
      </c>
      <c r="T19" t="n">
        <v>2320.62</v>
      </c>
      <c r="U19" t="n">
        <v>0.66</v>
      </c>
      <c r="V19" t="n">
        <v>0.75</v>
      </c>
      <c r="W19" t="n">
        <v>1.15</v>
      </c>
      <c r="X19" t="n">
        <v>0.14</v>
      </c>
      <c r="Y19" t="n">
        <v>1</v>
      </c>
      <c r="Z19" t="n">
        <v>10</v>
      </c>
      <c r="AA19" t="n">
        <v>33.78868392973398</v>
      </c>
      <c r="AB19" t="n">
        <v>46.23116800406521</v>
      </c>
      <c r="AC19" t="n">
        <v>41.81893021568956</v>
      </c>
      <c r="AD19" t="n">
        <v>33788.68392973398</v>
      </c>
      <c r="AE19" t="n">
        <v>46231.16800406521</v>
      </c>
      <c r="AF19" t="n">
        <v>3.040111252165829e-06</v>
      </c>
      <c r="AG19" t="n">
        <v>0.1230555555555555</v>
      </c>
      <c r="AH19" t="n">
        <v>41818.93021568956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11.3257</v>
      </c>
      <c r="E20" t="n">
        <v>8.83</v>
      </c>
      <c r="F20" t="n">
        <v>6.82</v>
      </c>
      <c r="G20" t="n">
        <v>58.43</v>
      </c>
      <c r="H20" t="n">
        <v>1.12</v>
      </c>
      <c r="I20" t="n">
        <v>7</v>
      </c>
      <c r="J20" t="n">
        <v>86.27</v>
      </c>
      <c r="K20" t="n">
        <v>35.1</v>
      </c>
      <c r="L20" t="n">
        <v>5.5</v>
      </c>
      <c r="M20" t="n">
        <v>1</v>
      </c>
      <c r="N20" t="n">
        <v>10.67</v>
      </c>
      <c r="O20" t="n">
        <v>10874.42</v>
      </c>
      <c r="P20" t="n">
        <v>43.41</v>
      </c>
      <c r="Q20" t="n">
        <v>204.15</v>
      </c>
      <c r="R20" t="n">
        <v>25.68</v>
      </c>
      <c r="S20" t="n">
        <v>17.37</v>
      </c>
      <c r="T20" t="n">
        <v>2046.7</v>
      </c>
      <c r="U20" t="n">
        <v>0.68</v>
      </c>
      <c r="V20" t="n">
        <v>0.75</v>
      </c>
      <c r="W20" t="n">
        <v>1.15</v>
      </c>
      <c r="X20" t="n">
        <v>0.13</v>
      </c>
      <c r="Y20" t="n">
        <v>1</v>
      </c>
      <c r="Z20" t="n">
        <v>10</v>
      </c>
      <c r="AA20" t="n">
        <v>33.57047193482202</v>
      </c>
      <c r="AB20" t="n">
        <v>45.93260072579433</v>
      </c>
      <c r="AC20" t="n">
        <v>41.54885777941416</v>
      </c>
      <c r="AD20" t="n">
        <v>33570.47193482202</v>
      </c>
      <c r="AE20" t="n">
        <v>45932.60072579433</v>
      </c>
      <c r="AF20" t="n">
        <v>3.051589368937129e-06</v>
      </c>
      <c r="AG20" t="n">
        <v>0.1226388888888889</v>
      </c>
      <c r="AH20" t="n">
        <v>41548.85777941416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11.3257</v>
      </c>
      <c r="E21" t="n">
        <v>8.83</v>
      </c>
      <c r="F21" t="n">
        <v>6.82</v>
      </c>
      <c r="G21" t="n">
        <v>58.43</v>
      </c>
      <c r="H21" t="n">
        <v>1.16</v>
      </c>
      <c r="I21" t="n">
        <v>7</v>
      </c>
      <c r="J21" t="n">
        <v>86.58</v>
      </c>
      <c r="K21" t="n">
        <v>35.1</v>
      </c>
      <c r="L21" t="n">
        <v>5.75</v>
      </c>
      <c r="M21" t="n">
        <v>0</v>
      </c>
      <c r="N21" t="n">
        <v>10.73</v>
      </c>
      <c r="O21" t="n">
        <v>10911.86</v>
      </c>
      <c r="P21" t="n">
        <v>43.6</v>
      </c>
      <c r="Q21" t="n">
        <v>204.14</v>
      </c>
      <c r="R21" t="n">
        <v>25.69</v>
      </c>
      <c r="S21" t="n">
        <v>17.37</v>
      </c>
      <c r="T21" t="n">
        <v>2050.3</v>
      </c>
      <c r="U21" t="n">
        <v>0.68</v>
      </c>
      <c r="V21" t="n">
        <v>0.75</v>
      </c>
      <c r="W21" t="n">
        <v>1.15</v>
      </c>
      <c r="X21" t="n">
        <v>0.13</v>
      </c>
      <c r="Y21" t="n">
        <v>1</v>
      </c>
      <c r="Z21" t="n">
        <v>10</v>
      </c>
      <c r="AA21" t="n">
        <v>33.6617662590335</v>
      </c>
      <c r="AB21" t="n">
        <v>46.0575136478012</v>
      </c>
      <c r="AC21" t="n">
        <v>41.66184918746145</v>
      </c>
      <c r="AD21" t="n">
        <v>33661.7662590335</v>
      </c>
      <c r="AE21" t="n">
        <v>46057.5136478012</v>
      </c>
      <c r="AF21" t="n">
        <v>3.051589368937129e-06</v>
      </c>
      <c r="AG21" t="n">
        <v>0.1226388888888889</v>
      </c>
      <c r="AH21" t="n">
        <v>41661.84918746145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9.0824</v>
      </c>
      <c r="E2" t="n">
        <v>11.01</v>
      </c>
      <c r="F2" t="n">
        <v>7.77</v>
      </c>
      <c r="G2" t="n">
        <v>8.640000000000001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73.15000000000001</v>
      </c>
      <c r="Q2" t="n">
        <v>204.22</v>
      </c>
      <c r="R2" t="n">
        <v>55.59</v>
      </c>
      <c r="S2" t="n">
        <v>17.37</v>
      </c>
      <c r="T2" t="n">
        <v>16767.77</v>
      </c>
      <c r="U2" t="n">
        <v>0.31</v>
      </c>
      <c r="V2" t="n">
        <v>0.66</v>
      </c>
      <c r="W2" t="n">
        <v>1.23</v>
      </c>
      <c r="X2" t="n">
        <v>1.08</v>
      </c>
      <c r="Y2" t="n">
        <v>1</v>
      </c>
      <c r="Z2" t="n">
        <v>10</v>
      </c>
      <c r="AA2" t="n">
        <v>63.5153406289277</v>
      </c>
      <c r="AB2" t="n">
        <v>86.90449114753281</v>
      </c>
      <c r="AC2" t="n">
        <v>78.61044848365245</v>
      </c>
      <c r="AD2" t="n">
        <v>63515.3406289277</v>
      </c>
      <c r="AE2" t="n">
        <v>86904.49114753281</v>
      </c>
      <c r="AF2" t="n">
        <v>2.341116539704979e-06</v>
      </c>
      <c r="AG2" t="n">
        <v>0.1529166666666667</v>
      </c>
      <c r="AH2" t="n">
        <v>78610.44848365245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9.5306</v>
      </c>
      <c r="E3" t="n">
        <v>10.49</v>
      </c>
      <c r="F3" t="n">
        <v>7.52</v>
      </c>
      <c r="G3" t="n">
        <v>10.75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70.45</v>
      </c>
      <c r="Q3" t="n">
        <v>204.18</v>
      </c>
      <c r="R3" t="n">
        <v>47.65</v>
      </c>
      <c r="S3" t="n">
        <v>17.37</v>
      </c>
      <c r="T3" t="n">
        <v>12858.83</v>
      </c>
      <c r="U3" t="n">
        <v>0.36</v>
      </c>
      <c r="V3" t="n">
        <v>0.68</v>
      </c>
      <c r="W3" t="n">
        <v>1.21</v>
      </c>
      <c r="X3" t="n">
        <v>0.83</v>
      </c>
      <c r="Y3" t="n">
        <v>1</v>
      </c>
      <c r="Z3" t="n">
        <v>10</v>
      </c>
      <c r="AA3" t="n">
        <v>58.52427965408027</v>
      </c>
      <c r="AB3" t="n">
        <v>80.07550133168002</v>
      </c>
      <c r="AC3" t="n">
        <v>72.43320787127506</v>
      </c>
      <c r="AD3" t="n">
        <v>58524.27965408027</v>
      </c>
      <c r="AE3" t="n">
        <v>80075.50133168002</v>
      </c>
      <c r="AF3" t="n">
        <v>2.456646403297836e-06</v>
      </c>
      <c r="AG3" t="n">
        <v>0.1456944444444445</v>
      </c>
      <c r="AH3" t="n">
        <v>72433.20787127505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9.849500000000001</v>
      </c>
      <c r="E4" t="n">
        <v>10.15</v>
      </c>
      <c r="F4" t="n">
        <v>7.36</v>
      </c>
      <c r="G4" t="n">
        <v>12.99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32</v>
      </c>
      <c r="N4" t="n">
        <v>14.9</v>
      </c>
      <c r="O4" t="n">
        <v>13559.91</v>
      </c>
      <c r="P4" t="n">
        <v>68.58</v>
      </c>
      <c r="Q4" t="n">
        <v>204.15</v>
      </c>
      <c r="R4" t="n">
        <v>42.61</v>
      </c>
      <c r="S4" t="n">
        <v>17.37</v>
      </c>
      <c r="T4" t="n">
        <v>10375.82</v>
      </c>
      <c r="U4" t="n">
        <v>0.41</v>
      </c>
      <c r="V4" t="n">
        <v>0.6899999999999999</v>
      </c>
      <c r="W4" t="n">
        <v>1.2</v>
      </c>
      <c r="X4" t="n">
        <v>0.67</v>
      </c>
      <c r="Y4" t="n">
        <v>1</v>
      </c>
      <c r="Z4" t="n">
        <v>10</v>
      </c>
      <c r="AA4" t="n">
        <v>55.31522998760545</v>
      </c>
      <c r="AB4" t="n">
        <v>75.68473800473183</v>
      </c>
      <c r="AC4" t="n">
        <v>68.46149283377437</v>
      </c>
      <c r="AD4" t="n">
        <v>55315.22998760545</v>
      </c>
      <c r="AE4" t="n">
        <v>75684.73800473183</v>
      </c>
      <c r="AF4" t="n">
        <v>2.538847370499448e-06</v>
      </c>
      <c r="AG4" t="n">
        <v>0.1409722222222222</v>
      </c>
      <c r="AH4" t="n">
        <v>68461.49283377438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10.0632</v>
      </c>
      <c r="E5" t="n">
        <v>9.94</v>
      </c>
      <c r="F5" t="n">
        <v>7.26</v>
      </c>
      <c r="G5" t="n">
        <v>15.01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67.31</v>
      </c>
      <c r="Q5" t="n">
        <v>204.21</v>
      </c>
      <c r="R5" t="n">
        <v>39.54</v>
      </c>
      <c r="S5" t="n">
        <v>17.37</v>
      </c>
      <c r="T5" t="n">
        <v>8864.83</v>
      </c>
      <c r="U5" t="n">
        <v>0.44</v>
      </c>
      <c r="V5" t="n">
        <v>0.7</v>
      </c>
      <c r="W5" t="n">
        <v>1.18</v>
      </c>
      <c r="X5" t="n">
        <v>0.5600000000000001</v>
      </c>
      <c r="Y5" t="n">
        <v>1</v>
      </c>
      <c r="Z5" t="n">
        <v>10</v>
      </c>
      <c r="AA5" t="n">
        <v>53.28446664001854</v>
      </c>
      <c r="AB5" t="n">
        <v>72.90615800160893</v>
      </c>
      <c r="AC5" t="n">
        <v>65.94809660638711</v>
      </c>
      <c r="AD5" t="n">
        <v>53284.46664001855</v>
      </c>
      <c r="AE5" t="n">
        <v>72906.15800160893</v>
      </c>
      <c r="AF5" t="n">
        <v>2.59393155579573e-06</v>
      </c>
      <c r="AG5" t="n">
        <v>0.1380555555555555</v>
      </c>
      <c r="AH5" t="n">
        <v>65948.09660638712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10.2279</v>
      </c>
      <c r="E6" t="n">
        <v>9.779999999999999</v>
      </c>
      <c r="F6" t="n">
        <v>7.19</v>
      </c>
      <c r="G6" t="n">
        <v>17.25</v>
      </c>
      <c r="H6" t="n">
        <v>0.32</v>
      </c>
      <c r="I6" t="n">
        <v>25</v>
      </c>
      <c r="J6" t="n">
        <v>108.68</v>
      </c>
      <c r="K6" t="n">
        <v>41.65</v>
      </c>
      <c r="L6" t="n">
        <v>2</v>
      </c>
      <c r="M6" t="n">
        <v>23</v>
      </c>
      <c r="N6" t="n">
        <v>15.03</v>
      </c>
      <c r="O6" t="n">
        <v>13638.32</v>
      </c>
      <c r="P6" t="n">
        <v>66.28</v>
      </c>
      <c r="Q6" t="n">
        <v>204.14</v>
      </c>
      <c r="R6" t="n">
        <v>37.17</v>
      </c>
      <c r="S6" t="n">
        <v>17.37</v>
      </c>
      <c r="T6" t="n">
        <v>7701.1</v>
      </c>
      <c r="U6" t="n">
        <v>0.47</v>
      </c>
      <c r="V6" t="n">
        <v>0.71</v>
      </c>
      <c r="W6" t="n">
        <v>1.18</v>
      </c>
      <c r="X6" t="n">
        <v>0.49</v>
      </c>
      <c r="Y6" t="n">
        <v>1</v>
      </c>
      <c r="Z6" t="n">
        <v>10</v>
      </c>
      <c r="AA6" t="n">
        <v>51.76403549476476</v>
      </c>
      <c r="AB6" t="n">
        <v>70.82583703198564</v>
      </c>
      <c r="AC6" t="n">
        <v>64.06631855035521</v>
      </c>
      <c r="AD6" t="n">
        <v>51764.03549476476</v>
      </c>
      <c r="AE6" t="n">
        <v>70825.83703198565</v>
      </c>
      <c r="AF6" t="n">
        <v>2.636385300850937e-06</v>
      </c>
      <c r="AG6" t="n">
        <v>0.1358333333333333</v>
      </c>
      <c r="AH6" t="n">
        <v>64066.3185503552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10.3764</v>
      </c>
      <c r="E7" t="n">
        <v>9.640000000000001</v>
      </c>
      <c r="F7" t="n">
        <v>7.11</v>
      </c>
      <c r="G7" t="n">
        <v>19.4</v>
      </c>
      <c r="H7" t="n">
        <v>0.36</v>
      </c>
      <c r="I7" t="n">
        <v>22</v>
      </c>
      <c r="J7" t="n">
        <v>109</v>
      </c>
      <c r="K7" t="n">
        <v>41.65</v>
      </c>
      <c r="L7" t="n">
        <v>2.25</v>
      </c>
      <c r="M7" t="n">
        <v>20</v>
      </c>
      <c r="N7" t="n">
        <v>15.1</v>
      </c>
      <c r="O7" t="n">
        <v>13677.51</v>
      </c>
      <c r="P7" t="n">
        <v>65.23</v>
      </c>
      <c r="Q7" t="n">
        <v>204.15</v>
      </c>
      <c r="R7" t="n">
        <v>35.1</v>
      </c>
      <c r="S7" t="n">
        <v>17.37</v>
      </c>
      <c r="T7" t="n">
        <v>6680.64</v>
      </c>
      <c r="U7" t="n">
        <v>0.5</v>
      </c>
      <c r="V7" t="n">
        <v>0.72</v>
      </c>
      <c r="W7" t="n">
        <v>1.17</v>
      </c>
      <c r="X7" t="n">
        <v>0.42</v>
      </c>
      <c r="Y7" t="n">
        <v>1</v>
      </c>
      <c r="Z7" t="n">
        <v>10</v>
      </c>
      <c r="AA7" t="n">
        <v>50.33746423140105</v>
      </c>
      <c r="AB7" t="n">
        <v>68.87393929357005</v>
      </c>
      <c r="AC7" t="n">
        <v>62.30070719258768</v>
      </c>
      <c r="AD7" t="n">
        <v>50337.46423140105</v>
      </c>
      <c r="AE7" t="n">
        <v>68873.93929357005</v>
      </c>
      <c r="AF7" t="n">
        <v>2.674663267703992e-06</v>
      </c>
      <c r="AG7" t="n">
        <v>0.1338888888888889</v>
      </c>
      <c r="AH7" t="n">
        <v>62300.70719258768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10.466</v>
      </c>
      <c r="E8" t="n">
        <v>9.550000000000001</v>
      </c>
      <c r="F8" t="n">
        <v>7.07</v>
      </c>
      <c r="G8" t="n">
        <v>21.22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64.56</v>
      </c>
      <c r="Q8" t="n">
        <v>204.19</v>
      </c>
      <c r="R8" t="n">
        <v>33.76</v>
      </c>
      <c r="S8" t="n">
        <v>17.37</v>
      </c>
      <c r="T8" t="n">
        <v>6023.14</v>
      </c>
      <c r="U8" t="n">
        <v>0.51</v>
      </c>
      <c r="V8" t="n">
        <v>0.72</v>
      </c>
      <c r="W8" t="n">
        <v>1.17</v>
      </c>
      <c r="X8" t="n">
        <v>0.38</v>
      </c>
      <c r="Y8" t="n">
        <v>1</v>
      </c>
      <c r="Z8" t="n">
        <v>10</v>
      </c>
      <c r="AA8" t="n">
        <v>49.49325899797152</v>
      </c>
      <c r="AB8" t="n">
        <v>67.71886044948599</v>
      </c>
      <c r="AC8" t="n">
        <v>61.25586745221931</v>
      </c>
      <c r="AD8" t="n">
        <v>49493.25899797153</v>
      </c>
      <c r="AE8" t="n">
        <v>67718.86044948599</v>
      </c>
      <c r="AF8" t="n">
        <v>2.697758929859101e-06</v>
      </c>
      <c r="AG8" t="n">
        <v>0.1326388888888889</v>
      </c>
      <c r="AH8" t="n">
        <v>61255.8674522193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10.5758</v>
      </c>
      <c r="E9" t="n">
        <v>9.460000000000001</v>
      </c>
      <c r="F9" t="n">
        <v>7.02</v>
      </c>
      <c r="G9" t="n">
        <v>23.4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63.72</v>
      </c>
      <c r="Q9" t="n">
        <v>204.16</v>
      </c>
      <c r="R9" t="n">
        <v>31.99</v>
      </c>
      <c r="S9" t="n">
        <v>17.37</v>
      </c>
      <c r="T9" t="n">
        <v>5146.01</v>
      </c>
      <c r="U9" t="n">
        <v>0.54</v>
      </c>
      <c r="V9" t="n">
        <v>0.73</v>
      </c>
      <c r="W9" t="n">
        <v>1.17</v>
      </c>
      <c r="X9" t="n">
        <v>0.33</v>
      </c>
      <c r="Y9" t="n">
        <v>1</v>
      </c>
      <c r="Z9" t="n">
        <v>10</v>
      </c>
      <c r="AA9" t="n">
        <v>48.46735509381708</v>
      </c>
      <c r="AB9" t="n">
        <v>66.31517346813658</v>
      </c>
      <c r="AC9" t="n">
        <v>59.98614638628237</v>
      </c>
      <c r="AD9" t="n">
        <v>48467.35509381707</v>
      </c>
      <c r="AE9" t="n">
        <v>66315.17346813658</v>
      </c>
      <c r="AF9" t="n">
        <v>2.726061426562573e-06</v>
      </c>
      <c r="AG9" t="n">
        <v>0.1313888888888889</v>
      </c>
      <c r="AH9" t="n">
        <v>59986.14638628237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10.6051</v>
      </c>
      <c r="E10" t="n">
        <v>9.43</v>
      </c>
      <c r="F10" t="n">
        <v>7.02</v>
      </c>
      <c r="G10" t="n">
        <v>24.76</v>
      </c>
      <c r="H10" t="n">
        <v>0.48</v>
      </c>
      <c r="I10" t="n">
        <v>17</v>
      </c>
      <c r="J10" t="n">
        <v>109.96</v>
      </c>
      <c r="K10" t="n">
        <v>41.65</v>
      </c>
      <c r="L10" t="n">
        <v>3</v>
      </c>
      <c r="M10" t="n">
        <v>15</v>
      </c>
      <c r="N10" t="n">
        <v>15.31</v>
      </c>
      <c r="O10" t="n">
        <v>13795.21</v>
      </c>
      <c r="P10" t="n">
        <v>63.4</v>
      </c>
      <c r="Q10" t="n">
        <v>204.26</v>
      </c>
      <c r="R10" t="n">
        <v>31.94</v>
      </c>
      <c r="S10" t="n">
        <v>17.37</v>
      </c>
      <c r="T10" t="n">
        <v>5126.38</v>
      </c>
      <c r="U10" t="n">
        <v>0.54</v>
      </c>
      <c r="V10" t="n">
        <v>0.73</v>
      </c>
      <c r="W10" t="n">
        <v>1.16</v>
      </c>
      <c r="X10" t="n">
        <v>0.32</v>
      </c>
      <c r="Y10" t="n">
        <v>1</v>
      </c>
      <c r="Z10" t="n">
        <v>10</v>
      </c>
      <c r="AA10" t="n">
        <v>48.17358777277742</v>
      </c>
      <c r="AB10" t="n">
        <v>65.9132280593908</v>
      </c>
      <c r="AC10" t="n">
        <v>59.62256208321325</v>
      </c>
      <c r="AD10" t="n">
        <v>48173.58777277742</v>
      </c>
      <c r="AE10" t="n">
        <v>65913.22805939081</v>
      </c>
      <c r="AF10" t="n">
        <v>2.733613914298563e-06</v>
      </c>
      <c r="AG10" t="n">
        <v>0.1309722222222222</v>
      </c>
      <c r="AH10" t="n">
        <v>59622.56208321325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10.7047</v>
      </c>
      <c r="E11" t="n">
        <v>9.34</v>
      </c>
      <c r="F11" t="n">
        <v>6.97</v>
      </c>
      <c r="G11" t="n">
        <v>27.89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13</v>
      </c>
      <c r="N11" t="n">
        <v>15.37</v>
      </c>
      <c r="O11" t="n">
        <v>13834.5</v>
      </c>
      <c r="P11" t="n">
        <v>62.68</v>
      </c>
      <c r="Q11" t="n">
        <v>204.16</v>
      </c>
      <c r="R11" t="n">
        <v>30.59</v>
      </c>
      <c r="S11" t="n">
        <v>17.37</v>
      </c>
      <c r="T11" t="n">
        <v>4463.66</v>
      </c>
      <c r="U11" t="n">
        <v>0.57</v>
      </c>
      <c r="V11" t="n">
        <v>0.73</v>
      </c>
      <c r="W11" t="n">
        <v>1.16</v>
      </c>
      <c r="X11" t="n">
        <v>0.28</v>
      </c>
      <c r="Y11" t="n">
        <v>1</v>
      </c>
      <c r="Z11" t="n">
        <v>10</v>
      </c>
      <c r="AA11" t="n">
        <v>47.27844091882577</v>
      </c>
      <c r="AB11" t="n">
        <v>64.68844864272273</v>
      </c>
      <c r="AC11" t="n">
        <v>58.51467389508288</v>
      </c>
      <c r="AD11" t="n">
        <v>47278.44091882577</v>
      </c>
      <c r="AE11" t="n">
        <v>64688.44864272273</v>
      </c>
      <c r="AF11" t="n">
        <v>2.759287217319198e-06</v>
      </c>
      <c r="AG11" t="n">
        <v>0.1297222222222222</v>
      </c>
      <c r="AH11" t="n">
        <v>58514.67389508288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6.95</v>
      </c>
      <c r="G12" t="n">
        <v>29.78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12</v>
      </c>
      <c r="N12" t="n">
        <v>15.44</v>
      </c>
      <c r="O12" t="n">
        <v>13873.81</v>
      </c>
      <c r="P12" t="n">
        <v>62.02</v>
      </c>
      <c r="Q12" t="n">
        <v>204.15</v>
      </c>
      <c r="R12" t="n">
        <v>29.79</v>
      </c>
      <c r="S12" t="n">
        <v>17.37</v>
      </c>
      <c r="T12" t="n">
        <v>4069.45</v>
      </c>
      <c r="U12" t="n">
        <v>0.58</v>
      </c>
      <c r="V12" t="n">
        <v>0.74</v>
      </c>
      <c r="W12" t="n">
        <v>1.16</v>
      </c>
      <c r="X12" t="n">
        <v>0.26</v>
      </c>
      <c r="Y12" t="n">
        <v>1</v>
      </c>
      <c r="Z12" t="n">
        <v>10</v>
      </c>
      <c r="AA12" t="n">
        <v>46.67841585919273</v>
      </c>
      <c r="AB12" t="n">
        <v>63.86746788489583</v>
      </c>
      <c r="AC12" t="n">
        <v>57.77204638852898</v>
      </c>
      <c r="AD12" t="n">
        <v>46678.41585919273</v>
      </c>
      <c r="AE12" t="n">
        <v>63867.46788489583</v>
      </c>
      <c r="AF12" t="n">
        <v>2.773154925175726e-06</v>
      </c>
      <c r="AG12" t="n">
        <v>0.1291666666666667</v>
      </c>
      <c r="AH12" t="n">
        <v>57772.04638852899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10.8037</v>
      </c>
      <c r="E13" t="n">
        <v>9.26</v>
      </c>
      <c r="F13" t="n">
        <v>6.93</v>
      </c>
      <c r="G13" t="n">
        <v>31.99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11</v>
      </c>
      <c r="N13" t="n">
        <v>15.51</v>
      </c>
      <c r="O13" t="n">
        <v>13913.15</v>
      </c>
      <c r="P13" t="n">
        <v>61.53</v>
      </c>
      <c r="Q13" t="n">
        <v>204.16</v>
      </c>
      <c r="R13" t="n">
        <v>29.29</v>
      </c>
      <c r="S13" t="n">
        <v>17.37</v>
      </c>
      <c r="T13" t="n">
        <v>3819.96</v>
      </c>
      <c r="U13" t="n">
        <v>0.59</v>
      </c>
      <c r="V13" t="n">
        <v>0.74</v>
      </c>
      <c r="W13" t="n">
        <v>1.16</v>
      </c>
      <c r="X13" t="n">
        <v>0.24</v>
      </c>
      <c r="Y13" t="n">
        <v>1</v>
      </c>
      <c r="Z13" t="n">
        <v>10</v>
      </c>
      <c r="AA13" t="n">
        <v>46.20504524530601</v>
      </c>
      <c r="AB13" t="n">
        <v>63.21978132733876</v>
      </c>
      <c r="AC13" t="n">
        <v>57.18617412699115</v>
      </c>
      <c r="AD13" t="n">
        <v>46205.04524530601</v>
      </c>
      <c r="AE13" t="n">
        <v>63219.78132733876</v>
      </c>
      <c r="AF13" t="n">
        <v>2.784805861887901e-06</v>
      </c>
      <c r="AG13" t="n">
        <v>0.1286111111111111</v>
      </c>
      <c r="AH13" t="n">
        <v>57186.17412699116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10.8538</v>
      </c>
      <c r="E14" t="n">
        <v>9.210000000000001</v>
      </c>
      <c r="F14" t="n">
        <v>6.91</v>
      </c>
      <c r="G14" t="n">
        <v>34.55</v>
      </c>
      <c r="H14" t="n">
        <v>0.63</v>
      </c>
      <c r="I14" t="n">
        <v>12</v>
      </c>
      <c r="J14" t="n">
        <v>111.23</v>
      </c>
      <c r="K14" t="n">
        <v>41.65</v>
      </c>
      <c r="L14" t="n">
        <v>4</v>
      </c>
      <c r="M14" t="n">
        <v>10</v>
      </c>
      <c r="N14" t="n">
        <v>15.58</v>
      </c>
      <c r="O14" t="n">
        <v>13952.52</v>
      </c>
      <c r="P14" t="n">
        <v>61.02</v>
      </c>
      <c r="Q14" t="n">
        <v>204.15</v>
      </c>
      <c r="R14" t="n">
        <v>28.71</v>
      </c>
      <c r="S14" t="n">
        <v>17.37</v>
      </c>
      <c r="T14" t="n">
        <v>3534.87</v>
      </c>
      <c r="U14" t="n">
        <v>0.61</v>
      </c>
      <c r="V14" t="n">
        <v>0.74</v>
      </c>
      <c r="W14" t="n">
        <v>1.15</v>
      </c>
      <c r="X14" t="n">
        <v>0.22</v>
      </c>
      <c r="Y14" t="n">
        <v>1</v>
      </c>
      <c r="Z14" t="n">
        <v>10</v>
      </c>
      <c r="AA14" t="n">
        <v>45.705416899347</v>
      </c>
      <c r="AB14" t="n">
        <v>62.53616778235101</v>
      </c>
      <c r="AC14" t="n">
        <v>56.56780369927919</v>
      </c>
      <c r="AD14" t="n">
        <v>45705.416899347</v>
      </c>
      <c r="AE14" t="n">
        <v>62536.16778235102</v>
      </c>
      <c r="AF14" t="n">
        <v>2.797719842624185e-06</v>
      </c>
      <c r="AG14" t="n">
        <v>0.1279166666666667</v>
      </c>
      <c r="AH14" t="n">
        <v>56567.80369927919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10.8561</v>
      </c>
      <c r="E15" t="n">
        <v>9.210000000000001</v>
      </c>
      <c r="F15" t="n">
        <v>6.91</v>
      </c>
      <c r="G15" t="n">
        <v>34.54</v>
      </c>
      <c r="H15" t="n">
        <v>0.67</v>
      </c>
      <c r="I15" t="n">
        <v>12</v>
      </c>
      <c r="J15" t="n">
        <v>111.55</v>
      </c>
      <c r="K15" t="n">
        <v>41.65</v>
      </c>
      <c r="L15" t="n">
        <v>4.25</v>
      </c>
      <c r="M15" t="n">
        <v>10</v>
      </c>
      <c r="N15" t="n">
        <v>15.65</v>
      </c>
      <c r="O15" t="n">
        <v>13991.91</v>
      </c>
      <c r="P15" t="n">
        <v>60.54</v>
      </c>
      <c r="Q15" t="n">
        <v>204.14</v>
      </c>
      <c r="R15" t="n">
        <v>28.63</v>
      </c>
      <c r="S15" t="n">
        <v>17.37</v>
      </c>
      <c r="T15" t="n">
        <v>3498.47</v>
      </c>
      <c r="U15" t="n">
        <v>0.61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45.45554808050319</v>
      </c>
      <c r="AB15" t="n">
        <v>62.19428624097479</v>
      </c>
      <c r="AC15" t="n">
        <v>56.25855085237804</v>
      </c>
      <c r="AD15" t="n">
        <v>45455.54808050319</v>
      </c>
      <c r="AE15" t="n">
        <v>62194.28624097479</v>
      </c>
      <c r="AF15" t="n">
        <v>2.798312700023256e-06</v>
      </c>
      <c r="AG15" t="n">
        <v>0.1279166666666667</v>
      </c>
      <c r="AH15" t="n">
        <v>56258.55085237804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10.9117</v>
      </c>
      <c r="E16" t="n">
        <v>9.16</v>
      </c>
      <c r="F16" t="n">
        <v>6.88</v>
      </c>
      <c r="G16" t="n">
        <v>37.55</v>
      </c>
      <c r="H16" t="n">
        <v>0.71</v>
      </c>
      <c r="I16" t="n">
        <v>11</v>
      </c>
      <c r="J16" t="n">
        <v>111.87</v>
      </c>
      <c r="K16" t="n">
        <v>41.65</v>
      </c>
      <c r="L16" t="n">
        <v>4.5</v>
      </c>
      <c r="M16" t="n">
        <v>9</v>
      </c>
      <c r="N16" t="n">
        <v>15.72</v>
      </c>
      <c r="O16" t="n">
        <v>14031.33</v>
      </c>
      <c r="P16" t="n">
        <v>60</v>
      </c>
      <c r="Q16" t="n">
        <v>204.14</v>
      </c>
      <c r="R16" t="n">
        <v>27.78</v>
      </c>
      <c r="S16" t="n">
        <v>17.37</v>
      </c>
      <c r="T16" t="n">
        <v>3078.84</v>
      </c>
      <c r="U16" t="n">
        <v>0.63</v>
      </c>
      <c r="V16" t="n">
        <v>0.74</v>
      </c>
      <c r="W16" t="n">
        <v>1.15</v>
      </c>
      <c r="X16" t="n">
        <v>0.19</v>
      </c>
      <c r="Y16" t="n">
        <v>1</v>
      </c>
      <c r="Z16" t="n">
        <v>10</v>
      </c>
      <c r="AA16" t="n">
        <v>44.90630474603114</v>
      </c>
      <c r="AB16" t="n">
        <v>61.44278727984472</v>
      </c>
      <c r="AC16" t="n">
        <v>55.57877389736258</v>
      </c>
      <c r="AD16" t="n">
        <v>44906.30474603114</v>
      </c>
      <c r="AE16" t="n">
        <v>61442.78727984472</v>
      </c>
      <c r="AF16" t="n">
        <v>2.812644383235578e-06</v>
      </c>
      <c r="AG16" t="n">
        <v>0.1272222222222222</v>
      </c>
      <c r="AH16" t="n">
        <v>55578.77389736258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10.9589</v>
      </c>
      <c r="E17" t="n">
        <v>9.119999999999999</v>
      </c>
      <c r="F17" t="n">
        <v>6.87</v>
      </c>
      <c r="G17" t="n">
        <v>41.2</v>
      </c>
      <c r="H17" t="n">
        <v>0.75</v>
      </c>
      <c r="I17" t="n">
        <v>10</v>
      </c>
      <c r="J17" t="n">
        <v>112.19</v>
      </c>
      <c r="K17" t="n">
        <v>41.65</v>
      </c>
      <c r="L17" t="n">
        <v>4.75</v>
      </c>
      <c r="M17" t="n">
        <v>8</v>
      </c>
      <c r="N17" t="n">
        <v>15.79</v>
      </c>
      <c r="O17" t="n">
        <v>14070.77</v>
      </c>
      <c r="P17" t="n">
        <v>59.12</v>
      </c>
      <c r="Q17" t="n">
        <v>204.15</v>
      </c>
      <c r="R17" t="n">
        <v>27.24</v>
      </c>
      <c r="S17" t="n">
        <v>17.37</v>
      </c>
      <c r="T17" t="n">
        <v>2811.34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44.26415966943059</v>
      </c>
      <c r="AB17" t="n">
        <v>60.56417605659891</v>
      </c>
      <c r="AC17" t="n">
        <v>54.78401609612447</v>
      </c>
      <c r="AD17" t="n">
        <v>44264.15966943059</v>
      </c>
      <c r="AE17" t="n">
        <v>60564.17605659891</v>
      </c>
      <c r="AF17" t="n">
        <v>2.824810848120859e-06</v>
      </c>
      <c r="AG17" t="n">
        <v>0.1266666666666666</v>
      </c>
      <c r="AH17" t="n">
        <v>54784.01609612447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10.9526</v>
      </c>
      <c r="E18" t="n">
        <v>9.130000000000001</v>
      </c>
      <c r="F18" t="n">
        <v>6.87</v>
      </c>
      <c r="G18" t="n">
        <v>41.23</v>
      </c>
      <c r="H18" t="n">
        <v>0.78</v>
      </c>
      <c r="I18" t="n">
        <v>10</v>
      </c>
      <c r="J18" t="n">
        <v>112.51</v>
      </c>
      <c r="K18" t="n">
        <v>41.65</v>
      </c>
      <c r="L18" t="n">
        <v>5</v>
      </c>
      <c r="M18" t="n">
        <v>8</v>
      </c>
      <c r="N18" t="n">
        <v>15.86</v>
      </c>
      <c r="O18" t="n">
        <v>14110.24</v>
      </c>
      <c r="P18" t="n">
        <v>59.09</v>
      </c>
      <c r="Q18" t="n">
        <v>204.17</v>
      </c>
      <c r="R18" t="n">
        <v>27.42</v>
      </c>
      <c r="S18" t="n">
        <v>17.37</v>
      </c>
      <c r="T18" t="n">
        <v>2901.6</v>
      </c>
      <c r="U18" t="n">
        <v>0.63</v>
      </c>
      <c r="V18" t="n">
        <v>0.74</v>
      </c>
      <c r="W18" t="n">
        <v>1.15</v>
      </c>
      <c r="X18" t="n">
        <v>0.18</v>
      </c>
      <c r="Y18" t="n">
        <v>1</v>
      </c>
      <c r="Z18" t="n">
        <v>10</v>
      </c>
      <c r="AA18" t="n">
        <v>44.27397892008534</v>
      </c>
      <c r="AB18" t="n">
        <v>60.57761118853949</v>
      </c>
      <c r="AC18" t="n">
        <v>54.79616899792896</v>
      </c>
      <c r="AD18" t="n">
        <v>44273.97892008534</v>
      </c>
      <c r="AE18" t="n">
        <v>60577.61118853949</v>
      </c>
      <c r="AF18" t="n">
        <v>2.823186934375578e-06</v>
      </c>
      <c r="AG18" t="n">
        <v>0.1268055555555556</v>
      </c>
      <c r="AH18" t="n">
        <v>54796.16899792896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11.0051</v>
      </c>
      <c r="E19" t="n">
        <v>9.09</v>
      </c>
      <c r="F19" t="n">
        <v>6.85</v>
      </c>
      <c r="G19" t="n">
        <v>45.67</v>
      </c>
      <c r="H19" t="n">
        <v>0.82</v>
      </c>
      <c r="I19" t="n">
        <v>9</v>
      </c>
      <c r="J19" t="n">
        <v>112.83</v>
      </c>
      <c r="K19" t="n">
        <v>41.65</v>
      </c>
      <c r="L19" t="n">
        <v>5.25</v>
      </c>
      <c r="M19" t="n">
        <v>7</v>
      </c>
      <c r="N19" t="n">
        <v>15.93</v>
      </c>
      <c r="O19" t="n">
        <v>14149.74</v>
      </c>
      <c r="P19" t="n">
        <v>58.29</v>
      </c>
      <c r="Q19" t="n">
        <v>204.16</v>
      </c>
      <c r="R19" t="n">
        <v>26.76</v>
      </c>
      <c r="S19" t="n">
        <v>17.37</v>
      </c>
      <c r="T19" t="n">
        <v>2577.47</v>
      </c>
      <c r="U19" t="n">
        <v>0.65</v>
      </c>
      <c r="V19" t="n">
        <v>0.75</v>
      </c>
      <c r="W19" t="n">
        <v>1.15</v>
      </c>
      <c r="X19" t="n">
        <v>0.16</v>
      </c>
      <c r="Y19" t="n">
        <v>1</v>
      </c>
      <c r="Z19" t="n">
        <v>10</v>
      </c>
      <c r="AA19" t="n">
        <v>43.6377663172488</v>
      </c>
      <c r="AB19" t="n">
        <v>59.70711703761985</v>
      </c>
      <c r="AC19" t="n">
        <v>54.00875358702661</v>
      </c>
      <c r="AD19" t="n">
        <v>43637.7663172488</v>
      </c>
      <c r="AE19" t="n">
        <v>59707.11703761984</v>
      </c>
      <c r="AF19" t="n">
        <v>2.836719548919587e-06</v>
      </c>
      <c r="AG19" t="n">
        <v>0.12625</v>
      </c>
      <c r="AH19" t="n">
        <v>54008.75358702661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10.9944</v>
      </c>
      <c r="E20" t="n">
        <v>9.1</v>
      </c>
      <c r="F20" t="n">
        <v>6.86</v>
      </c>
      <c r="G20" t="n">
        <v>45.73</v>
      </c>
      <c r="H20" t="n">
        <v>0.86</v>
      </c>
      <c r="I20" t="n">
        <v>9</v>
      </c>
      <c r="J20" t="n">
        <v>113.15</v>
      </c>
      <c r="K20" t="n">
        <v>41.65</v>
      </c>
      <c r="L20" t="n">
        <v>5.5</v>
      </c>
      <c r="M20" t="n">
        <v>7</v>
      </c>
      <c r="N20" t="n">
        <v>16</v>
      </c>
      <c r="O20" t="n">
        <v>14189.26</v>
      </c>
      <c r="P20" t="n">
        <v>58.69</v>
      </c>
      <c r="Q20" t="n">
        <v>204.14</v>
      </c>
      <c r="R20" t="n">
        <v>27.06</v>
      </c>
      <c r="S20" t="n">
        <v>17.37</v>
      </c>
      <c r="T20" t="n">
        <v>2728.1</v>
      </c>
      <c r="U20" t="n">
        <v>0.64</v>
      </c>
      <c r="V20" t="n">
        <v>0.74</v>
      </c>
      <c r="W20" t="n">
        <v>1.15</v>
      </c>
      <c r="X20" t="n">
        <v>0.17</v>
      </c>
      <c r="Y20" t="n">
        <v>1</v>
      </c>
      <c r="Z20" t="n">
        <v>10</v>
      </c>
      <c r="AA20" t="n">
        <v>43.89537867746996</v>
      </c>
      <c r="AB20" t="n">
        <v>60.05959363392949</v>
      </c>
      <c r="AC20" t="n">
        <v>54.32759031168857</v>
      </c>
      <c r="AD20" t="n">
        <v>43895.37867746995</v>
      </c>
      <c r="AE20" t="n">
        <v>60059.59363392949</v>
      </c>
      <c r="AF20" t="n">
        <v>2.833961473193475e-06</v>
      </c>
      <c r="AG20" t="n">
        <v>0.1263888888888889</v>
      </c>
      <c r="AH20" t="n">
        <v>54327.59031168857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10.9954</v>
      </c>
      <c r="E21" t="n">
        <v>9.09</v>
      </c>
      <c r="F21" t="n">
        <v>6.86</v>
      </c>
      <c r="G21" t="n">
        <v>45.72</v>
      </c>
      <c r="H21" t="n">
        <v>0.89</v>
      </c>
      <c r="I21" t="n">
        <v>9</v>
      </c>
      <c r="J21" t="n">
        <v>113.47</v>
      </c>
      <c r="K21" t="n">
        <v>41.65</v>
      </c>
      <c r="L21" t="n">
        <v>5.75</v>
      </c>
      <c r="M21" t="n">
        <v>7</v>
      </c>
      <c r="N21" t="n">
        <v>16.07</v>
      </c>
      <c r="O21" t="n">
        <v>14228.81</v>
      </c>
      <c r="P21" t="n">
        <v>57.91</v>
      </c>
      <c r="Q21" t="n">
        <v>204.14</v>
      </c>
      <c r="R21" t="n">
        <v>27.06</v>
      </c>
      <c r="S21" t="n">
        <v>17.37</v>
      </c>
      <c r="T21" t="n">
        <v>2726.3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43.50509684653811</v>
      </c>
      <c r="AB21" t="n">
        <v>59.5255928148296</v>
      </c>
      <c r="AC21" t="n">
        <v>53.84455378128855</v>
      </c>
      <c r="AD21" t="n">
        <v>43505.09684653811</v>
      </c>
      <c r="AE21" t="n">
        <v>59525.5928148296</v>
      </c>
      <c r="AF21" t="n">
        <v>2.834219237280027e-06</v>
      </c>
      <c r="AG21" t="n">
        <v>0.12625</v>
      </c>
      <c r="AH21" t="n">
        <v>53844.55378128855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6.82</v>
      </c>
      <c r="G22" t="n">
        <v>51.15</v>
      </c>
      <c r="H22" t="n">
        <v>0.93</v>
      </c>
      <c r="I22" t="n">
        <v>8</v>
      </c>
      <c r="J22" t="n">
        <v>113.79</v>
      </c>
      <c r="K22" t="n">
        <v>41.65</v>
      </c>
      <c r="L22" t="n">
        <v>6</v>
      </c>
      <c r="M22" t="n">
        <v>6</v>
      </c>
      <c r="N22" t="n">
        <v>16.14</v>
      </c>
      <c r="O22" t="n">
        <v>14268.39</v>
      </c>
      <c r="P22" t="n">
        <v>57.14</v>
      </c>
      <c r="Q22" t="n">
        <v>204.14</v>
      </c>
      <c r="R22" t="n">
        <v>25.84</v>
      </c>
      <c r="S22" t="n">
        <v>17.37</v>
      </c>
      <c r="T22" t="n">
        <v>2124.26</v>
      </c>
      <c r="U22" t="n">
        <v>0.67</v>
      </c>
      <c r="V22" t="n">
        <v>0.75</v>
      </c>
      <c r="W22" t="n">
        <v>1.15</v>
      </c>
      <c r="X22" t="n">
        <v>0.13</v>
      </c>
      <c r="Y22" t="n">
        <v>1</v>
      </c>
      <c r="Z22" t="n">
        <v>10</v>
      </c>
      <c r="AA22" t="n">
        <v>42.77350118604782</v>
      </c>
      <c r="AB22" t="n">
        <v>58.52459135642467</v>
      </c>
      <c r="AC22" t="n">
        <v>52.93908649715911</v>
      </c>
      <c r="AD22" t="n">
        <v>42773.50118604783</v>
      </c>
      <c r="AE22" t="n">
        <v>58524.59135642467</v>
      </c>
      <c r="AF22" t="n">
        <v>2.853216450458951e-06</v>
      </c>
      <c r="AG22" t="n">
        <v>0.1254166666666666</v>
      </c>
      <c r="AH22" t="n">
        <v>52939.08649715911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11.0541</v>
      </c>
      <c r="E23" t="n">
        <v>9.050000000000001</v>
      </c>
      <c r="F23" t="n">
        <v>6.83</v>
      </c>
      <c r="G23" t="n">
        <v>51.24</v>
      </c>
      <c r="H23" t="n">
        <v>0.97</v>
      </c>
      <c r="I23" t="n">
        <v>8</v>
      </c>
      <c r="J23" t="n">
        <v>114.11</v>
      </c>
      <c r="K23" t="n">
        <v>41.65</v>
      </c>
      <c r="L23" t="n">
        <v>6.25</v>
      </c>
      <c r="M23" t="n">
        <v>6</v>
      </c>
      <c r="N23" t="n">
        <v>16.21</v>
      </c>
      <c r="O23" t="n">
        <v>14307.99</v>
      </c>
      <c r="P23" t="n">
        <v>56.6</v>
      </c>
      <c r="Q23" t="n">
        <v>204.14</v>
      </c>
      <c r="R23" t="n">
        <v>26.3</v>
      </c>
      <c r="S23" t="n">
        <v>17.37</v>
      </c>
      <c r="T23" t="n">
        <v>2350.63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42.58240742879791</v>
      </c>
      <c r="AB23" t="n">
        <v>58.26312844729389</v>
      </c>
      <c r="AC23" t="n">
        <v>52.70257724111018</v>
      </c>
      <c r="AD23" t="n">
        <v>42582.40742879791</v>
      </c>
      <c r="AE23" t="n">
        <v>58263.12844729389</v>
      </c>
      <c r="AF23" t="n">
        <v>2.849349989160663e-06</v>
      </c>
      <c r="AG23" t="n">
        <v>0.1256944444444444</v>
      </c>
      <c r="AH23" t="n">
        <v>52702.57724111018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11.0626</v>
      </c>
      <c r="E24" t="n">
        <v>9.039999999999999</v>
      </c>
      <c r="F24" t="n">
        <v>6.83</v>
      </c>
      <c r="G24" t="n">
        <v>51.19</v>
      </c>
      <c r="H24" t="n">
        <v>1</v>
      </c>
      <c r="I24" t="n">
        <v>8</v>
      </c>
      <c r="J24" t="n">
        <v>114.44</v>
      </c>
      <c r="K24" t="n">
        <v>41.65</v>
      </c>
      <c r="L24" t="n">
        <v>6.5</v>
      </c>
      <c r="M24" t="n">
        <v>6</v>
      </c>
      <c r="N24" t="n">
        <v>16.29</v>
      </c>
      <c r="O24" t="n">
        <v>14347.62</v>
      </c>
      <c r="P24" t="n">
        <v>56.12</v>
      </c>
      <c r="Q24" t="n">
        <v>204.14</v>
      </c>
      <c r="R24" t="n">
        <v>26.09</v>
      </c>
      <c r="S24" t="n">
        <v>17.37</v>
      </c>
      <c r="T24" t="n">
        <v>2247.72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42.31468976477356</v>
      </c>
      <c r="AB24" t="n">
        <v>57.89682532850619</v>
      </c>
      <c r="AC24" t="n">
        <v>52.37123357786981</v>
      </c>
      <c r="AD24" t="n">
        <v>42314.68976477356</v>
      </c>
      <c r="AE24" t="n">
        <v>57896.82532850619</v>
      </c>
      <c r="AF24" t="n">
        <v>2.851540983896359e-06</v>
      </c>
      <c r="AG24" t="n">
        <v>0.1255555555555555</v>
      </c>
      <c r="AH24" t="n">
        <v>52371.23357786981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11.1231</v>
      </c>
      <c r="E25" t="n">
        <v>8.99</v>
      </c>
      <c r="F25" t="n">
        <v>6.8</v>
      </c>
      <c r="G25" t="n">
        <v>58.27</v>
      </c>
      <c r="H25" t="n">
        <v>1.04</v>
      </c>
      <c r="I25" t="n">
        <v>7</v>
      </c>
      <c r="J25" t="n">
        <v>114.76</v>
      </c>
      <c r="K25" t="n">
        <v>41.65</v>
      </c>
      <c r="L25" t="n">
        <v>6.75</v>
      </c>
      <c r="M25" t="n">
        <v>5</v>
      </c>
      <c r="N25" t="n">
        <v>16.36</v>
      </c>
      <c r="O25" t="n">
        <v>14387.27</v>
      </c>
      <c r="P25" t="n">
        <v>55.71</v>
      </c>
      <c r="Q25" t="n">
        <v>204.14</v>
      </c>
      <c r="R25" t="n">
        <v>25.21</v>
      </c>
      <c r="S25" t="n">
        <v>17.37</v>
      </c>
      <c r="T25" t="n">
        <v>1811.29</v>
      </c>
      <c r="U25" t="n">
        <v>0.6899999999999999</v>
      </c>
      <c r="V25" t="n">
        <v>0.75</v>
      </c>
      <c r="W25" t="n">
        <v>1.15</v>
      </c>
      <c r="X25" t="n">
        <v>0.11</v>
      </c>
      <c r="Y25" t="n">
        <v>1</v>
      </c>
      <c r="Z25" t="n">
        <v>10</v>
      </c>
      <c r="AA25" t="n">
        <v>41.83735926282282</v>
      </c>
      <c r="AB25" t="n">
        <v>57.24372067723929</v>
      </c>
      <c r="AC25" t="n">
        <v>51.78046031798344</v>
      </c>
      <c r="AD25" t="n">
        <v>41837.35926282281</v>
      </c>
      <c r="AE25" t="n">
        <v>57243.72067723929</v>
      </c>
      <c r="AF25" t="n">
        <v>2.867135711132789e-06</v>
      </c>
      <c r="AG25" t="n">
        <v>0.1248611111111111</v>
      </c>
      <c r="AH25" t="n">
        <v>51780.46031798344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11.1084</v>
      </c>
      <c r="E26" t="n">
        <v>9</v>
      </c>
      <c r="F26" t="n">
        <v>6.81</v>
      </c>
      <c r="G26" t="n">
        <v>58.38</v>
      </c>
      <c r="H26" t="n">
        <v>1.07</v>
      </c>
      <c r="I26" t="n">
        <v>7</v>
      </c>
      <c r="J26" t="n">
        <v>115.08</v>
      </c>
      <c r="K26" t="n">
        <v>41.65</v>
      </c>
      <c r="L26" t="n">
        <v>7</v>
      </c>
      <c r="M26" t="n">
        <v>5</v>
      </c>
      <c r="N26" t="n">
        <v>16.43</v>
      </c>
      <c r="O26" t="n">
        <v>14426.96</v>
      </c>
      <c r="P26" t="n">
        <v>55.78</v>
      </c>
      <c r="Q26" t="n">
        <v>204.15</v>
      </c>
      <c r="R26" t="n">
        <v>25.56</v>
      </c>
      <c r="S26" t="n">
        <v>17.37</v>
      </c>
      <c r="T26" t="n">
        <v>1989.41</v>
      </c>
      <c r="U26" t="n">
        <v>0.68</v>
      </c>
      <c r="V26" t="n">
        <v>0.75</v>
      </c>
      <c r="W26" t="n">
        <v>1.15</v>
      </c>
      <c r="X26" t="n">
        <v>0.12</v>
      </c>
      <c r="Y26" t="n">
        <v>1</v>
      </c>
      <c r="Z26" t="n">
        <v>10</v>
      </c>
      <c r="AA26" t="n">
        <v>41.94327523617658</v>
      </c>
      <c r="AB26" t="n">
        <v>57.3886395846642</v>
      </c>
      <c r="AC26" t="n">
        <v>51.9115483682791</v>
      </c>
      <c r="AD26" t="n">
        <v>41943.27523617658</v>
      </c>
      <c r="AE26" t="n">
        <v>57388.6395846642</v>
      </c>
      <c r="AF26" t="n">
        <v>2.863346579060467e-06</v>
      </c>
      <c r="AG26" t="n">
        <v>0.125</v>
      </c>
      <c r="AH26" t="n">
        <v>51911.5483682791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11.1063</v>
      </c>
      <c r="E27" t="n">
        <v>9</v>
      </c>
      <c r="F27" t="n">
        <v>6.81</v>
      </c>
      <c r="G27" t="n">
        <v>58.39</v>
      </c>
      <c r="H27" t="n">
        <v>1.11</v>
      </c>
      <c r="I27" t="n">
        <v>7</v>
      </c>
      <c r="J27" t="n">
        <v>115.4</v>
      </c>
      <c r="K27" t="n">
        <v>41.65</v>
      </c>
      <c r="L27" t="n">
        <v>7.25</v>
      </c>
      <c r="M27" t="n">
        <v>5</v>
      </c>
      <c r="N27" t="n">
        <v>16.5</v>
      </c>
      <c r="O27" t="n">
        <v>14466.67</v>
      </c>
      <c r="P27" t="n">
        <v>55.34</v>
      </c>
      <c r="Q27" t="n">
        <v>204.14</v>
      </c>
      <c r="R27" t="n">
        <v>25.61</v>
      </c>
      <c r="S27" t="n">
        <v>17.37</v>
      </c>
      <c r="T27" t="n">
        <v>2013.96</v>
      </c>
      <c r="U27" t="n">
        <v>0.68</v>
      </c>
      <c r="V27" t="n">
        <v>0.75</v>
      </c>
      <c r="W27" t="n">
        <v>1.15</v>
      </c>
      <c r="X27" t="n">
        <v>0.12</v>
      </c>
      <c r="Y27" t="n">
        <v>1</v>
      </c>
      <c r="Z27" t="n">
        <v>10</v>
      </c>
      <c r="AA27" t="n">
        <v>41.73522950106082</v>
      </c>
      <c r="AB27" t="n">
        <v>57.10398223155013</v>
      </c>
      <c r="AC27" t="n">
        <v>51.65405831342629</v>
      </c>
      <c r="AD27" t="n">
        <v>41735.22950106082</v>
      </c>
      <c r="AE27" t="n">
        <v>57103.98223155013</v>
      </c>
      <c r="AF27" t="n">
        <v>2.862805274478706e-06</v>
      </c>
      <c r="AG27" t="n">
        <v>0.125</v>
      </c>
      <c r="AH27" t="n">
        <v>51654.05831342629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11.0998</v>
      </c>
      <c r="E28" t="n">
        <v>9.01</v>
      </c>
      <c r="F28" t="n">
        <v>6.82</v>
      </c>
      <c r="G28" t="n">
        <v>58.44</v>
      </c>
      <c r="H28" t="n">
        <v>1.14</v>
      </c>
      <c r="I28" t="n">
        <v>7</v>
      </c>
      <c r="J28" t="n">
        <v>115.72</v>
      </c>
      <c r="K28" t="n">
        <v>41.65</v>
      </c>
      <c r="L28" t="n">
        <v>7.5</v>
      </c>
      <c r="M28" t="n">
        <v>5</v>
      </c>
      <c r="N28" t="n">
        <v>16.57</v>
      </c>
      <c r="O28" t="n">
        <v>14506.4</v>
      </c>
      <c r="P28" t="n">
        <v>54.88</v>
      </c>
      <c r="Q28" t="n">
        <v>204.21</v>
      </c>
      <c r="R28" t="n">
        <v>25.83</v>
      </c>
      <c r="S28" t="n">
        <v>17.37</v>
      </c>
      <c r="T28" t="n">
        <v>2121.58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41.55190413115802</v>
      </c>
      <c r="AB28" t="n">
        <v>56.85314837270579</v>
      </c>
      <c r="AC28" t="n">
        <v>51.42716368602179</v>
      </c>
      <c r="AD28" t="n">
        <v>41551.90413115801</v>
      </c>
      <c r="AE28" t="n">
        <v>56853.14837270579</v>
      </c>
      <c r="AF28" t="n">
        <v>2.861129807916115e-06</v>
      </c>
      <c r="AG28" t="n">
        <v>0.1251388888888889</v>
      </c>
      <c r="AH28" t="n">
        <v>51427.16368602178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11.1676</v>
      </c>
      <c r="E29" t="n">
        <v>8.949999999999999</v>
      </c>
      <c r="F29" t="n">
        <v>6.79</v>
      </c>
      <c r="G29" t="n">
        <v>67.84999999999999</v>
      </c>
      <c r="H29" t="n">
        <v>1.18</v>
      </c>
      <c r="I29" t="n">
        <v>6</v>
      </c>
      <c r="J29" t="n">
        <v>116.05</v>
      </c>
      <c r="K29" t="n">
        <v>41.65</v>
      </c>
      <c r="L29" t="n">
        <v>7.75</v>
      </c>
      <c r="M29" t="n">
        <v>4</v>
      </c>
      <c r="N29" t="n">
        <v>16.65</v>
      </c>
      <c r="O29" t="n">
        <v>14546.17</v>
      </c>
      <c r="P29" t="n">
        <v>53.73</v>
      </c>
      <c r="Q29" t="n">
        <v>204.15</v>
      </c>
      <c r="R29" t="n">
        <v>24.71</v>
      </c>
      <c r="S29" t="n">
        <v>17.37</v>
      </c>
      <c r="T29" t="n">
        <v>1567.4</v>
      </c>
      <c r="U29" t="n">
        <v>0.7</v>
      </c>
      <c r="V29" t="n">
        <v>0.75</v>
      </c>
      <c r="W29" t="n">
        <v>1.15</v>
      </c>
      <c r="X29" t="n">
        <v>0.09</v>
      </c>
      <c r="Y29" t="n">
        <v>1</v>
      </c>
      <c r="Z29" t="n">
        <v>10</v>
      </c>
      <c r="AA29" t="n">
        <v>40.69372138056618</v>
      </c>
      <c r="AB29" t="n">
        <v>55.67894487300082</v>
      </c>
      <c r="AC29" t="n">
        <v>50.3650245203202</v>
      </c>
      <c r="AD29" t="n">
        <v>40693.72138056618</v>
      </c>
      <c r="AE29" t="n">
        <v>55678.94487300082</v>
      </c>
      <c r="AF29" t="n">
        <v>2.878606212984378e-06</v>
      </c>
      <c r="AG29" t="n">
        <v>0.1243055555555555</v>
      </c>
      <c r="AH29" t="n">
        <v>50365.0245203202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11.1628</v>
      </c>
      <c r="E30" t="n">
        <v>8.960000000000001</v>
      </c>
      <c r="F30" t="n">
        <v>6.79</v>
      </c>
      <c r="G30" t="n">
        <v>67.89</v>
      </c>
      <c r="H30" t="n">
        <v>1.21</v>
      </c>
      <c r="I30" t="n">
        <v>6</v>
      </c>
      <c r="J30" t="n">
        <v>116.37</v>
      </c>
      <c r="K30" t="n">
        <v>41.65</v>
      </c>
      <c r="L30" t="n">
        <v>8</v>
      </c>
      <c r="M30" t="n">
        <v>4</v>
      </c>
      <c r="N30" t="n">
        <v>16.72</v>
      </c>
      <c r="O30" t="n">
        <v>14585.96</v>
      </c>
      <c r="P30" t="n">
        <v>53.76</v>
      </c>
      <c r="Q30" t="n">
        <v>204.14</v>
      </c>
      <c r="R30" t="n">
        <v>24.8</v>
      </c>
      <c r="S30" t="n">
        <v>17.37</v>
      </c>
      <c r="T30" t="n">
        <v>1614.09</v>
      </c>
      <c r="U30" t="n">
        <v>0.7</v>
      </c>
      <c r="V30" t="n">
        <v>0.75</v>
      </c>
      <c r="W30" t="n">
        <v>1.15</v>
      </c>
      <c r="X30" t="n">
        <v>0.1</v>
      </c>
      <c r="Y30" t="n">
        <v>1</v>
      </c>
      <c r="Z30" t="n">
        <v>10</v>
      </c>
      <c r="AA30" t="n">
        <v>40.72540597442566</v>
      </c>
      <c r="AB30" t="n">
        <v>55.72229713214477</v>
      </c>
      <c r="AC30" t="n">
        <v>50.40423930069687</v>
      </c>
      <c r="AD30" t="n">
        <v>40725.40597442566</v>
      </c>
      <c r="AE30" t="n">
        <v>55722.29713214477</v>
      </c>
      <c r="AF30" t="n">
        <v>2.877368945368926e-06</v>
      </c>
      <c r="AG30" t="n">
        <v>0.1244444444444445</v>
      </c>
      <c r="AH30" t="n">
        <v>50404.23930069686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11.1676</v>
      </c>
      <c r="E31" t="n">
        <v>8.949999999999999</v>
      </c>
      <c r="F31" t="n">
        <v>6.79</v>
      </c>
      <c r="G31" t="n">
        <v>67.84999999999999</v>
      </c>
      <c r="H31" t="n">
        <v>1.25</v>
      </c>
      <c r="I31" t="n">
        <v>6</v>
      </c>
      <c r="J31" t="n">
        <v>116.69</v>
      </c>
      <c r="K31" t="n">
        <v>41.65</v>
      </c>
      <c r="L31" t="n">
        <v>8.25</v>
      </c>
      <c r="M31" t="n">
        <v>3</v>
      </c>
      <c r="N31" t="n">
        <v>16.79</v>
      </c>
      <c r="O31" t="n">
        <v>14625.77</v>
      </c>
      <c r="P31" t="n">
        <v>53.52</v>
      </c>
      <c r="Q31" t="n">
        <v>204.14</v>
      </c>
      <c r="R31" t="n">
        <v>24.68</v>
      </c>
      <c r="S31" t="n">
        <v>17.37</v>
      </c>
      <c r="T31" t="n">
        <v>1551.65</v>
      </c>
      <c r="U31" t="n">
        <v>0.7</v>
      </c>
      <c r="V31" t="n">
        <v>0.75</v>
      </c>
      <c r="W31" t="n">
        <v>1.15</v>
      </c>
      <c r="X31" t="n">
        <v>0.09</v>
      </c>
      <c r="Y31" t="n">
        <v>1</v>
      </c>
      <c r="Z31" t="n">
        <v>10</v>
      </c>
      <c r="AA31" t="n">
        <v>40.59138862338818</v>
      </c>
      <c r="AB31" t="n">
        <v>55.53892868002794</v>
      </c>
      <c r="AC31" t="n">
        <v>50.23837127629027</v>
      </c>
      <c r="AD31" t="n">
        <v>40591.38862338818</v>
      </c>
      <c r="AE31" t="n">
        <v>55538.92868002794</v>
      </c>
      <c r="AF31" t="n">
        <v>2.878606212984378e-06</v>
      </c>
      <c r="AG31" t="n">
        <v>0.1243055555555555</v>
      </c>
      <c r="AH31" t="n">
        <v>50238.37127629027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11.1663</v>
      </c>
      <c r="E32" t="n">
        <v>8.960000000000001</v>
      </c>
      <c r="F32" t="n">
        <v>6.79</v>
      </c>
      <c r="G32" t="n">
        <v>67.86</v>
      </c>
      <c r="H32" t="n">
        <v>1.28</v>
      </c>
      <c r="I32" t="n">
        <v>6</v>
      </c>
      <c r="J32" t="n">
        <v>117.01</v>
      </c>
      <c r="K32" t="n">
        <v>41.65</v>
      </c>
      <c r="L32" t="n">
        <v>8.5</v>
      </c>
      <c r="M32" t="n">
        <v>3</v>
      </c>
      <c r="N32" t="n">
        <v>16.86</v>
      </c>
      <c r="O32" t="n">
        <v>14665.62</v>
      </c>
      <c r="P32" t="n">
        <v>52.97</v>
      </c>
      <c r="Q32" t="n">
        <v>204.14</v>
      </c>
      <c r="R32" t="n">
        <v>24.81</v>
      </c>
      <c r="S32" t="n">
        <v>17.37</v>
      </c>
      <c r="T32" t="n">
        <v>1617.19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40.32826191142608</v>
      </c>
      <c r="AB32" t="n">
        <v>55.17890710439187</v>
      </c>
      <c r="AC32" t="n">
        <v>49.91270965453838</v>
      </c>
      <c r="AD32" t="n">
        <v>40328.26191142607</v>
      </c>
      <c r="AE32" t="n">
        <v>55178.90710439187</v>
      </c>
      <c r="AF32" t="n">
        <v>2.87827111967186e-06</v>
      </c>
      <c r="AG32" t="n">
        <v>0.1244444444444445</v>
      </c>
      <c r="AH32" t="n">
        <v>49912.70965453838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11.1552</v>
      </c>
      <c r="E33" t="n">
        <v>8.960000000000001</v>
      </c>
      <c r="F33" t="n">
        <v>6.79</v>
      </c>
      <c r="G33" t="n">
        <v>67.95</v>
      </c>
      <c r="H33" t="n">
        <v>1.32</v>
      </c>
      <c r="I33" t="n">
        <v>6</v>
      </c>
      <c r="J33" t="n">
        <v>117.34</v>
      </c>
      <c r="K33" t="n">
        <v>41.65</v>
      </c>
      <c r="L33" t="n">
        <v>8.75</v>
      </c>
      <c r="M33" t="n">
        <v>2</v>
      </c>
      <c r="N33" t="n">
        <v>16.94</v>
      </c>
      <c r="O33" t="n">
        <v>14705.49</v>
      </c>
      <c r="P33" t="n">
        <v>52.95</v>
      </c>
      <c r="Q33" t="n">
        <v>204.14</v>
      </c>
      <c r="R33" t="n">
        <v>25.02</v>
      </c>
      <c r="S33" t="n">
        <v>17.37</v>
      </c>
      <c r="T33" t="n">
        <v>1724.78</v>
      </c>
      <c r="U33" t="n">
        <v>0.6899999999999999</v>
      </c>
      <c r="V33" t="n">
        <v>0.75</v>
      </c>
      <c r="W33" t="n">
        <v>1.15</v>
      </c>
      <c r="X33" t="n">
        <v>0.1</v>
      </c>
      <c r="Y33" t="n">
        <v>1</v>
      </c>
      <c r="Z33" t="n">
        <v>10</v>
      </c>
      <c r="AA33" t="n">
        <v>40.35662765532707</v>
      </c>
      <c r="AB33" t="n">
        <v>55.2177183666053</v>
      </c>
      <c r="AC33" t="n">
        <v>49.94781682435824</v>
      </c>
      <c r="AD33" t="n">
        <v>40356.62765532707</v>
      </c>
      <c r="AE33" t="n">
        <v>55217.7183666053</v>
      </c>
      <c r="AF33" t="n">
        <v>2.875409938311127e-06</v>
      </c>
      <c r="AG33" t="n">
        <v>0.1244444444444445</v>
      </c>
      <c r="AH33" t="n">
        <v>49947.81682435824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11.1548</v>
      </c>
      <c r="E34" t="n">
        <v>8.960000000000001</v>
      </c>
      <c r="F34" t="n">
        <v>6.8</v>
      </c>
      <c r="G34" t="n">
        <v>67.95</v>
      </c>
      <c r="H34" t="n">
        <v>1.35</v>
      </c>
      <c r="I34" t="n">
        <v>6</v>
      </c>
      <c r="J34" t="n">
        <v>117.66</v>
      </c>
      <c r="K34" t="n">
        <v>41.65</v>
      </c>
      <c r="L34" t="n">
        <v>9</v>
      </c>
      <c r="M34" t="n">
        <v>2</v>
      </c>
      <c r="N34" t="n">
        <v>17.01</v>
      </c>
      <c r="O34" t="n">
        <v>14745.39</v>
      </c>
      <c r="P34" t="n">
        <v>52.8</v>
      </c>
      <c r="Q34" t="n">
        <v>204.14</v>
      </c>
      <c r="R34" t="n">
        <v>25.1</v>
      </c>
      <c r="S34" t="n">
        <v>17.37</v>
      </c>
      <c r="T34" t="n">
        <v>1762.31</v>
      </c>
      <c r="U34" t="n">
        <v>0.6899999999999999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40.3032476575188</v>
      </c>
      <c r="AB34" t="n">
        <v>55.1446814986451</v>
      </c>
      <c r="AC34" t="n">
        <v>49.88175049256804</v>
      </c>
      <c r="AD34" t="n">
        <v>40303.2476575188</v>
      </c>
      <c r="AE34" t="n">
        <v>55144.6814986451</v>
      </c>
      <c r="AF34" t="n">
        <v>2.875306832676505e-06</v>
      </c>
      <c r="AG34" t="n">
        <v>0.1244444444444445</v>
      </c>
      <c r="AH34" t="n">
        <v>49881.75049256804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11.1552</v>
      </c>
      <c r="E35" t="n">
        <v>8.960000000000001</v>
      </c>
      <c r="F35" t="n">
        <v>6.79</v>
      </c>
      <c r="G35" t="n">
        <v>67.95</v>
      </c>
      <c r="H35" t="n">
        <v>1.38</v>
      </c>
      <c r="I35" t="n">
        <v>6</v>
      </c>
      <c r="J35" t="n">
        <v>117.98</v>
      </c>
      <c r="K35" t="n">
        <v>41.65</v>
      </c>
      <c r="L35" t="n">
        <v>9.25</v>
      </c>
      <c r="M35" t="n">
        <v>1</v>
      </c>
      <c r="N35" t="n">
        <v>17.08</v>
      </c>
      <c r="O35" t="n">
        <v>14785.31</v>
      </c>
      <c r="P35" t="n">
        <v>52.47</v>
      </c>
      <c r="Q35" t="n">
        <v>204.14</v>
      </c>
      <c r="R35" t="n">
        <v>25.02</v>
      </c>
      <c r="S35" t="n">
        <v>17.37</v>
      </c>
      <c r="T35" t="n">
        <v>1723.87</v>
      </c>
      <c r="U35" t="n">
        <v>0.6899999999999999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40.12246420580222</v>
      </c>
      <c r="AB35" t="n">
        <v>54.89732560440466</v>
      </c>
      <c r="AC35" t="n">
        <v>49.658001897707</v>
      </c>
      <c r="AD35" t="n">
        <v>40122.46420580221</v>
      </c>
      <c r="AE35" t="n">
        <v>54897.32560440466</v>
      </c>
      <c r="AF35" t="n">
        <v>2.875409938311127e-06</v>
      </c>
      <c r="AG35" t="n">
        <v>0.1244444444444445</v>
      </c>
      <c r="AH35" t="n">
        <v>49658.001897707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11.1573</v>
      </c>
      <c r="E36" t="n">
        <v>8.960000000000001</v>
      </c>
      <c r="F36" t="n">
        <v>6.79</v>
      </c>
      <c r="G36" t="n">
        <v>67.93000000000001</v>
      </c>
      <c r="H36" t="n">
        <v>1.42</v>
      </c>
      <c r="I36" t="n">
        <v>6</v>
      </c>
      <c r="J36" t="n">
        <v>118.31</v>
      </c>
      <c r="K36" t="n">
        <v>41.65</v>
      </c>
      <c r="L36" t="n">
        <v>9.5</v>
      </c>
      <c r="M36" t="n">
        <v>1</v>
      </c>
      <c r="N36" t="n">
        <v>17.16</v>
      </c>
      <c r="O36" t="n">
        <v>14825.26</v>
      </c>
      <c r="P36" t="n">
        <v>52.34</v>
      </c>
      <c r="Q36" t="n">
        <v>204.14</v>
      </c>
      <c r="R36" t="n">
        <v>25</v>
      </c>
      <c r="S36" t="n">
        <v>17.37</v>
      </c>
      <c r="T36" t="n">
        <v>1710.93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40.051884591948</v>
      </c>
      <c r="AB36" t="n">
        <v>54.80075546297699</v>
      </c>
      <c r="AC36" t="n">
        <v>49.57064827503985</v>
      </c>
      <c r="AD36" t="n">
        <v>40051.884591948</v>
      </c>
      <c r="AE36" t="n">
        <v>54800.75546297699</v>
      </c>
      <c r="AF36" t="n">
        <v>2.875951242892887e-06</v>
      </c>
      <c r="AG36" t="n">
        <v>0.1244444444444445</v>
      </c>
      <c r="AH36" t="n">
        <v>49570.64827503985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11.1583</v>
      </c>
      <c r="E37" t="n">
        <v>8.960000000000001</v>
      </c>
      <c r="F37" t="n">
        <v>6.79</v>
      </c>
      <c r="G37" t="n">
        <v>67.92</v>
      </c>
      <c r="H37" t="n">
        <v>1.45</v>
      </c>
      <c r="I37" t="n">
        <v>6</v>
      </c>
      <c r="J37" t="n">
        <v>118.63</v>
      </c>
      <c r="K37" t="n">
        <v>41.65</v>
      </c>
      <c r="L37" t="n">
        <v>9.75</v>
      </c>
      <c r="M37" t="n">
        <v>1</v>
      </c>
      <c r="N37" t="n">
        <v>17.23</v>
      </c>
      <c r="O37" t="n">
        <v>14865.24</v>
      </c>
      <c r="P37" t="n">
        <v>52.19</v>
      </c>
      <c r="Q37" t="n">
        <v>204.14</v>
      </c>
      <c r="R37" t="n">
        <v>24.9</v>
      </c>
      <c r="S37" t="n">
        <v>17.37</v>
      </c>
      <c r="T37" t="n">
        <v>1664.32</v>
      </c>
      <c r="U37" t="n">
        <v>0.7</v>
      </c>
      <c r="V37" t="n">
        <v>0.75</v>
      </c>
      <c r="W37" t="n">
        <v>1.15</v>
      </c>
      <c r="X37" t="n">
        <v>0.1</v>
      </c>
      <c r="Y37" t="n">
        <v>1</v>
      </c>
      <c r="Z37" t="n">
        <v>10</v>
      </c>
      <c r="AA37" t="n">
        <v>39.9753201023345</v>
      </c>
      <c r="AB37" t="n">
        <v>54.69599655050141</v>
      </c>
      <c r="AC37" t="n">
        <v>49.47588740614058</v>
      </c>
      <c r="AD37" t="n">
        <v>39975.3201023345</v>
      </c>
      <c r="AE37" t="n">
        <v>54695.99655050141</v>
      </c>
      <c r="AF37" t="n">
        <v>2.876209006979439e-06</v>
      </c>
      <c r="AG37" t="n">
        <v>0.1244444444444445</v>
      </c>
      <c r="AH37" t="n">
        <v>49475.88740614058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11.1586</v>
      </c>
      <c r="E38" t="n">
        <v>8.960000000000001</v>
      </c>
      <c r="F38" t="n">
        <v>6.79</v>
      </c>
      <c r="G38" t="n">
        <v>67.92</v>
      </c>
      <c r="H38" t="n">
        <v>1.48</v>
      </c>
      <c r="I38" t="n">
        <v>6</v>
      </c>
      <c r="J38" t="n">
        <v>118.96</v>
      </c>
      <c r="K38" t="n">
        <v>41.65</v>
      </c>
      <c r="L38" t="n">
        <v>10</v>
      </c>
      <c r="M38" t="n">
        <v>0</v>
      </c>
      <c r="N38" t="n">
        <v>17.31</v>
      </c>
      <c r="O38" t="n">
        <v>14905.25</v>
      </c>
      <c r="P38" t="n">
        <v>52.21</v>
      </c>
      <c r="Q38" t="n">
        <v>204.14</v>
      </c>
      <c r="R38" t="n">
        <v>24.92</v>
      </c>
      <c r="S38" t="n">
        <v>17.37</v>
      </c>
      <c r="T38" t="n">
        <v>1672.37</v>
      </c>
      <c r="U38" t="n">
        <v>0.7</v>
      </c>
      <c r="V38" t="n">
        <v>0.75</v>
      </c>
      <c r="W38" t="n">
        <v>1.15</v>
      </c>
      <c r="X38" t="n">
        <v>0.1</v>
      </c>
      <c r="Y38" t="n">
        <v>1</v>
      </c>
      <c r="Z38" t="n">
        <v>10</v>
      </c>
      <c r="AA38" t="n">
        <v>39.98405340336355</v>
      </c>
      <c r="AB38" t="n">
        <v>54.70794583825536</v>
      </c>
      <c r="AC38" t="n">
        <v>49.48669627064226</v>
      </c>
      <c r="AD38" t="n">
        <v>39984.05340336356</v>
      </c>
      <c r="AE38" t="n">
        <v>54707.94583825536</v>
      </c>
      <c r="AF38" t="n">
        <v>2.876286336205405e-06</v>
      </c>
      <c r="AG38" t="n">
        <v>0.1244444444444445</v>
      </c>
      <c r="AH38" t="n">
        <v>49486.69627064226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5.5915</v>
      </c>
      <c r="E2" t="n">
        <v>17.88</v>
      </c>
      <c r="F2" t="n">
        <v>9.029999999999999</v>
      </c>
      <c r="G2" t="n">
        <v>4.75</v>
      </c>
      <c r="H2" t="n">
        <v>0.06</v>
      </c>
      <c r="I2" t="n">
        <v>114</v>
      </c>
      <c r="J2" t="n">
        <v>274.09</v>
      </c>
      <c r="K2" t="n">
        <v>60.56</v>
      </c>
      <c r="L2" t="n">
        <v>1</v>
      </c>
      <c r="M2" t="n">
        <v>112</v>
      </c>
      <c r="N2" t="n">
        <v>72.53</v>
      </c>
      <c r="O2" t="n">
        <v>34038.11</v>
      </c>
      <c r="P2" t="n">
        <v>156.72</v>
      </c>
      <c r="Q2" t="n">
        <v>204.27</v>
      </c>
      <c r="R2" t="n">
        <v>94.81</v>
      </c>
      <c r="S2" t="n">
        <v>17.37</v>
      </c>
      <c r="T2" t="n">
        <v>36076.39</v>
      </c>
      <c r="U2" t="n">
        <v>0.18</v>
      </c>
      <c r="V2" t="n">
        <v>0.57</v>
      </c>
      <c r="W2" t="n">
        <v>1.32</v>
      </c>
      <c r="X2" t="n">
        <v>2.33</v>
      </c>
      <c r="Y2" t="n">
        <v>1</v>
      </c>
      <c r="Z2" t="n">
        <v>10</v>
      </c>
      <c r="AA2" t="n">
        <v>205.3247788769007</v>
      </c>
      <c r="AB2" t="n">
        <v>280.934420749188</v>
      </c>
      <c r="AC2" t="n">
        <v>254.1224339269039</v>
      </c>
      <c r="AD2" t="n">
        <v>205324.7788769007</v>
      </c>
      <c r="AE2" t="n">
        <v>280934.4207491879</v>
      </c>
      <c r="AF2" t="n">
        <v>1.235580709610592e-06</v>
      </c>
      <c r="AG2" t="n">
        <v>0.2483333333333333</v>
      </c>
      <c r="AH2" t="n">
        <v>254122.4339269038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6.3494</v>
      </c>
      <c r="E3" t="n">
        <v>15.75</v>
      </c>
      <c r="F3" t="n">
        <v>8.41</v>
      </c>
      <c r="G3" t="n">
        <v>5.94</v>
      </c>
      <c r="H3" t="n">
        <v>0.08</v>
      </c>
      <c r="I3" t="n">
        <v>85</v>
      </c>
      <c r="J3" t="n">
        <v>274.57</v>
      </c>
      <c r="K3" t="n">
        <v>60.56</v>
      </c>
      <c r="L3" t="n">
        <v>1.25</v>
      </c>
      <c r="M3" t="n">
        <v>83</v>
      </c>
      <c r="N3" t="n">
        <v>72.76000000000001</v>
      </c>
      <c r="O3" t="n">
        <v>34097.72</v>
      </c>
      <c r="P3" t="n">
        <v>145.87</v>
      </c>
      <c r="Q3" t="n">
        <v>204.24</v>
      </c>
      <c r="R3" t="n">
        <v>75.66</v>
      </c>
      <c r="S3" t="n">
        <v>17.37</v>
      </c>
      <c r="T3" t="n">
        <v>26649.27</v>
      </c>
      <c r="U3" t="n">
        <v>0.23</v>
      </c>
      <c r="V3" t="n">
        <v>0.61</v>
      </c>
      <c r="W3" t="n">
        <v>1.27</v>
      </c>
      <c r="X3" t="n">
        <v>1.72</v>
      </c>
      <c r="Y3" t="n">
        <v>1</v>
      </c>
      <c r="Z3" t="n">
        <v>10</v>
      </c>
      <c r="AA3" t="n">
        <v>168.6718524755154</v>
      </c>
      <c r="AB3" t="n">
        <v>230.7842698338479</v>
      </c>
      <c r="AC3" t="n">
        <v>208.7585430287291</v>
      </c>
      <c r="AD3" t="n">
        <v>168671.8524755154</v>
      </c>
      <c r="AE3" t="n">
        <v>230784.2698338479</v>
      </c>
      <c r="AF3" t="n">
        <v>1.403057526173924e-06</v>
      </c>
      <c r="AG3" t="n">
        <v>0.21875</v>
      </c>
      <c r="AH3" t="n">
        <v>208758.5430287291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6.8968</v>
      </c>
      <c r="E4" t="n">
        <v>14.5</v>
      </c>
      <c r="F4" t="n">
        <v>8.050000000000001</v>
      </c>
      <c r="G4" t="n">
        <v>7.1</v>
      </c>
      <c r="H4" t="n">
        <v>0.1</v>
      </c>
      <c r="I4" t="n">
        <v>68</v>
      </c>
      <c r="J4" t="n">
        <v>275.05</v>
      </c>
      <c r="K4" t="n">
        <v>60.56</v>
      </c>
      <c r="L4" t="n">
        <v>1.5</v>
      </c>
      <c r="M4" t="n">
        <v>66</v>
      </c>
      <c r="N4" t="n">
        <v>73</v>
      </c>
      <c r="O4" t="n">
        <v>34157.42</v>
      </c>
      <c r="P4" t="n">
        <v>139.52</v>
      </c>
      <c r="Q4" t="n">
        <v>204.15</v>
      </c>
      <c r="R4" t="n">
        <v>64.08</v>
      </c>
      <c r="S4" t="n">
        <v>17.37</v>
      </c>
      <c r="T4" t="n">
        <v>20942.39</v>
      </c>
      <c r="U4" t="n">
        <v>0.27</v>
      </c>
      <c r="V4" t="n">
        <v>0.63</v>
      </c>
      <c r="W4" t="n">
        <v>1.25</v>
      </c>
      <c r="X4" t="n">
        <v>1.35</v>
      </c>
      <c r="Y4" t="n">
        <v>1</v>
      </c>
      <c r="Z4" t="n">
        <v>10</v>
      </c>
      <c r="AA4" t="n">
        <v>148.7783923624546</v>
      </c>
      <c r="AB4" t="n">
        <v>203.5651600696522</v>
      </c>
      <c r="AC4" t="n">
        <v>184.137186898159</v>
      </c>
      <c r="AD4" t="n">
        <v>148778.3923624546</v>
      </c>
      <c r="AE4" t="n">
        <v>203565.1600696522</v>
      </c>
      <c r="AF4" t="n">
        <v>1.524019142992459e-06</v>
      </c>
      <c r="AG4" t="n">
        <v>0.2013888888888889</v>
      </c>
      <c r="AH4" t="n">
        <v>184137.186898159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7.2928</v>
      </c>
      <c r="E5" t="n">
        <v>13.71</v>
      </c>
      <c r="F5" t="n">
        <v>7.83</v>
      </c>
      <c r="G5" t="n">
        <v>8.25</v>
      </c>
      <c r="H5" t="n">
        <v>0.11</v>
      </c>
      <c r="I5" t="n">
        <v>57</v>
      </c>
      <c r="J5" t="n">
        <v>275.54</v>
      </c>
      <c r="K5" t="n">
        <v>60.56</v>
      </c>
      <c r="L5" t="n">
        <v>1.75</v>
      </c>
      <c r="M5" t="n">
        <v>55</v>
      </c>
      <c r="N5" t="n">
        <v>73.23</v>
      </c>
      <c r="O5" t="n">
        <v>34217.22</v>
      </c>
      <c r="P5" t="n">
        <v>135.75</v>
      </c>
      <c r="Q5" t="n">
        <v>204.21</v>
      </c>
      <c r="R5" t="n">
        <v>57.37</v>
      </c>
      <c r="S5" t="n">
        <v>17.37</v>
      </c>
      <c r="T5" t="n">
        <v>17642.06</v>
      </c>
      <c r="U5" t="n">
        <v>0.3</v>
      </c>
      <c r="V5" t="n">
        <v>0.65</v>
      </c>
      <c r="W5" t="n">
        <v>1.23</v>
      </c>
      <c r="X5" t="n">
        <v>1.14</v>
      </c>
      <c r="Y5" t="n">
        <v>1</v>
      </c>
      <c r="Z5" t="n">
        <v>10</v>
      </c>
      <c r="AA5" t="n">
        <v>137.0358653090159</v>
      </c>
      <c r="AB5" t="n">
        <v>187.4985165114133</v>
      </c>
      <c r="AC5" t="n">
        <v>169.6039212514376</v>
      </c>
      <c r="AD5" t="n">
        <v>137035.8653090158</v>
      </c>
      <c r="AE5" t="n">
        <v>187498.5165114133</v>
      </c>
      <c r="AF5" t="n">
        <v>1.611525171966043e-06</v>
      </c>
      <c r="AG5" t="n">
        <v>0.1904166666666667</v>
      </c>
      <c r="AH5" t="n">
        <v>169603.9212514376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7.6102</v>
      </c>
      <c r="E6" t="n">
        <v>13.14</v>
      </c>
      <c r="F6" t="n">
        <v>7.68</v>
      </c>
      <c r="G6" t="n">
        <v>9.4</v>
      </c>
      <c r="H6" t="n">
        <v>0.13</v>
      </c>
      <c r="I6" t="n">
        <v>49</v>
      </c>
      <c r="J6" t="n">
        <v>276.02</v>
      </c>
      <c r="K6" t="n">
        <v>60.56</v>
      </c>
      <c r="L6" t="n">
        <v>2</v>
      </c>
      <c r="M6" t="n">
        <v>47</v>
      </c>
      <c r="N6" t="n">
        <v>73.47</v>
      </c>
      <c r="O6" t="n">
        <v>34277.1</v>
      </c>
      <c r="P6" t="n">
        <v>133</v>
      </c>
      <c r="Q6" t="n">
        <v>204.18</v>
      </c>
      <c r="R6" t="n">
        <v>52.5</v>
      </c>
      <c r="S6" t="n">
        <v>17.37</v>
      </c>
      <c r="T6" t="n">
        <v>15245.3</v>
      </c>
      <c r="U6" t="n">
        <v>0.33</v>
      </c>
      <c r="V6" t="n">
        <v>0.67</v>
      </c>
      <c r="W6" t="n">
        <v>1.22</v>
      </c>
      <c r="X6" t="n">
        <v>0.99</v>
      </c>
      <c r="Y6" t="n">
        <v>1</v>
      </c>
      <c r="Z6" t="n">
        <v>10</v>
      </c>
      <c r="AA6" t="n">
        <v>128.8085542893617</v>
      </c>
      <c r="AB6" t="n">
        <v>176.2415466109826</v>
      </c>
      <c r="AC6" t="n">
        <v>159.4213007590439</v>
      </c>
      <c r="AD6" t="n">
        <v>128808.5542893617</v>
      </c>
      <c r="AE6" t="n">
        <v>176241.5466109826</v>
      </c>
      <c r="AF6" t="n">
        <v>1.681662580037294e-06</v>
      </c>
      <c r="AG6" t="n">
        <v>0.1825</v>
      </c>
      <c r="AH6" t="n">
        <v>159421.3007590439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7.8788</v>
      </c>
      <c r="E7" t="n">
        <v>12.69</v>
      </c>
      <c r="F7" t="n">
        <v>7.55</v>
      </c>
      <c r="G7" t="n">
        <v>10.53</v>
      </c>
      <c r="H7" t="n">
        <v>0.14</v>
      </c>
      <c r="I7" t="n">
        <v>43</v>
      </c>
      <c r="J7" t="n">
        <v>276.51</v>
      </c>
      <c r="K7" t="n">
        <v>60.56</v>
      </c>
      <c r="L7" t="n">
        <v>2.25</v>
      </c>
      <c r="M7" t="n">
        <v>41</v>
      </c>
      <c r="N7" t="n">
        <v>73.70999999999999</v>
      </c>
      <c r="O7" t="n">
        <v>34337.08</v>
      </c>
      <c r="P7" t="n">
        <v>130.61</v>
      </c>
      <c r="Q7" t="n">
        <v>204.22</v>
      </c>
      <c r="R7" t="n">
        <v>48.34</v>
      </c>
      <c r="S7" t="n">
        <v>17.37</v>
      </c>
      <c r="T7" t="n">
        <v>13194.87</v>
      </c>
      <c r="U7" t="n">
        <v>0.36</v>
      </c>
      <c r="V7" t="n">
        <v>0.68</v>
      </c>
      <c r="W7" t="n">
        <v>1.21</v>
      </c>
      <c r="X7" t="n">
        <v>0.85</v>
      </c>
      <c r="Y7" t="n">
        <v>1</v>
      </c>
      <c r="Z7" t="n">
        <v>10</v>
      </c>
      <c r="AA7" t="n">
        <v>122.308366083756</v>
      </c>
      <c r="AB7" t="n">
        <v>167.3477023400129</v>
      </c>
      <c r="AC7" t="n">
        <v>151.3762725027038</v>
      </c>
      <c r="AD7" t="n">
        <v>122308.366083756</v>
      </c>
      <c r="AE7" t="n">
        <v>167347.7023400129</v>
      </c>
      <c r="AF7" t="n">
        <v>1.741016416861296e-06</v>
      </c>
      <c r="AG7" t="n">
        <v>0.17625</v>
      </c>
      <c r="AH7" t="n">
        <v>151376.2725027038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8.105600000000001</v>
      </c>
      <c r="E8" t="n">
        <v>12.34</v>
      </c>
      <c r="F8" t="n">
        <v>7.45</v>
      </c>
      <c r="G8" t="n">
        <v>11.77</v>
      </c>
      <c r="H8" t="n">
        <v>0.16</v>
      </c>
      <c r="I8" t="n">
        <v>38</v>
      </c>
      <c r="J8" t="n">
        <v>277</v>
      </c>
      <c r="K8" t="n">
        <v>60.56</v>
      </c>
      <c r="L8" t="n">
        <v>2.5</v>
      </c>
      <c r="M8" t="n">
        <v>36</v>
      </c>
      <c r="N8" t="n">
        <v>73.94</v>
      </c>
      <c r="O8" t="n">
        <v>34397.15</v>
      </c>
      <c r="P8" t="n">
        <v>128.87</v>
      </c>
      <c r="Q8" t="n">
        <v>204.14</v>
      </c>
      <c r="R8" t="n">
        <v>45.39</v>
      </c>
      <c r="S8" t="n">
        <v>17.37</v>
      </c>
      <c r="T8" t="n">
        <v>11747.8</v>
      </c>
      <c r="U8" t="n">
        <v>0.38</v>
      </c>
      <c r="V8" t="n">
        <v>0.6899999999999999</v>
      </c>
      <c r="W8" t="n">
        <v>1.2</v>
      </c>
      <c r="X8" t="n">
        <v>0.76</v>
      </c>
      <c r="Y8" t="n">
        <v>1</v>
      </c>
      <c r="Z8" t="n">
        <v>10</v>
      </c>
      <c r="AA8" t="n">
        <v>117.3797467252057</v>
      </c>
      <c r="AB8" t="n">
        <v>160.6041478983075</v>
      </c>
      <c r="AC8" t="n">
        <v>145.2763134322745</v>
      </c>
      <c r="AD8" t="n">
        <v>117379.7467252057</v>
      </c>
      <c r="AE8" t="n">
        <v>160604.1478983075</v>
      </c>
      <c r="AF8" t="n">
        <v>1.79113350618253e-06</v>
      </c>
      <c r="AG8" t="n">
        <v>0.1713888888888889</v>
      </c>
      <c r="AH8" t="n">
        <v>145276.3134322745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8.254799999999999</v>
      </c>
      <c r="E9" t="n">
        <v>12.11</v>
      </c>
      <c r="F9" t="n">
        <v>7.39</v>
      </c>
      <c r="G9" t="n">
        <v>12.66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127.66</v>
      </c>
      <c r="Q9" t="n">
        <v>204.23</v>
      </c>
      <c r="R9" t="n">
        <v>43.19</v>
      </c>
      <c r="S9" t="n">
        <v>17.37</v>
      </c>
      <c r="T9" t="n">
        <v>10663.81</v>
      </c>
      <c r="U9" t="n">
        <v>0.4</v>
      </c>
      <c r="V9" t="n">
        <v>0.6899999999999999</v>
      </c>
      <c r="W9" t="n">
        <v>1.2</v>
      </c>
      <c r="X9" t="n">
        <v>0.6899999999999999</v>
      </c>
      <c r="Y9" t="n">
        <v>1</v>
      </c>
      <c r="Z9" t="n">
        <v>10</v>
      </c>
      <c r="AA9" t="n">
        <v>114.2633780126358</v>
      </c>
      <c r="AB9" t="n">
        <v>156.340194741287</v>
      </c>
      <c r="AC9" t="n">
        <v>141.4193059800629</v>
      </c>
      <c r="AD9" t="n">
        <v>114263.3780126358</v>
      </c>
      <c r="AE9" t="n">
        <v>156340.194741287</v>
      </c>
      <c r="AF9" t="n">
        <v>1.824102949422073e-06</v>
      </c>
      <c r="AG9" t="n">
        <v>0.1681944444444444</v>
      </c>
      <c r="AH9" t="n">
        <v>141419.3059800629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8.410399999999999</v>
      </c>
      <c r="E10" t="n">
        <v>11.89</v>
      </c>
      <c r="F10" t="n">
        <v>7.32</v>
      </c>
      <c r="G10" t="n">
        <v>13.72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126.4</v>
      </c>
      <c r="Q10" t="n">
        <v>204.18</v>
      </c>
      <c r="R10" t="n">
        <v>41.32</v>
      </c>
      <c r="S10" t="n">
        <v>17.37</v>
      </c>
      <c r="T10" t="n">
        <v>9741.82</v>
      </c>
      <c r="U10" t="n">
        <v>0.42</v>
      </c>
      <c r="V10" t="n">
        <v>0.7</v>
      </c>
      <c r="W10" t="n">
        <v>1.19</v>
      </c>
      <c r="X10" t="n">
        <v>0.63</v>
      </c>
      <c r="Y10" t="n">
        <v>1</v>
      </c>
      <c r="Z10" t="n">
        <v>10</v>
      </c>
      <c r="AA10" t="n">
        <v>111.1054117061555</v>
      </c>
      <c r="AB10" t="n">
        <v>152.019325921122</v>
      </c>
      <c r="AC10" t="n">
        <v>137.5108148157156</v>
      </c>
      <c r="AD10" t="n">
        <v>111105.4117061555</v>
      </c>
      <c r="AE10" t="n">
        <v>152019.325921122</v>
      </c>
      <c r="AF10" t="n">
        <v>1.858486631513713e-06</v>
      </c>
      <c r="AG10" t="n">
        <v>0.1651388888888889</v>
      </c>
      <c r="AH10" t="n">
        <v>137510.8148157156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8.5657</v>
      </c>
      <c r="E11" t="n">
        <v>11.67</v>
      </c>
      <c r="F11" t="n">
        <v>7.26</v>
      </c>
      <c r="G11" t="n">
        <v>15.02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27</v>
      </c>
      <c r="N11" t="n">
        <v>74.66</v>
      </c>
      <c r="O11" t="n">
        <v>34577.92</v>
      </c>
      <c r="P11" t="n">
        <v>125.35</v>
      </c>
      <c r="Q11" t="n">
        <v>204.15</v>
      </c>
      <c r="R11" t="n">
        <v>39.51</v>
      </c>
      <c r="S11" t="n">
        <v>17.37</v>
      </c>
      <c r="T11" t="n">
        <v>8850.780000000001</v>
      </c>
      <c r="U11" t="n">
        <v>0.44</v>
      </c>
      <c r="V11" t="n">
        <v>0.7</v>
      </c>
      <c r="W11" t="n">
        <v>1.18</v>
      </c>
      <c r="X11" t="n">
        <v>0.57</v>
      </c>
      <c r="Y11" t="n">
        <v>1</v>
      </c>
      <c r="Z11" t="n">
        <v>10</v>
      </c>
      <c r="AA11" t="n">
        <v>108.2352468910119</v>
      </c>
      <c r="AB11" t="n">
        <v>148.0922397983095</v>
      </c>
      <c r="AC11" t="n">
        <v>133.958524280763</v>
      </c>
      <c r="AD11" t="n">
        <v>108235.2468910118</v>
      </c>
      <c r="AE11" t="n">
        <v>148092.2397983095</v>
      </c>
      <c r="AF11" t="n">
        <v>1.892804021159161e-06</v>
      </c>
      <c r="AG11" t="n">
        <v>0.1620833333333333</v>
      </c>
      <c r="AH11" t="n">
        <v>133958.524280763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8.6829</v>
      </c>
      <c r="E12" t="n">
        <v>11.52</v>
      </c>
      <c r="F12" t="n">
        <v>7.21</v>
      </c>
      <c r="G12" t="n">
        <v>16.01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124.32</v>
      </c>
      <c r="Q12" t="n">
        <v>204.18</v>
      </c>
      <c r="R12" t="n">
        <v>37.86</v>
      </c>
      <c r="S12" t="n">
        <v>17.37</v>
      </c>
      <c r="T12" t="n">
        <v>8038.84</v>
      </c>
      <c r="U12" t="n">
        <v>0.46</v>
      </c>
      <c r="V12" t="n">
        <v>0.71</v>
      </c>
      <c r="W12" t="n">
        <v>1.18</v>
      </c>
      <c r="X12" t="n">
        <v>0.51</v>
      </c>
      <c r="Y12" t="n">
        <v>1</v>
      </c>
      <c r="Z12" t="n">
        <v>10</v>
      </c>
      <c r="AA12" t="n">
        <v>105.9719013650547</v>
      </c>
      <c r="AB12" t="n">
        <v>144.995430597939</v>
      </c>
      <c r="AC12" t="n">
        <v>131.1572702040759</v>
      </c>
      <c r="AD12" t="n">
        <v>105971.9013650547</v>
      </c>
      <c r="AE12" t="n">
        <v>144995.430597939</v>
      </c>
      <c r="AF12" t="n">
        <v>1.918702270138212e-06</v>
      </c>
      <c r="AG12" t="n">
        <v>0.16</v>
      </c>
      <c r="AH12" t="n">
        <v>131157.2702040759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8.785</v>
      </c>
      <c r="E13" t="n">
        <v>11.38</v>
      </c>
      <c r="F13" t="n">
        <v>7.18</v>
      </c>
      <c r="G13" t="n">
        <v>17.22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123.77</v>
      </c>
      <c r="Q13" t="n">
        <v>204.18</v>
      </c>
      <c r="R13" t="n">
        <v>36.9</v>
      </c>
      <c r="S13" t="n">
        <v>17.37</v>
      </c>
      <c r="T13" t="n">
        <v>7567.79</v>
      </c>
      <c r="U13" t="n">
        <v>0.47</v>
      </c>
      <c r="V13" t="n">
        <v>0.71</v>
      </c>
      <c r="W13" t="n">
        <v>1.18</v>
      </c>
      <c r="X13" t="n">
        <v>0.48</v>
      </c>
      <c r="Y13" t="n">
        <v>1</v>
      </c>
      <c r="Z13" t="n">
        <v>10</v>
      </c>
      <c r="AA13" t="n">
        <v>104.3119435055492</v>
      </c>
      <c r="AB13" t="n">
        <v>142.7242030223924</v>
      </c>
      <c r="AC13" t="n">
        <v>129.1028054006509</v>
      </c>
      <c r="AD13" t="n">
        <v>104311.9435055492</v>
      </c>
      <c r="AE13" t="n">
        <v>142724.2030223924</v>
      </c>
      <c r="AF13" t="n">
        <v>1.941263799325593e-06</v>
      </c>
      <c r="AG13" t="n">
        <v>0.1580555555555556</v>
      </c>
      <c r="AH13" t="n">
        <v>129102.8054006509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8.8979</v>
      </c>
      <c r="E14" t="n">
        <v>11.24</v>
      </c>
      <c r="F14" t="n">
        <v>7.14</v>
      </c>
      <c r="G14" t="n">
        <v>18.62</v>
      </c>
      <c r="H14" t="n">
        <v>0.25</v>
      </c>
      <c r="I14" t="n">
        <v>23</v>
      </c>
      <c r="J14" t="n">
        <v>279.94</v>
      </c>
      <c r="K14" t="n">
        <v>60.56</v>
      </c>
      <c r="L14" t="n">
        <v>4</v>
      </c>
      <c r="M14" t="n">
        <v>21</v>
      </c>
      <c r="N14" t="n">
        <v>75.38</v>
      </c>
      <c r="O14" t="n">
        <v>34759.54</v>
      </c>
      <c r="P14" t="n">
        <v>122.96</v>
      </c>
      <c r="Q14" t="n">
        <v>204.19</v>
      </c>
      <c r="R14" t="n">
        <v>35.67</v>
      </c>
      <c r="S14" t="n">
        <v>17.37</v>
      </c>
      <c r="T14" t="n">
        <v>6961.52</v>
      </c>
      <c r="U14" t="n">
        <v>0.49</v>
      </c>
      <c r="V14" t="n">
        <v>0.72</v>
      </c>
      <c r="W14" t="n">
        <v>1.17</v>
      </c>
      <c r="X14" t="n">
        <v>0.44</v>
      </c>
      <c r="Y14" t="n">
        <v>1</v>
      </c>
      <c r="Z14" t="n">
        <v>10</v>
      </c>
      <c r="AA14" t="n">
        <v>102.3739788672016</v>
      </c>
      <c r="AB14" t="n">
        <v>140.0725943072407</v>
      </c>
      <c r="AC14" t="n">
        <v>126.7042624997162</v>
      </c>
      <c r="AD14" t="n">
        <v>102373.9788672016</v>
      </c>
      <c r="AE14" t="n">
        <v>140072.5943072407</v>
      </c>
      <c r="AF14" t="n">
        <v>1.96621185657589e-06</v>
      </c>
      <c r="AG14" t="n">
        <v>0.1561111111111111</v>
      </c>
      <c r="AH14" t="n">
        <v>126704.2624997162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8.9604</v>
      </c>
      <c r="E15" t="n">
        <v>11.16</v>
      </c>
      <c r="F15" t="n">
        <v>7.11</v>
      </c>
      <c r="G15" t="n">
        <v>19.39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122.52</v>
      </c>
      <c r="Q15" t="n">
        <v>204.17</v>
      </c>
      <c r="R15" t="n">
        <v>34.98</v>
      </c>
      <c r="S15" t="n">
        <v>17.37</v>
      </c>
      <c r="T15" t="n">
        <v>6623.97</v>
      </c>
      <c r="U15" t="n">
        <v>0.5</v>
      </c>
      <c r="V15" t="n">
        <v>0.72</v>
      </c>
      <c r="W15" t="n">
        <v>1.17</v>
      </c>
      <c r="X15" t="n">
        <v>0.42</v>
      </c>
      <c r="Y15" t="n">
        <v>1</v>
      </c>
      <c r="Z15" t="n">
        <v>10</v>
      </c>
      <c r="AA15" t="n">
        <v>101.2997562150791</v>
      </c>
      <c r="AB15" t="n">
        <v>138.6027954832489</v>
      </c>
      <c r="AC15" t="n">
        <v>125.37473921261</v>
      </c>
      <c r="AD15" t="n">
        <v>101299.7562150791</v>
      </c>
      <c r="AE15" t="n">
        <v>138602.7954832489</v>
      </c>
      <c r="AF15" t="n">
        <v>1.980022782865913e-06</v>
      </c>
      <c r="AG15" t="n">
        <v>0.155</v>
      </c>
      <c r="AH15" t="n">
        <v>125374.73921261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9.0128</v>
      </c>
      <c r="E16" t="n">
        <v>11.1</v>
      </c>
      <c r="F16" t="n">
        <v>7.1</v>
      </c>
      <c r="G16" t="n">
        <v>20.28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122.18</v>
      </c>
      <c r="Q16" t="n">
        <v>204.19</v>
      </c>
      <c r="R16" t="n">
        <v>34.34</v>
      </c>
      <c r="S16" t="n">
        <v>17.37</v>
      </c>
      <c r="T16" t="n">
        <v>6309.07</v>
      </c>
      <c r="U16" t="n">
        <v>0.51</v>
      </c>
      <c r="V16" t="n">
        <v>0.72</v>
      </c>
      <c r="W16" t="n">
        <v>1.18</v>
      </c>
      <c r="X16" t="n">
        <v>0.41</v>
      </c>
      <c r="Y16" t="n">
        <v>1</v>
      </c>
      <c r="Z16" t="n">
        <v>10</v>
      </c>
      <c r="AA16" t="n">
        <v>100.4807038130749</v>
      </c>
      <c r="AB16" t="n">
        <v>137.4821318527855</v>
      </c>
      <c r="AC16" t="n">
        <v>124.3610301461765</v>
      </c>
      <c r="AD16" t="n">
        <v>100480.7038130749</v>
      </c>
      <c r="AE16" t="n">
        <v>137482.1318527855</v>
      </c>
      <c r="AF16" t="n">
        <v>1.991601863467468e-06</v>
      </c>
      <c r="AG16" t="n">
        <v>0.1541666666666667</v>
      </c>
      <c r="AH16" t="n">
        <v>124361.0301461765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9.078099999999999</v>
      </c>
      <c r="E17" t="n">
        <v>11.02</v>
      </c>
      <c r="F17" t="n">
        <v>7.07</v>
      </c>
      <c r="G17" t="n">
        <v>21.21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121.63</v>
      </c>
      <c r="Q17" t="n">
        <v>204.17</v>
      </c>
      <c r="R17" t="n">
        <v>33.72</v>
      </c>
      <c r="S17" t="n">
        <v>17.37</v>
      </c>
      <c r="T17" t="n">
        <v>6002.67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99.33708516441787</v>
      </c>
      <c r="AB17" t="n">
        <v>135.9173823647997</v>
      </c>
      <c r="AC17" t="n">
        <v>122.9456181531839</v>
      </c>
      <c r="AD17" t="n">
        <v>99337.08516441788</v>
      </c>
      <c r="AE17" t="n">
        <v>135917.3823647997</v>
      </c>
      <c r="AF17" t="n">
        <v>2.006031519255283e-06</v>
      </c>
      <c r="AG17" t="n">
        <v>0.1530555555555556</v>
      </c>
      <c r="AH17" t="n">
        <v>122945.6181531839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9.132400000000001</v>
      </c>
      <c r="E18" t="n">
        <v>10.95</v>
      </c>
      <c r="F18" t="n">
        <v>7.06</v>
      </c>
      <c r="G18" t="n">
        <v>22.28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121.38</v>
      </c>
      <c r="Q18" t="n">
        <v>204.14</v>
      </c>
      <c r="R18" t="n">
        <v>33.31</v>
      </c>
      <c r="S18" t="n">
        <v>17.37</v>
      </c>
      <c r="T18" t="n">
        <v>5803.54</v>
      </c>
      <c r="U18" t="n">
        <v>0.52</v>
      </c>
      <c r="V18" t="n">
        <v>0.72</v>
      </c>
      <c r="W18" t="n">
        <v>1.16</v>
      </c>
      <c r="X18" t="n">
        <v>0.36</v>
      </c>
      <c r="Y18" t="n">
        <v>1</v>
      </c>
      <c r="Z18" t="n">
        <v>10</v>
      </c>
      <c r="AA18" t="n">
        <v>98.57286314999816</v>
      </c>
      <c r="AB18" t="n">
        <v>134.8717400895754</v>
      </c>
      <c r="AC18" t="n">
        <v>121.9997705091385</v>
      </c>
      <c r="AD18" t="n">
        <v>98572.86314999816</v>
      </c>
      <c r="AE18" t="n">
        <v>134871.7400895754</v>
      </c>
      <c r="AF18" t="n">
        <v>2.018030452016055e-06</v>
      </c>
      <c r="AG18" t="n">
        <v>0.1520833333333333</v>
      </c>
      <c r="AH18" t="n">
        <v>121999.7705091385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9.200799999999999</v>
      </c>
      <c r="E19" t="n">
        <v>10.87</v>
      </c>
      <c r="F19" t="n">
        <v>7.03</v>
      </c>
      <c r="G19" t="n">
        <v>23.43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120.81</v>
      </c>
      <c r="Q19" t="n">
        <v>204.15</v>
      </c>
      <c r="R19" t="n">
        <v>32.12</v>
      </c>
      <c r="S19" t="n">
        <v>17.37</v>
      </c>
      <c r="T19" t="n">
        <v>5211.66</v>
      </c>
      <c r="U19" t="n">
        <v>0.54</v>
      </c>
      <c r="V19" t="n">
        <v>0.73</v>
      </c>
      <c r="W19" t="n">
        <v>1.17</v>
      </c>
      <c r="X19" t="n">
        <v>0.34</v>
      </c>
      <c r="Y19" t="n">
        <v>1</v>
      </c>
      <c r="Z19" t="n">
        <v>10</v>
      </c>
      <c r="AA19" t="n">
        <v>97.41362206613778</v>
      </c>
      <c r="AB19" t="n">
        <v>133.2856152965313</v>
      </c>
      <c r="AC19" t="n">
        <v>120.5650232402018</v>
      </c>
      <c r="AD19" t="n">
        <v>97413.62206613777</v>
      </c>
      <c r="AE19" t="n">
        <v>133285.6152965313</v>
      </c>
      <c r="AF19" t="n">
        <v>2.033145129747856e-06</v>
      </c>
      <c r="AG19" t="n">
        <v>0.1509722222222222</v>
      </c>
      <c r="AH19" t="n">
        <v>120565.0232402018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9.2471</v>
      </c>
      <c r="E20" t="n">
        <v>10.81</v>
      </c>
      <c r="F20" t="n">
        <v>7.03</v>
      </c>
      <c r="G20" t="n">
        <v>24.8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120.68</v>
      </c>
      <c r="Q20" t="n">
        <v>204.14</v>
      </c>
      <c r="R20" t="n">
        <v>32.01</v>
      </c>
      <c r="S20" t="n">
        <v>17.37</v>
      </c>
      <c r="T20" t="n">
        <v>5160.95</v>
      </c>
      <c r="U20" t="n">
        <v>0.54</v>
      </c>
      <c r="V20" t="n">
        <v>0.73</v>
      </c>
      <c r="W20" t="n">
        <v>1.17</v>
      </c>
      <c r="X20" t="n">
        <v>0.33</v>
      </c>
      <c r="Y20" t="n">
        <v>1</v>
      </c>
      <c r="Z20" t="n">
        <v>10</v>
      </c>
      <c r="AA20" t="n">
        <v>96.85726808950916</v>
      </c>
      <c r="AB20" t="n">
        <v>132.5243872411032</v>
      </c>
      <c r="AC20" t="n">
        <v>119.8764457219933</v>
      </c>
      <c r="AD20" t="n">
        <v>96857.26808950916</v>
      </c>
      <c r="AE20" t="n">
        <v>132524.3872411032</v>
      </c>
      <c r="AF20" t="n">
        <v>2.043376263943505e-06</v>
      </c>
      <c r="AG20" t="n">
        <v>0.1501388888888889</v>
      </c>
      <c r="AH20" t="n">
        <v>119876.4457219933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9.324999999999999</v>
      </c>
      <c r="E21" t="n">
        <v>10.72</v>
      </c>
      <c r="F21" t="n">
        <v>6.99</v>
      </c>
      <c r="G21" t="n">
        <v>26.2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119.99</v>
      </c>
      <c r="Q21" t="n">
        <v>204.16</v>
      </c>
      <c r="R21" t="n">
        <v>31.2</v>
      </c>
      <c r="S21" t="n">
        <v>17.37</v>
      </c>
      <c r="T21" t="n">
        <v>4761.16</v>
      </c>
      <c r="U21" t="n">
        <v>0.5600000000000001</v>
      </c>
      <c r="V21" t="n">
        <v>0.73</v>
      </c>
      <c r="W21" t="n">
        <v>1.16</v>
      </c>
      <c r="X21" t="n">
        <v>0.3</v>
      </c>
      <c r="Y21" t="n">
        <v>1</v>
      </c>
      <c r="Z21" t="n">
        <v>10</v>
      </c>
      <c r="AA21" t="n">
        <v>95.52556962671252</v>
      </c>
      <c r="AB21" t="n">
        <v>130.702298653916</v>
      </c>
      <c r="AC21" t="n">
        <v>118.2282547122492</v>
      </c>
      <c r="AD21" t="n">
        <v>95525.56962671253</v>
      </c>
      <c r="AE21" t="n">
        <v>130702.298653916</v>
      </c>
      <c r="AF21" t="n">
        <v>2.06059020247139e-06</v>
      </c>
      <c r="AG21" t="n">
        <v>0.1488888888888889</v>
      </c>
      <c r="AH21" t="n">
        <v>118228.2547122492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9.3064</v>
      </c>
      <c r="E22" t="n">
        <v>10.75</v>
      </c>
      <c r="F22" t="n">
        <v>7.01</v>
      </c>
      <c r="G22" t="n">
        <v>26.28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120.29</v>
      </c>
      <c r="Q22" t="n">
        <v>204.14</v>
      </c>
      <c r="R22" t="n">
        <v>31.71</v>
      </c>
      <c r="S22" t="n">
        <v>17.37</v>
      </c>
      <c r="T22" t="n">
        <v>5018.93</v>
      </c>
      <c r="U22" t="n">
        <v>0.55</v>
      </c>
      <c r="V22" t="n">
        <v>0.73</v>
      </c>
      <c r="W22" t="n">
        <v>1.17</v>
      </c>
      <c r="X22" t="n">
        <v>0.32</v>
      </c>
      <c r="Y22" t="n">
        <v>1</v>
      </c>
      <c r="Z22" t="n">
        <v>10</v>
      </c>
      <c r="AA22" t="n">
        <v>95.95598249708929</v>
      </c>
      <c r="AB22" t="n">
        <v>131.2912085316408</v>
      </c>
      <c r="AC22" t="n">
        <v>118.7609598577844</v>
      </c>
      <c r="AD22" t="n">
        <v>95955.9824970893</v>
      </c>
      <c r="AE22" t="n">
        <v>131291.2085316408</v>
      </c>
      <c r="AF22" t="n">
        <v>2.056480070807479e-06</v>
      </c>
      <c r="AG22" t="n">
        <v>0.1493055555555556</v>
      </c>
      <c r="AH22" t="n">
        <v>118760.9598577844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9.387499999999999</v>
      </c>
      <c r="E23" t="n">
        <v>10.65</v>
      </c>
      <c r="F23" t="n">
        <v>6.97</v>
      </c>
      <c r="G23" t="n">
        <v>27.87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119.6</v>
      </c>
      <c r="Q23" t="n">
        <v>204.14</v>
      </c>
      <c r="R23" t="n">
        <v>30.5</v>
      </c>
      <c r="S23" t="n">
        <v>17.37</v>
      </c>
      <c r="T23" t="n">
        <v>4418.05</v>
      </c>
      <c r="U23" t="n">
        <v>0.57</v>
      </c>
      <c r="V23" t="n">
        <v>0.73</v>
      </c>
      <c r="W23" t="n">
        <v>1.16</v>
      </c>
      <c r="X23" t="n">
        <v>0.28</v>
      </c>
      <c r="Y23" t="n">
        <v>1</v>
      </c>
      <c r="Z23" t="n">
        <v>10</v>
      </c>
      <c r="AA23" t="n">
        <v>94.60810816060904</v>
      </c>
      <c r="AB23" t="n">
        <v>129.4469874004505</v>
      </c>
      <c r="AC23" t="n">
        <v>117.0927486029737</v>
      </c>
      <c r="AD23" t="n">
        <v>94608.10816060903</v>
      </c>
      <c r="AE23" t="n">
        <v>129446.9874004505</v>
      </c>
      <c r="AF23" t="n">
        <v>2.074401128761412e-06</v>
      </c>
      <c r="AG23" t="n">
        <v>0.1479166666666667</v>
      </c>
      <c r="AH23" t="n">
        <v>117092.7486029737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9.381399999999999</v>
      </c>
      <c r="E24" t="n">
        <v>10.66</v>
      </c>
      <c r="F24" t="n">
        <v>6.97</v>
      </c>
      <c r="G24" t="n">
        <v>27.9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119.55</v>
      </c>
      <c r="Q24" t="n">
        <v>204.14</v>
      </c>
      <c r="R24" t="n">
        <v>30.54</v>
      </c>
      <c r="S24" t="n">
        <v>17.37</v>
      </c>
      <c r="T24" t="n">
        <v>4435.95</v>
      </c>
      <c r="U24" t="n">
        <v>0.57</v>
      </c>
      <c r="V24" t="n">
        <v>0.73</v>
      </c>
      <c r="W24" t="n">
        <v>1.16</v>
      </c>
      <c r="X24" t="n">
        <v>0.28</v>
      </c>
      <c r="Y24" t="n">
        <v>1</v>
      </c>
      <c r="Z24" t="n">
        <v>10</v>
      </c>
      <c r="AA24" t="n">
        <v>94.6397112486073</v>
      </c>
      <c r="AB24" t="n">
        <v>129.4902281396796</v>
      </c>
      <c r="AC24" t="n">
        <v>117.1318625067395</v>
      </c>
      <c r="AD24" t="n">
        <v>94639.7112486073</v>
      </c>
      <c r="AE24" t="n">
        <v>129490.2281396796</v>
      </c>
      <c r="AF24" t="n">
        <v>2.073053182355506e-06</v>
      </c>
      <c r="AG24" t="n">
        <v>0.1480555555555556</v>
      </c>
      <c r="AH24" t="n">
        <v>117131.8625067395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9.452299999999999</v>
      </c>
      <c r="E25" t="n">
        <v>10.58</v>
      </c>
      <c r="F25" t="n">
        <v>6.95</v>
      </c>
      <c r="G25" t="n">
        <v>29.77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119.06</v>
      </c>
      <c r="Q25" t="n">
        <v>204.17</v>
      </c>
      <c r="R25" t="n">
        <v>29.81</v>
      </c>
      <c r="S25" t="n">
        <v>17.37</v>
      </c>
      <c r="T25" t="n">
        <v>4079.2</v>
      </c>
      <c r="U25" t="n">
        <v>0.58</v>
      </c>
      <c r="V25" t="n">
        <v>0.74</v>
      </c>
      <c r="W25" t="n">
        <v>1.16</v>
      </c>
      <c r="X25" t="n">
        <v>0.26</v>
      </c>
      <c r="Y25" t="n">
        <v>1</v>
      </c>
      <c r="Z25" t="n">
        <v>10</v>
      </c>
      <c r="AA25" t="n">
        <v>93.59410175377924</v>
      </c>
      <c r="AB25" t="n">
        <v>128.0595790998212</v>
      </c>
      <c r="AC25" t="n">
        <v>115.8377526033163</v>
      </c>
      <c r="AD25" t="n">
        <v>93594.10175377924</v>
      </c>
      <c r="AE25" t="n">
        <v>128059.5790998212</v>
      </c>
      <c r="AF25" t="n">
        <v>2.088720297138908e-06</v>
      </c>
      <c r="AG25" t="n">
        <v>0.1469444444444444</v>
      </c>
      <c r="AH25" t="n">
        <v>115837.7526033163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9.444599999999999</v>
      </c>
      <c r="E26" t="n">
        <v>10.59</v>
      </c>
      <c r="F26" t="n">
        <v>6.96</v>
      </c>
      <c r="G26" t="n">
        <v>29.81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119.12</v>
      </c>
      <c r="Q26" t="n">
        <v>204.14</v>
      </c>
      <c r="R26" t="n">
        <v>30.03</v>
      </c>
      <c r="S26" t="n">
        <v>17.37</v>
      </c>
      <c r="T26" t="n">
        <v>4185.61</v>
      </c>
      <c r="U26" t="n">
        <v>0.58</v>
      </c>
      <c r="V26" t="n">
        <v>0.73</v>
      </c>
      <c r="W26" t="n">
        <v>1.16</v>
      </c>
      <c r="X26" t="n">
        <v>0.26</v>
      </c>
      <c r="Y26" t="n">
        <v>1</v>
      </c>
      <c r="Z26" t="n">
        <v>10</v>
      </c>
      <c r="AA26" t="n">
        <v>93.73667909545236</v>
      </c>
      <c r="AB26" t="n">
        <v>128.2546597087667</v>
      </c>
      <c r="AC26" t="n">
        <v>116.0142149927414</v>
      </c>
      <c r="AD26" t="n">
        <v>93736.67909545236</v>
      </c>
      <c r="AE26" t="n">
        <v>128254.6597087667</v>
      </c>
      <c r="AF26" t="n">
        <v>2.087018791019977e-06</v>
      </c>
      <c r="AG26" t="n">
        <v>0.1470833333333333</v>
      </c>
      <c r="AH26" t="n">
        <v>116014.2149927414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9.517300000000001</v>
      </c>
      <c r="E27" t="n">
        <v>10.51</v>
      </c>
      <c r="F27" t="n">
        <v>6.93</v>
      </c>
      <c r="G27" t="n">
        <v>31.97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118.58</v>
      </c>
      <c r="Q27" t="n">
        <v>204.18</v>
      </c>
      <c r="R27" t="n">
        <v>29.21</v>
      </c>
      <c r="S27" t="n">
        <v>17.37</v>
      </c>
      <c r="T27" t="n">
        <v>3782.98</v>
      </c>
      <c r="U27" t="n">
        <v>0.59</v>
      </c>
      <c r="V27" t="n">
        <v>0.74</v>
      </c>
      <c r="W27" t="n">
        <v>1.15</v>
      </c>
      <c r="X27" t="n">
        <v>0.24</v>
      </c>
      <c r="Y27" t="n">
        <v>1</v>
      </c>
      <c r="Z27" t="n">
        <v>10</v>
      </c>
      <c r="AA27" t="n">
        <v>92.62626367594279</v>
      </c>
      <c r="AB27" t="n">
        <v>126.7353403437236</v>
      </c>
      <c r="AC27" t="n">
        <v>114.6398973355194</v>
      </c>
      <c r="AD27" t="n">
        <v>92626.2636759428</v>
      </c>
      <c r="AE27" t="n">
        <v>126735.3403437236</v>
      </c>
      <c r="AF27" t="n">
        <v>2.103083660480532e-06</v>
      </c>
      <c r="AG27" t="n">
        <v>0.1459722222222222</v>
      </c>
      <c r="AH27" t="n">
        <v>114639.8973355194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9.517799999999999</v>
      </c>
      <c r="E28" t="n">
        <v>10.51</v>
      </c>
      <c r="F28" t="n">
        <v>6.93</v>
      </c>
      <c r="G28" t="n">
        <v>31.97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118.56</v>
      </c>
      <c r="Q28" t="n">
        <v>204.14</v>
      </c>
      <c r="R28" t="n">
        <v>29.05</v>
      </c>
      <c r="S28" t="n">
        <v>17.37</v>
      </c>
      <c r="T28" t="n">
        <v>3700.96</v>
      </c>
      <c r="U28" t="n">
        <v>0.6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92.61007553927135</v>
      </c>
      <c r="AB28" t="n">
        <v>126.7131910209595</v>
      </c>
      <c r="AC28" t="n">
        <v>114.6198619130331</v>
      </c>
      <c r="AD28" t="n">
        <v>92610.07553927135</v>
      </c>
      <c r="AE28" t="n">
        <v>126713.1910209595</v>
      </c>
      <c r="AF28" t="n">
        <v>2.103194147890852e-06</v>
      </c>
      <c r="AG28" t="n">
        <v>0.1459722222222222</v>
      </c>
      <c r="AH28" t="n">
        <v>114619.8619130331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9.579599999999999</v>
      </c>
      <c r="E29" t="n">
        <v>10.44</v>
      </c>
      <c r="F29" t="n">
        <v>6.91</v>
      </c>
      <c r="G29" t="n">
        <v>34.56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118.18</v>
      </c>
      <c r="Q29" t="n">
        <v>204.14</v>
      </c>
      <c r="R29" t="n">
        <v>28.75</v>
      </c>
      <c r="S29" t="n">
        <v>17.37</v>
      </c>
      <c r="T29" t="n">
        <v>3558.14</v>
      </c>
      <c r="U29" t="n">
        <v>0.6</v>
      </c>
      <c r="V29" t="n">
        <v>0.74</v>
      </c>
      <c r="W29" t="n">
        <v>1.15</v>
      </c>
      <c r="X29" t="n">
        <v>0.22</v>
      </c>
      <c r="Y29" t="n">
        <v>1</v>
      </c>
      <c r="Z29" t="n">
        <v>10</v>
      </c>
      <c r="AA29" t="n">
        <v>91.74218658100685</v>
      </c>
      <c r="AB29" t="n">
        <v>125.5257070597041</v>
      </c>
      <c r="AC29" t="n">
        <v>113.5457097543953</v>
      </c>
      <c r="AD29" t="n">
        <v>91742.18658100684</v>
      </c>
      <c r="AE29" t="n">
        <v>125525.7070597041</v>
      </c>
      <c r="AF29" t="n">
        <v>2.116850391806426e-06</v>
      </c>
      <c r="AG29" t="n">
        <v>0.145</v>
      </c>
      <c r="AH29" t="n">
        <v>113545.7097543953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9.575699999999999</v>
      </c>
      <c r="E30" t="n">
        <v>10.44</v>
      </c>
      <c r="F30" t="n">
        <v>6.92</v>
      </c>
      <c r="G30" t="n">
        <v>34.58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204.16</v>
      </c>
      <c r="R30" t="n">
        <v>28.67</v>
      </c>
      <c r="S30" t="n">
        <v>17.37</v>
      </c>
      <c r="T30" t="n">
        <v>3519.15</v>
      </c>
      <c r="U30" t="n">
        <v>0.61</v>
      </c>
      <c r="V30" t="n">
        <v>0.74</v>
      </c>
      <c r="W30" t="n">
        <v>1.16</v>
      </c>
      <c r="X30" t="n">
        <v>0.22</v>
      </c>
      <c r="Y30" t="n">
        <v>1</v>
      </c>
      <c r="Z30" t="n">
        <v>10</v>
      </c>
      <c r="AA30" t="n">
        <v>91.85665220293005</v>
      </c>
      <c r="AB30" t="n">
        <v>125.6823239734862</v>
      </c>
      <c r="AC30" t="n">
        <v>113.6873793697393</v>
      </c>
      <c r="AD30" t="n">
        <v>91856.65220293005</v>
      </c>
      <c r="AE30" t="n">
        <v>125682.3239734862</v>
      </c>
      <c r="AF30" t="n">
        <v>2.115988590005928e-06</v>
      </c>
      <c r="AG30" t="n">
        <v>0.145</v>
      </c>
      <c r="AH30" t="n">
        <v>113687.3793697393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9.5806</v>
      </c>
      <c r="E31" t="n">
        <v>10.44</v>
      </c>
      <c r="F31" t="n">
        <v>6.91</v>
      </c>
      <c r="G31" t="n">
        <v>34.55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118.04</v>
      </c>
      <c r="Q31" t="n">
        <v>204.16</v>
      </c>
      <c r="R31" t="n">
        <v>28.79</v>
      </c>
      <c r="S31" t="n">
        <v>17.37</v>
      </c>
      <c r="T31" t="n">
        <v>3576.88</v>
      </c>
      <c r="U31" t="n">
        <v>0.6</v>
      </c>
      <c r="V31" t="n">
        <v>0.74</v>
      </c>
      <c r="W31" t="n">
        <v>1.15</v>
      </c>
      <c r="X31" t="n">
        <v>0.22</v>
      </c>
      <c r="Y31" t="n">
        <v>1</v>
      </c>
      <c r="Z31" t="n">
        <v>10</v>
      </c>
      <c r="AA31" t="n">
        <v>91.65331259154972</v>
      </c>
      <c r="AB31" t="n">
        <v>125.4041057464852</v>
      </c>
      <c r="AC31" t="n">
        <v>113.4357138998415</v>
      </c>
      <c r="AD31" t="n">
        <v>91653.31259154972</v>
      </c>
      <c r="AE31" t="n">
        <v>125404.1057464852</v>
      </c>
      <c r="AF31" t="n">
        <v>2.117071366627067e-06</v>
      </c>
      <c r="AG31" t="n">
        <v>0.145</v>
      </c>
      <c r="AH31" t="n">
        <v>113435.7138998415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9.6538</v>
      </c>
      <c r="E32" t="n">
        <v>10.36</v>
      </c>
      <c r="F32" t="n">
        <v>6.88</v>
      </c>
      <c r="G32" t="n">
        <v>37.54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117.4</v>
      </c>
      <c r="Q32" t="n">
        <v>204.14</v>
      </c>
      <c r="R32" t="n">
        <v>27.66</v>
      </c>
      <c r="S32" t="n">
        <v>17.37</v>
      </c>
      <c r="T32" t="n">
        <v>3019.72</v>
      </c>
      <c r="U32" t="n">
        <v>0.63</v>
      </c>
      <c r="V32" t="n">
        <v>0.74</v>
      </c>
      <c r="W32" t="n">
        <v>1.16</v>
      </c>
      <c r="X32" t="n">
        <v>0.19</v>
      </c>
      <c r="Y32" t="n">
        <v>1</v>
      </c>
      <c r="Z32" t="n">
        <v>10</v>
      </c>
      <c r="AA32" t="n">
        <v>90.51316829412833</v>
      </c>
      <c r="AB32" t="n">
        <v>123.8441100191376</v>
      </c>
      <c r="AC32" t="n">
        <v>112.0246019752437</v>
      </c>
      <c r="AD32" t="n">
        <v>90513.16829412834</v>
      </c>
      <c r="AE32" t="n">
        <v>123844.1100191376</v>
      </c>
      <c r="AF32" t="n">
        <v>2.133246723497941e-06</v>
      </c>
      <c r="AG32" t="n">
        <v>0.1438888888888889</v>
      </c>
      <c r="AH32" t="n">
        <v>112024.6019752437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9.6569</v>
      </c>
      <c r="E33" t="n">
        <v>10.36</v>
      </c>
      <c r="F33" t="n">
        <v>6.88</v>
      </c>
      <c r="G33" t="n">
        <v>37.53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117.31</v>
      </c>
      <c r="Q33" t="n">
        <v>204.17</v>
      </c>
      <c r="R33" t="n">
        <v>27.73</v>
      </c>
      <c r="S33" t="n">
        <v>17.37</v>
      </c>
      <c r="T33" t="n">
        <v>3053.26</v>
      </c>
      <c r="U33" t="n">
        <v>0.63</v>
      </c>
      <c r="V33" t="n">
        <v>0.74</v>
      </c>
      <c r="W33" t="n">
        <v>1.15</v>
      </c>
      <c r="X33" t="n">
        <v>0.19</v>
      </c>
      <c r="Y33" t="n">
        <v>1</v>
      </c>
      <c r="Z33" t="n">
        <v>10</v>
      </c>
      <c r="AA33" t="n">
        <v>90.43408353273801</v>
      </c>
      <c r="AB33" t="n">
        <v>123.73590275963</v>
      </c>
      <c r="AC33" t="n">
        <v>111.9267218647136</v>
      </c>
      <c r="AD33" t="n">
        <v>90434.08353273802</v>
      </c>
      <c r="AE33" t="n">
        <v>123735.90275963</v>
      </c>
      <c r="AF33" t="n">
        <v>2.133931745441926e-06</v>
      </c>
      <c r="AG33" t="n">
        <v>0.1438888888888889</v>
      </c>
      <c r="AH33" t="n">
        <v>111926.7218647136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9.6442</v>
      </c>
      <c r="E34" t="n">
        <v>10.37</v>
      </c>
      <c r="F34" t="n">
        <v>6.89</v>
      </c>
      <c r="G34" t="n">
        <v>37.6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117.54</v>
      </c>
      <c r="Q34" t="n">
        <v>204.15</v>
      </c>
      <c r="R34" t="n">
        <v>28.19</v>
      </c>
      <c r="S34" t="n">
        <v>17.37</v>
      </c>
      <c r="T34" t="n">
        <v>3280.92</v>
      </c>
      <c r="U34" t="n">
        <v>0.62</v>
      </c>
      <c r="V34" t="n">
        <v>0.74</v>
      </c>
      <c r="W34" t="n">
        <v>1.15</v>
      </c>
      <c r="X34" t="n">
        <v>0.2</v>
      </c>
      <c r="Y34" t="n">
        <v>1</v>
      </c>
      <c r="Z34" t="n">
        <v>10</v>
      </c>
      <c r="AA34" t="n">
        <v>90.71290486497202</v>
      </c>
      <c r="AB34" t="n">
        <v>124.1173984071214</v>
      </c>
      <c r="AC34" t="n">
        <v>112.2718081030411</v>
      </c>
      <c r="AD34" t="n">
        <v>90712.90486497202</v>
      </c>
      <c r="AE34" t="n">
        <v>124117.3984071214</v>
      </c>
      <c r="AF34" t="n">
        <v>2.131125365219793e-06</v>
      </c>
      <c r="AG34" t="n">
        <v>0.1440277777777778</v>
      </c>
      <c r="AH34" t="n">
        <v>112271.8081030411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9.648099999999999</v>
      </c>
      <c r="E35" t="n">
        <v>10.36</v>
      </c>
      <c r="F35" t="n">
        <v>6.89</v>
      </c>
      <c r="G35" t="n">
        <v>37.58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117.25</v>
      </c>
      <c r="Q35" t="n">
        <v>204.14</v>
      </c>
      <c r="R35" t="n">
        <v>27.87</v>
      </c>
      <c r="S35" t="n">
        <v>17.37</v>
      </c>
      <c r="T35" t="n">
        <v>3122.18</v>
      </c>
      <c r="U35" t="n">
        <v>0.62</v>
      </c>
      <c r="V35" t="n">
        <v>0.74</v>
      </c>
      <c r="W35" t="n">
        <v>1.16</v>
      </c>
      <c r="X35" t="n">
        <v>0.2</v>
      </c>
      <c r="Y35" t="n">
        <v>1</v>
      </c>
      <c r="Z35" t="n">
        <v>10</v>
      </c>
      <c r="AA35" t="n">
        <v>90.51303569609391</v>
      </c>
      <c r="AB35" t="n">
        <v>123.8439285926571</v>
      </c>
      <c r="AC35" t="n">
        <v>112.0244378638519</v>
      </c>
      <c r="AD35" t="n">
        <v>90513.03569609391</v>
      </c>
      <c r="AE35" t="n">
        <v>123843.9285926571</v>
      </c>
      <c r="AF35" t="n">
        <v>2.131987167020291e-06</v>
      </c>
      <c r="AG35" t="n">
        <v>0.1438888888888889</v>
      </c>
      <c r="AH35" t="n">
        <v>112024.4378638519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9.7203</v>
      </c>
      <c r="E36" t="n">
        <v>10.29</v>
      </c>
      <c r="F36" t="n">
        <v>6.86</v>
      </c>
      <c r="G36" t="n">
        <v>41.19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116.75</v>
      </c>
      <c r="Q36" t="n">
        <v>204.14</v>
      </c>
      <c r="R36" t="n">
        <v>27.13</v>
      </c>
      <c r="S36" t="n">
        <v>17.37</v>
      </c>
      <c r="T36" t="n">
        <v>2757.31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89.47718782233967</v>
      </c>
      <c r="AB36" t="n">
        <v>122.4266358334043</v>
      </c>
      <c r="AC36" t="n">
        <v>110.7424095363588</v>
      </c>
      <c r="AD36" t="n">
        <v>89477.18782233968</v>
      </c>
      <c r="AE36" t="n">
        <v>122426.6358334043</v>
      </c>
      <c r="AF36" t="n">
        <v>2.147941549070525e-06</v>
      </c>
      <c r="AG36" t="n">
        <v>0.1429166666666667</v>
      </c>
      <c r="AH36" t="n">
        <v>110742.4095363588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9.717599999999999</v>
      </c>
      <c r="E37" t="n">
        <v>10.29</v>
      </c>
      <c r="F37" t="n">
        <v>6.87</v>
      </c>
      <c r="G37" t="n">
        <v>41.2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116.8</v>
      </c>
      <c r="Q37" t="n">
        <v>204.14</v>
      </c>
      <c r="R37" t="n">
        <v>27.41</v>
      </c>
      <c r="S37" t="n">
        <v>17.37</v>
      </c>
      <c r="T37" t="n">
        <v>2895.46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89.56149093649798</v>
      </c>
      <c r="AB37" t="n">
        <v>122.5419830733865</v>
      </c>
      <c r="AC37" t="n">
        <v>110.8467481976481</v>
      </c>
      <c r="AD37" t="n">
        <v>89561.49093649797</v>
      </c>
      <c r="AE37" t="n">
        <v>122541.9830733865</v>
      </c>
      <c r="AF37" t="n">
        <v>2.147344917054796e-06</v>
      </c>
      <c r="AG37" t="n">
        <v>0.1429166666666667</v>
      </c>
      <c r="AH37" t="n">
        <v>110846.7481976481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9.720000000000001</v>
      </c>
      <c r="E38" t="n">
        <v>10.29</v>
      </c>
      <c r="F38" t="n">
        <v>6.86</v>
      </c>
      <c r="G38" t="n">
        <v>41.19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116.86</v>
      </c>
      <c r="Q38" t="n">
        <v>204.14</v>
      </c>
      <c r="R38" t="n">
        <v>27.21</v>
      </c>
      <c r="S38" t="n">
        <v>17.37</v>
      </c>
      <c r="T38" t="n">
        <v>2798.95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89.54146927874415</v>
      </c>
      <c r="AB38" t="n">
        <v>122.5145885579546</v>
      </c>
      <c r="AC38" t="n">
        <v>110.8219681763205</v>
      </c>
      <c r="AD38" t="n">
        <v>89541.46927874415</v>
      </c>
      <c r="AE38" t="n">
        <v>122514.5885579546</v>
      </c>
      <c r="AF38" t="n">
        <v>2.147875256624333e-06</v>
      </c>
      <c r="AG38" t="n">
        <v>0.1429166666666667</v>
      </c>
      <c r="AH38" t="n">
        <v>110821.9681763205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9.7142</v>
      </c>
      <c r="E39" t="n">
        <v>10.29</v>
      </c>
      <c r="F39" t="n">
        <v>6.87</v>
      </c>
      <c r="G39" t="n">
        <v>41.23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116.77</v>
      </c>
      <c r="Q39" t="n">
        <v>204.14</v>
      </c>
      <c r="R39" t="n">
        <v>27.38</v>
      </c>
      <c r="S39" t="n">
        <v>17.37</v>
      </c>
      <c r="T39" t="n">
        <v>2882.32</v>
      </c>
      <c r="U39" t="n">
        <v>0.63</v>
      </c>
      <c r="V39" t="n">
        <v>0.74</v>
      </c>
      <c r="W39" t="n">
        <v>1.15</v>
      </c>
      <c r="X39" t="n">
        <v>0.18</v>
      </c>
      <c r="Y39" t="n">
        <v>1</v>
      </c>
      <c r="Z39" t="n">
        <v>10</v>
      </c>
      <c r="AA39" t="n">
        <v>89.57528154862129</v>
      </c>
      <c r="AB39" t="n">
        <v>122.5608519972925</v>
      </c>
      <c r="AC39" t="n">
        <v>110.8638162979392</v>
      </c>
      <c r="AD39" t="n">
        <v>89575.28154862129</v>
      </c>
      <c r="AE39" t="n">
        <v>122560.8519972925</v>
      </c>
      <c r="AF39" t="n">
        <v>2.146593602664619e-06</v>
      </c>
      <c r="AG39" t="n">
        <v>0.1429166666666667</v>
      </c>
      <c r="AH39" t="n">
        <v>110863.8162979392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9.785500000000001</v>
      </c>
      <c r="E40" t="n">
        <v>10.22</v>
      </c>
      <c r="F40" t="n">
        <v>6.85</v>
      </c>
      <c r="G40" t="n">
        <v>45.65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116.22</v>
      </c>
      <c r="Q40" t="n">
        <v>204.19</v>
      </c>
      <c r="R40" t="n">
        <v>26.72</v>
      </c>
      <c r="S40" t="n">
        <v>17.37</v>
      </c>
      <c r="T40" t="n">
        <v>2554.92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88.56525564881815</v>
      </c>
      <c r="AB40" t="n">
        <v>121.1788900019847</v>
      </c>
      <c r="AC40" t="n">
        <v>109.6137468158672</v>
      </c>
      <c r="AD40" t="n">
        <v>88565.25564881816</v>
      </c>
      <c r="AE40" t="n">
        <v>121178.8900019847</v>
      </c>
      <c r="AF40" t="n">
        <v>2.162349107376277e-06</v>
      </c>
      <c r="AG40" t="n">
        <v>0.1419444444444445</v>
      </c>
      <c r="AH40" t="n">
        <v>109613.7468158672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9.7744</v>
      </c>
      <c r="E41" t="n">
        <v>10.23</v>
      </c>
      <c r="F41" t="n">
        <v>6.86</v>
      </c>
      <c r="G41" t="n">
        <v>45.73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116.67</v>
      </c>
      <c r="Q41" t="n">
        <v>204.14</v>
      </c>
      <c r="R41" t="n">
        <v>27.12</v>
      </c>
      <c r="S41" t="n">
        <v>17.37</v>
      </c>
      <c r="T41" t="n">
        <v>2759.64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88.94628943587789</v>
      </c>
      <c r="AB41" t="n">
        <v>121.7002372394638</v>
      </c>
      <c r="AC41" t="n">
        <v>110.085337404717</v>
      </c>
      <c r="AD41" t="n">
        <v>88946.28943587789</v>
      </c>
      <c r="AE41" t="n">
        <v>121700.2372394639</v>
      </c>
      <c r="AF41" t="n">
        <v>2.159896286867169e-06</v>
      </c>
      <c r="AG41" t="n">
        <v>0.1420833333333333</v>
      </c>
      <c r="AH41" t="n">
        <v>110085.337404717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9.7789</v>
      </c>
      <c r="E42" t="n">
        <v>10.23</v>
      </c>
      <c r="F42" t="n">
        <v>6.86</v>
      </c>
      <c r="G42" t="n">
        <v>45.7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116.7</v>
      </c>
      <c r="Q42" t="n">
        <v>204.18</v>
      </c>
      <c r="R42" t="n">
        <v>26.89</v>
      </c>
      <c r="S42" t="n">
        <v>17.37</v>
      </c>
      <c r="T42" t="n">
        <v>2644.24</v>
      </c>
      <c r="U42" t="n">
        <v>0.65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88.92303832477205</v>
      </c>
      <c r="AB42" t="n">
        <v>121.6684240434822</v>
      </c>
      <c r="AC42" t="n">
        <v>110.0565604155098</v>
      </c>
      <c r="AD42" t="n">
        <v>88923.03832477205</v>
      </c>
      <c r="AE42" t="n">
        <v>121668.4240434822</v>
      </c>
      <c r="AF42" t="n">
        <v>2.16089067356005e-06</v>
      </c>
      <c r="AG42" t="n">
        <v>0.1420833333333333</v>
      </c>
      <c r="AH42" t="n">
        <v>110056.5604155098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9.779999999999999</v>
      </c>
      <c r="E43" t="n">
        <v>10.22</v>
      </c>
      <c r="F43" t="n">
        <v>6.85</v>
      </c>
      <c r="G43" t="n">
        <v>45.69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116.46</v>
      </c>
      <c r="Q43" t="n">
        <v>204.14</v>
      </c>
      <c r="R43" t="n">
        <v>26.94</v>
      </c>
      <c r="S43" t="n">
        <v>17.37</v>
      </c>
      <c r="T43" t="n">
        <v>2668.09</v>
      </c>
      <c r="U43" t="n">
        <v>0.64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88.74740417627761</v>
      </c>
      <c r="AB43" t="n">
        <v>121.4281136530805</v>
      </c>
      <c r="AC43" t="n">
        <v>109.8391849114901</v>
      </c>
      <c r="AD43" t="n">
        <v>88747.40417627762</v>
      </c>
      <c r="AE43" t="n">
        <v>121428.1136530805</v>
      </c>
      <c r="AF43" t="n">
        <v>2.161133745862755e-06</v>
      </c>
      <c r="AG43" t="n">
        <v>0.1419444444444445</v>
      </c>
      <c r="AH43" t="n">
        <v>109839.1849114901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9.7723</v>
      </c>
      <c r="E44" t="n">
        <v>10.23</v>
      </c>
      <c r="F44" t="n">
        <v>6.86</v>
      </c>
      <c r="G44" t="n">
        <v>45.75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116.53</v>
      </c>
      <c r="Q44" t="n">
        <v>204.15</v>
      </c>
      <c r="R44" t="n">
        <v>27.19</v>
      </c>
      <c r="S44" t="n">
        <v>17.37</v>
      </c>
      <c r="T44" t="n">
        <v>2793.61</v>
      </c>
      <c r="U44" t="n">
        <v>0.64</v>
      </c>
      <c r="V44" t="n">
        <v>0.74</v>
      </c>
      <c r="W44" t="n">
        <v>1.15</v>
      </c>
      <c r="X44" t="n">
        <v>0.17</v>
      </c>
      <c r="Y44" t="n">
        <v>1</v>
      </c>
      <c r="Z44" t="n">
        <v>10</v>
      </c>
      <c r="AA44" t="n">
        <v>88.88698091649964</v>
      </c>
      <c r="AB44" t="n">
        <v>121.6190887067433</v>
      </c>
      <c r="AC44" t="n">
        <v>110.0119335740666</v>
      </c>
      <c r="AD44" t="n">
        <v>88886.98091649964</v>
      </c>
      <c r="AE44" t="n">
        <v>121619.0887067433</v>
      </c>
      <c r="AF44" t="n">
        <v>2.159432239743824e-06</v>
      </c>
      <c r="AG44" t="n">
        <v>0.1420833333333333</v>
      </c>
      <c r="AH44" t="n">
        <v>110011.9335740666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9.780200000000001</v>
      </c>
      <c r="E45" t="n">
        <v>10.22</v>
      </c>
      <c r="F45" t="n">
        <v>6.85</v>
      </c>
      <c r="G45" t="n">
        <v>45.69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116.18</v>
      </c>
      <c r="Q45" t="n">
        <v>204.14</v>
      </c>
      <c r="R45" t="n">
        <v>26.86</v>
      </c>
      <c r="S45" t="n">
        <v>17.37</v>
      </c>
      <c r="T45" t="n">
        <v>2628.47</v>
      </c>
      <c r="U45" t="n">
        <v>0.65</v>
      </c>
      <c r="V45" t="n">
        <v>0.75</v>
      </c>
      <c r="W45" t="n">
        <v>1.15</v>
      </c>
      <c r="X45" t="n">
        <v>0.16</v>
      </c>
      <c r="Y45" t="n">
        <v>1</v>
      </c>
      <c r="Z45" t="n">
        <v>10</v>
      </c>
      <c r="AA45" t="n">
        <v>88.58983377773596</v>
      </c>
      <c r="AB45" t="n">
        <v>121.2125188822805</v>
      </c>
      <c r="AC45" t="n">
        <v>109.6441662030261</v>
      </c>
      <c r="AD45" t="n">
        <v>88589.83377773596</v>
      </c>
      <c r="AE45" t="n">
        <v>121212.5188822805</v>
      </c>
      <c r="AF45" t="n">
        <v>2.161177940826883e-06</v>
      </c>
      <c r="AG45" t="n">
        <v>0.1419444444444445</v>
      </c>
      <c r="AH45" t="n">
        <v>109644.1662030261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9.853</v>
      </c>
      <c r="E46" t="n">
        <v>10.15</v>
      </c>
      <c r="F46" t="n">
        <v>6.83</v>
      </c>
      <c r="G46" t="n">
        <v>51.23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115.79</v>
      </c>
      <c r="Q46" t="n">
        <v>204.2</v>
      </c>
      <c r="R46" t="n">
        <v>26.17</v>
      </c>
      <c r="S46" t="n">
        <v>17.37</v>
      </c>
      <c r="T46" t="n">
        <v>2287.27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87.6690188039735</v>
      </c>
      <c r="AB46" t="n">
        <v>119.9526192116898</v>
      </c>
      <c r="AC46" t="n">
        <v>108.5045095887158</v>
      </c>
      <c r="AD46" t="n">
        <v>87669.01880397351</v>
      </c>
      <c r="AE46" t="n">
        <v>119952.6192116898</v>
      </c>
      <c r="AF46" t="n">
        <v>2.177264907769502e-06</v>
      </c>
      <c r="AG46" t="n">
        <v>0.1409722222222222</v>
      </c>
      <c r="AH46" t="n">
        <v>108504.5095887159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9.863300000000001</v>
      </c>
      <c r="E47" t="n">
        <v>10.14</v>
      </c>
      <c r="F47" t="n">
        <v>6.82</v>
      </c>
      <c r="G47" t="n">
        <v>51.15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115.53</v>
      </c>
      <c r="Q47" t="n">
        <v>204.14</v>
      </c>
      <c r="R47" t="n">
        <v>25.89</v>
      </c>
      <c r="S47" t="n">
        <v>17.37</v>
      </c>
      <c r="T47" t="n">
        <v>2147.24</v>
      </c>
      <c r="U47" t="n">
        <v>0.67</v>
      </c>
      <c r="V47" t="n">
        <v>0.75</v>
      </c>
      <c r="W47" t="n">
        <v>1.15</v>
      </c>
      <c r="X47" t="n">
        <v>0.13</v>
      </c>
      <c r="Y47" t="n">
        <v>1</v>
      </c>
      <c r="Z47" t="n">
        <v>10</v>
      </c>
      <c r="AA47" t="n">
        <v>87.40418732332998</v>
      </c>
      <c r="AB47" t="n">
        <v>119.5902650963331</v>
      </c>
      <c r="AC47" t="n">
        <v>108.1767380415615</v>
      </c>
      <c r="AD47" t="n">
        <v>87404.18732332998</v>
      </c>
      <c r="AE47" t="n">
        <v>119590.2650963331</v>
      </c>
      <c r="AF47" t="n">
        <v>2.179540948422098e-06</v>
      </c>
      <c r="AG47" t="n">
        <v>0.1408333333333333</v>
      </c>
      <c r="AH47" t="n">
        <v>108176.7380415615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9.8584</v>
      </c>
      <c r="E48" t="n">
        <v>10.14</v>
      </c>
      <c r="F48" t="n">
        <v>6.82</v>
      </c>
      <c r="G48" t="n">
        <v>51.19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115.51</v>
      </c>
      <c r="Q48" t="n">
        <v>204.15</v>
      </c>
      <c r="R48" t="n">
        <v>25.89</v>
      </c>
      <c r="S48" t="n">
        <v>17.37</v>
      </c>
      <c r="T48" t="n">
        <v>2149.06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87.4355289218371</v>
      </c>
      <c r="AB48" t="n">
        <v>119.6331480541043</v>
      </c>
      <c r="AC48" t="n">
        <v>108.2155283100297</v>
      </c>
      <c r="AD48" t="n">
        <v>87435.5289218371</v>
      </c>
      <c r="AE48" t="n">
        <v>119633.1480541043</v>
      </c>
      <c r="AF48" t="n">
        <v>2.178458171800959e-06</v>
      </c>
      <c r="AG48" t="n">
        <v>0.1408333333333333</v>
      </c>
      <c r="AH48" t="n">
        <v>108215.5283100297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9.850300000000001</v>
      </c>
      <c r="E49" t="n">
        <v>10.15</v>
      </c>
      <c r="F49" t="n">
        <v>6.83</v>
      </c>
      <c r="G49" t="n">
        <v>51.25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115.52</v>
      </c>
      <c r="Q49" t="n">
        <v>204.14</v>
      </c>
      <c r="R49" t="n">
        <v>26.34</v>
      </c>
      <c r="S49" t="n">
        <v>17.37</v>
      </c>
      <c r="T49" t="n">
        <v>2370.77</v>
      </c>
      <c r="U49" t="n">
        <v>0.66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87.54329783000676</v>
      </c>
      <c r="AB49" t="n">
        <v>119.7806022286907</v>
      </c>
      <c r="AC49" t="n">
        <v>108.3489096651467</v>
      </c>
      <c r="AD49" t="n">
        <v>87543.29783000676</v>
      </c>
      <c r="AE49" t="n">
        <v>119780.6022286907</v>
      </c>
      <c r="AF49" t="n">
        <v>2.176668275753773e-06</v>
      </c>
      <c r="AG49" t="n">
        <v>0.1409722222222222</v>
      </c>
      <c r="AH49" t="n">
        <v>108348.9096651467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9.8565</v>
      </c>
      <c r="E50" t="n">
        <v>10.15</v>
      </c>
      <c r="F50" t="n">
        <v>6.83</v>
      </c>
      <c r="G50" t="n">
        <v>51.2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115.37</v>
      </c>
      <c r="Q50" t="n">
        <v>204.14</v>
      </c>
      <c r="R50" t="n">
        <v>26.14</v>
      </c>
      <c r="S50" t="n">
        <v>17.37</v>
      </c>
      <c r="T50" t="n">
        <v>2271.29</v>
      </c>
      <c r="U50" t="n">
        <v>0.66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87.40675647750797</v>
      </c>
      <c r="AB50" t="n">
        <v>119.5937803264225</v>
      </c>
      <c r="AC50" t="n">
        <v>108.1799177830248</v>
      </c>
      <c r="AD50" t="n">
        <v>87406.75647750797</v>
      </c>
      <c r="AE50" t="n">
        <v>119593.7803264225</v>
      </c>
      <c r="AF50" t="n">
        <v>2.178038319641743e-06</v>
      </c>
      <c r="AG50" t="n">
        <v>0.1409722222222222</v>
      </c>
      <c r="AH50" t="n">
        <v>108179.9177830249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9.859500000000001</v>
      </c>
      <c r="E51" t="n">
        <v>10.14</v>
      </c>
      <c r="F51" t="n">
        <v>6.82</v>
      </c>
      <c r="G51" t="n">
        <v>51.18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115.28</v>
      </c>
      <c r="Q51" t="n">
        <v>204.14</v>
      </c>
      <c r="R51" t="n">
        <v>25.96</v>
      </c>
      <c r="S51" t="n">
        <v>17.37</v>
      </c>
      <c r="T51" t="n">
        <v>2184.7</v>
      </c>
      <c r="U51" t="n">
        <v>0.67</v>
      </c>
      <c r="V51" t="n">
        <v>0.75</v>
      </c>
      <c r="W51" t="n">
        <v>1.15</v>
      </c>
      <c r="X51" t="n">
        <v>0.13</v>
      </c>
      <c r="Y51" t="n">
        <v>1</v>
      </c>
      <c r="Z51" t="n">
        <v>10</v>
      </c>
      <c r="AA51" t="n">
        <v>87.2990635188259</v>
      </c>
      <c r="AB51" t="n">
        <v>119.4464300692758</v>
      </c>
      <c r="AC51" t="n">
        <v>108.0466304276128</v>
      </c>
      <c r="AD51" t="n">
        <v>87299.0635188259</v>
      </c>
      <c r="AE51" t="n">
        <v>119446.4300692758</v>
      </c>
      <c r="AF51" t="n">
        <v>2.178701244103664e-06</v>
      </c>
      <c r="AG51" t="n">
        <v>0.1408333333333333</v>
      </c>
      <c r="AH51" t="n">
        <v>108046.6304276128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9.8536</v>
      </c>
      <c r="E52" t="n">
        <v>10.15</v>
      </c>
      <c r="F52" t="n">
        <v>6.83</v>
      </c>
      <c r="G52" t="n">
        <v>51.22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115.17</v>
      </c>
      <c r="Q52" t="n">
        <v>204.14</v>
      </c>
      <c r="R52" t="n">
        <v>26.16</v>
      </c>
      <c r="S52" t="n">
        <v>17.37</v>
      </c>
      <c r="T52" t="n">
        <v>2281.91</v>
      </c>
      <c r="U52" t="n">
        <v>0.66</v>
      </c>
      <c r="V52" t="n">
        <v>0.75</v>
      </c>
      <c r="W52" t="n">
        <v>1.15</v>
      </c>
      <c r="X52" t="n">
        <v>0.14</v>
      </c>
      <c r="Y52" t="n">
        <v>1</v>
      </c>
      <c r="Z52" t="n">
        <v>10</v>
      </c>
      <c r="AA52" t="n">
        <v>87.32139618877527</v>
      </c>
      <c r="AB52" t="n">
        <v>119.4769866135484</v>
      </c>
      <c r="AC52" t="n">
        <v>108.0742706981863</v>
      </c>
      <c r="AD52" t="n">
        <v>87321.39618877527</v>
      </c>
      <c r="AE52" t="n">
        <v>119476.9866135484</v>
      </c>
      <c r="AF52" t="n">
        <v>2.177397492661886e-06</v>
      </c>
      <c r="AG52" t="n">
        <v>0.1409722222222222</v>
      </c>
      <c r="AH52" t="n">
        <v>108074.2706981863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9.9305</v>
      </c>
      <c r="E53" t="n">
        <v>10.07</v>
      </c>
      <c r="F53" t="n">
        <v>6.8</v>
      </c>
      <c r="G53" t="n">
        <v>58.31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114.6</v>
      </c>
      <c r="Q53" t="n">
        <v>204.14</v>
      </c>
      <c r="R53" t="n">
        <v>25.28</v>
      </c>
      <c r="S53" t="n">
        <v>17.37</v>
      </c>
      <c r="T53" t="n">
        <v>1845.12</v>
      </c>
      <c r="U53" t="n">
        <v>0.6899999999999999</v>
      </c>
      <c r="V53" t="n">
        <v>0.75</v>
      </c>
      <c r="W53" t="n">
        <v>1.15</v>
      </c>
      <c r="X53" t="n">
        <v>0.11</v>
      </c>
      <c r="Y53" t="n">
        <v>1</v>
      </c>
      <c r="Z53" t="n">
        <v>10</v>
      </c>
      <c r="AA53" t="n">
        <v>86.25135668310602</v>
      </c>
      <c r="AB53" t="n">
        <v>118.0129113550812</v>
      </c>
      <c r="AC53" t="n">
        <v>106.7499247275442</v>
      </c>
      <c r="AD53" t="n">
        <v>86251.35668310603</v>
      </c>
      <c r="AE53" t="n">
        <v>118012.9113550812</v>
      </c>
      <c r="AF53" t="n">
        <v>2.19439045636913e-06</v>
      </c>
      <c r="AG53" t="n">
        <v>0.1398611111111111</v>
      </c>
      <c r="AH53" t="n">
        <v>106749.9247275442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9.930999999999999</v>
      </c>
      <c r="E54" t="n">
        <v>10.07</v>
      </c>
      <c r="F54" t="n">
        <v>6.8</v>
      </c>
      <c r="G54" t="n">
        <v>58.31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114.81</v>
      </c>
      <c r="Q54" t="n">
        <v>204.15</v>
      </c>
      <c r="R54" t="n">
        <v>25.29</v>
      </c>
      <c r="S54" t="n">
        <v>17.37</v>
      </c>
      <c r="T54" t="n">
        <v>1851.66</v>
      </c>
      <c r="U54" t="n">
        <v>0.6899999999999999</v>
      </c>
      <c r="V54" t="n">
        <v>0.75</v>
      </c>
      <c r="W54" t="n">
        <v>1.15</v>
      </c>
      <c r="X54" t="n">
        <v>0.11</v>
      </c>
      <c r="Y54" t="n">
        <v>1</v>
      </c>
      <c r="Z54" t="n">
        <v>10</v>
      </c>
      <c r="AA54" t="n">
        <v>86.36219663607719</v>
      </c>
      <c r="AB54" t="n">
        <v>118.1645674686498</v>
      </c>
      <c r="AC54" t="n">
        <v>106.8871069944847</v>
      </c>
      <c r="AD54" t="n">
        <v>86362.19663607719</v>
      </c>
      <c r="AE54" t="n">
        <v>118164.5674686499</v>
      </c>
      <c r="AF54" t="n">
        <v>2.19450094377945e-06</v>
      </c>
      <c r="AG54" t="n">
        <v>0.1398611111111111</v>
      </c>
      <c r="AH54" t="n">
        <v>106887.1069944847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9.9275</v>
      </c>
      <c r="E55" t="n">
        <v>10.07</v>
      </c>
      <c r="F55" t="n">
        <v>6.81</v>
      </c>
      <c r="G55" t="n">
        <v>58.34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114.98</v>
      </c>
      <c r="Q55" t="n">
        <v>204.15</v>
      </c>
      <c r="R55" t="n">
        <v>25.41</v>
      </c>
      <c r="S55" t="n">
        <v>17.37</v>
      </c>
      <c r="T55" t="n">
        <v>1914.2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86.5164411254023</v>
      </c>
      <c r="AB55" t="n">
        <v>118.375611583731</v>
      </c>
      <c r="AC55" t="n">
        <v>107.0780093554248</v>
      </c>
      <c r="AD55" t="n">
        <v>86516.4411254023</v>
      </c>
      <c r="AE55" t="n">
        <v>118375.611583731</v>
      </c>
      <c r="AF55" t="n">
        <v>2.193727531907209e-06</v>
      </c>
      <c r="AG55" t="n">
        <v>0.1398611111111111</v>
      </c>
      <c r="AH55" t="n">
        <v>107078.0093554248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9.933</v>
      </c>
      <c r="E56" t="n">
        <v>10.07</v>
      </c>
      <c r="F56" t="n">
        <v>6.8</v>
      </c>
      <c r="G56" t="n">
        <v>58.29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115.05</v>
      </c>
      <c r="Q56" t="n">
        <v>204.14</v>
      </c>
      <c r="R56" t="n">
        <v>25.23</v>
      </c>
      <c r="S56" t="n">
        <v>17.37</v>
      </c>
      <c r="T56" t="n">
        <v>1822.18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86.47672492277242</v>
      </c>
      <c r="AB56" t="n">
        <v>118.3212701231376</v>
      </c>
      <c r="AC56" t="n">
        <v>107.0288541675617</v>
      </c>
      <c r="AD56" t="n">
        <v>86476.72492277242</v>
      </c>
      <c r="AE56" t="n">
        <v>118321.2701231376</v>
      </c>
      <c r="AF56" t="n">
        <v>2.194942893420731e-06</v>
      </c>
      <c r="AG56" t="n">
        <v>0.1398611111111111</v>
      </c>
      <c r="AH56" t="n">
        <v>107028.8541675617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9.921200000000001</v>
      </c>
      <c r="E57" t="n">
        <v>10.08</v>
      </c>
      <c r="F57" t="n">
        <v>6.81</v>
      </c>
      <c r="G57" t="n">
        <v>58.4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115.17</v>
      </c>
      <c r="Q57" t="n">
        <v>204.18</v>
      </c>
      <c r="R57" t="n">
        <v>25.66</v>
      </c>
      <c r="S57" t="n">
        <v>17.37</v>
      </c>
      <c r="T57" t="n">
        <v>2039.55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86.67473970761786</v>
      </c>
      <c r="AB57" t="n">
        <v>118.5922026875587</v>
      </c>
      <c r="AC57" t="n">
        <v>107.2739293082908</v>
      </c>
      <c r="AD57" t="n">
        <v>86674.73970761786</v>
      </c>
      <c r="AE57" t="n">
        <v>118592.2026875587</v>
      </c>
      <c r="AF57" t="n">
        <v>2.192335390537174e-06</v>
      </c>
      <c r="AG57" t="n">
        <v>0.14</v>
      </c>
      <c r="AH57" t="n">
        <v>107273.9293082908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9.922800000000001</v>
      </c>
      <c r="E58" t="n">
        <v>10.08</v>
      </c>
      <c r="F58" t="n">
        <v>6.81</v>
      </c>
      <c r="G58" t="n">
        <v>58.38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115.12</v>
      </c>
      <c r="Q58" t="n">
        <v>204.14</v>
      </c>
      <c r="R58" t="n">
        <v>25.57</v>
      </c>
      <c r="S58" t="n">
        <v>17.37</v>
      </c>
      <c r="T58" t="n">
        <v>1990.28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86.63368620742385</v>
      </c>
      <c r="AB58" t="n">
        <v>118.5360314774407</v>
      </c>
      <c r="AC58" t="n">
        <v>107.2231189996297</v>
      </c>
      <c r="AD58" t="n">
        <v>86633.68620742385</v>
      </c>
      <c r="AE58" t="n">
        <v>118536.0314774407</v>
      </c>
      <c r="AF58" t="n">
        <v>2.192688950250199e-06</v>
      </c>
      <c r="AG58" t="n">
        <v>0.14</v>
      </c>
      <c r="AH58" t="n">
        <v>107223.1189996297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9.9193</v>
      </c>
      <c r="E59" t="n">
        <v>10.08</v>
      </c>
      <c r="F59" t="n">
        <v>6.81</v>
      </c>
      <c r="G59" t="n">
        <v>58.41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115.02</v>
      </c>
      <c r="Q59" t="n">
        <v>204.16</v>
      </c>
      <c r="R59" t="n">
        <v>25.63</v>
      </c>
      <c r="S59" t="n">
        <v>17.37</v>
      </c>
      <c r="T59" t="n">
        <v>2021.1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86.60863994858406</v>
      </c>
      <c r="AB59" t="n">
        <v>118.5017620811332</v>
      </c>
      <c r="AC59" t="n">
        <v>107.1921202264083</v>
      </c>
      <c r="AD59" t="n">
        <v>86608.63994858405</v>
      </c>
      <c r="AE59" t="n">
        <v>118501.7620811332</v>
      </c>
      <c r="AF59" t="n">
        <v>2.191915538377957e-06</v>
      </c>
      <c r="AG59" t="n">
        <v>0.14</v>
      </c>
      <c r="AH59" t="n">
        <v>107192.1202264083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9.9176</v>
      </c>
      <c r="E60" t="n">
        <v>10.08</v>
      </c>
      <c r="F60" t="n">
        <v>6.82</v>
      </c>
      <c r="G60" t="n">
        <v>58.43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114.87</v>
      </c>
      <c r="Q60" t="n">
        <v>204.14</v>
      </c>
      <c r="R60" t="n">
        <v>25.66</v>
      </c>
      <c r="S60" t="n">
        <v>17.37</v>
      </c>
      <c r="T60" t="n">
        <v>2035.34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86.57220361434248</v>
      </c>
      <c r="AB60" t="n">
        <v>118.4519082811662</v>
      </c>
      <c r="AC60" t="n">
        <v>107.14702440314</v>
      </c>
      <c r="AD60" t="n">
        <v>86572.20361434248</v>
      </c>
      <c r="AE60" t="n">
        <v>118451.9082811662</v>
      </c>
      <c r="AF60" t="n">
        <v>2.191539881182869e-06</v>
      </c>
      <c r="AG60" t="n">
        <v>0.14</v>
      </c>
      <c r="AH60" t="n">
        <v>107147.02440314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9.9193</v>
      </c>
      <c r="E61" t="n">
        <v>10.08</v>
      </c>
      <c r="F61" t="n">
        <v>6.81</v>
      </c>
      <c r="G61" t="n">
        <v>58.41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114.73</v>
      </c>
      <c r="Q61" t="n">
        <v>204.14</v>
      </c>
      <c r="R61" t="n">
        <v>25.77</v>
      </c>
      <c r="S61" t="n">
        <v>17.37</v>
      </c>
      <c r="T61" t="n">
        <v>2094.14</v>
      </c>
      <c r="U61" t="n">
        <v>0.67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86.44953920715898</v>
      </c>
      <c r="AB61" t="n">
        <v>118.2840734276862</v>
      </c>
      <c r="AC61" t="n">
        <v>106.9952074725183</v>
      </c>
      <c r="AD61" t="n">
        <v>86449.53920715897</v>
      </c>
      <c r="AE61" t="n">
        <v>118284.0734276861</v>
      </c>
      <c r="AF61" t="n">
        <v>2.191915538377957e-06</v>
      </c>
      <c r="AG61" t="n">
        <v>0.14</v>
      </c>
      <c r="AH61" t="n">
        <v>106995.2074725183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9.921200000000001</v>
      </c>
      <c r="E62" t="n">
        <v>10.08</v>
      </c>
      <c r="F62" t="n">
        <v>6.81</v>
      </c>
      <c r="G62" t="n">
        <v>58.4</v>
      </c>
      <c r="H62" t="n">
        <v>0.9399999999999999</v>
      </c>
      <c r="I62" t="n">
        <v>7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114.56</v>
      </c>
      <c r="Q62" t="n">
        <v>204.16</v>
      </c>
      <c r="R62" t="n">
        <v>25.67</v>
      </c>
      <c r="S62" t="n">
        <v>17.37</v>
      </c>
      <c r="T62" t="n">
        <v>2044.74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86.34014361784597</v>
      </c>
      <c r="AB62" t="n">
        <v>118.1343935561954</v>
      </c>
      <c r="AC62" t="n">
        <v>106.8598128378855</v>
      </c>
      <c r="AD62" t="n">
        <v>86340.14361784597</v>
      </c>
      <c r="AE62" t="n">
        <v>118134.3935561954</v>
      </c>
      <c r="AF62" t="n">
        <v>2.192335390537174e-06</v>
      </c>
      <c r="AG62" t="n">
        <v>0.14</v>
      </c>
      <c r="AH62" t="n">
        <v>106859.8128378855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9.928599999999999</v>
      </c>
      <c r="E63" t="n">
        <v>10.07</v>
      </c>
      <c r="F63" t="n">
        <v>6.81</v>
      </c>
      <c r="G63" t="n">
        <v>58.33</v>
      </c>
      <c r="H63" t="n">
        <v>0.95</v>
      </c>
      <c r="I63" t="n">
        <v>7</v>
      </c>
      <c r="J63" t="n">
        <v>305.06</v>
      </c>
      <c r="K63" t="n">
        <v>60.56</v>
      </c>
      <c r="L63" t="n">
        <v>16.25</v>
      </c>
      <c r="M63" t="n">
        <v>5</v>
      </c>
      <c r="N63" t="n">
        <v>88.25</v>
      </c>
      <c r="O63" t="n">
        <v>37858.02</v>
      </c>
      <c r="P63" t="n">
        <v>114.23</v>
      </c>
      <c r="Q63" t="n">
        <v>204.17</v>
      </c>
      <c r="R63" t="n">
        <v>25.42</v>
      </c>
      <c r="S63" t="n">
        <v>17.37</v>
      </c>
      <c r="T63" t="n">
        <v>1915</v>
      </c>
      <c r="U63" t="n">
        <v>0.68</v>
      </c>
      <c r="V63" t="n">
        <v>0.75</v>
      </c>
      <c r="W63" t="n">
        <v>1.15</v>
      </c>
      <c r="X63" t="n">
        <v>0.11</v>
      </c>
      <c r="Y63" t="n">
        <v>1</v>
      </c>
      <c r="Z63" t="n">
        <v>10</v>
      </c>
      <c r="AA63" t="n">
        <v>86.09601005601318</v>
      </c>
      <c r="AB63" t="n">
        <v>117.8003592464833</v>
      </c>
      <c r="AC63" t="n">
        <v>106.5576582938722</v>
      </c>
      <c r="AD63" t="n">
        <v>86096.01005601318</v>
      </c>
      <c r="AE63" t="n">
        <v>117800.3592464833</v>
      </c>
      <c r="AF63" t="n">
        <v>2.193970604209913e-06</v>
      </c>
      <c r="AG63" t="n">
        <v>0.1398611111111111</v>
      </c>
      <c r="AH63" t="n">
        <v>106557.6582938722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10.0017</v>
      </c>
      <c r="E64" t="n">
        <v>10</v>
      </c>
      <c r="F64" t="n">
        <v>6.78</v>
      </c>
      <c r="G64" t="n">
        <v>67.84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113.84</v>
      </c>
      <c r="Q64" t="n">
        <v>204.14</v>
      </c>
      <c r="R64" t="n">
        <v>24.7</v>
      </c>
      <c r="S64" t="n">
        <v>17.37</v>
      </c>
      <c r="T64" t="n">
        <v>1562.12</v>
      </c>
      <c r="U64" t="n">
        <v>0.7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85.17328600844574</v>
      </c>
      <c r="AB64" t="n">
        <v>116.5378474968902</v>
      </c>
      <c r="AC64" t="n">
        <v>105.4156388937134</v>
      </c>
      <c r="AD64" t="n">
        <v>85173.28600844575</v>
      </c>
      <c r="AE64" t="n">
        <v>116537.8474968902</v>
      </c>
      <c r="AF64" t="n">
        <v>2.210123863598723e-06</v>
      </c>
      <c r="AG64" t="n">
        <v>0.1388888888888889</v>
      </c>
      <c r="AH64" t="n">
        <v>105415.6388937134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9.9975</v>
      </c>
      <c r="E65" t="n">
        <v>10</v>
      </c>
      <c r="F65" t="n">
        <v>6.79</v>
      </c>
      <c r="G65" t="n">
        <v>67.88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113.99</v>
      </c>
      <c r="Q65" t="n">
        <v>204.14</v>
      </c>
      <c r="R65" t="n">
        <v>24.79</v>
      </c>
      <c r="S65" t="n">
        <v>17.37</v>
      </c>
      <c r="T65" t="n">
        <v>1605.45</v>
      </c>
      <c r="U65" t="n">
        <v>0.7</v>
      </c>
      <c r="V65" t="n">
        <v>0.75</v>
      </c>
      <c r="W65" t="n">
        <v>1.15</v>
      </c>
      <c r="X65" t="n">
        <v>0.1</v>
      </c>
      <c r="Y65" t="n">
        <v>1</v>
      </c>
      <c r="Z65" t="n">
        <v>10</v>
      </c>
      <c r="AA65" t="n">
        <v>85.32096346257536</v>
      </c>
      <c r="AB65" t="n">
        <v>116.7399063046997</v>
      </c>
      <c r="AC65" t="n">
        <v>105.598413492497</v>
      </c>
      <c r="AD65" t="n">
        <v>85320.96346257537</v>
      </c>
      <c r="AE65" t="n">
        <v>116739.9063046997</v>
      </c>
      <c r="AF65" t="n">
        <v>2.209195769352034e-06</v>
      </c>
      <c r="AG65" t="n">
        <v>0.1388888888888889</v>
      </c>
      <c r="AH65" t="n">
        <v>105598.413492497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9.9992</v>
      </c>
      <c r="E66" t="n">
        <v>10</v>
      </c>
      <c r="F66" t="n">
        <v>6.79</v>
      </c>
      <c r="G66" t="n">
        <v>67.86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113.97</v>
      </c>
      <c r="Q66" t="n">
        <v>204.14</v>
      </c>
      <c r="R66" t="n">
        <v>24.87</v>
      </c>
      <c r="S66" t="n">
        <v>17.37</v>
      </c>
      <c r="T66" t="n">
        <v>1649.13</v>
      </c>
      <c r="U66" t="n">
        <v>0.7</v>
      </c>
      <c r="V66" t="n">
        <v>0.75</v>
      </c>
      <c r="W66" t="n">
        <v>1.14</v>
      </c>
      <c r="X66" t="n">
        <v>0.1</v>
      </c>
      <c r="Y66" t="n">
        <v>1</v>
      </c>
      <c r="Z66" t="n">
        <v>10</v>
      </c>
      <c r="AA66" t="n">
        <v>85.29593481332867</v>
      </c>
      <c r="AB66" t="n">
        <v>116.7056610026143</v>
      </c>
      <c r="AC66" t="n">
        <v>105.567436513979</v>
      </c>
      <c r="AD66" t="n">
        <v>85295.93481332867</v>
      </c>
      <c r="AE66" t="n">
        <v>116705.6610026143</v>
      </c>
      <c r="AF66" t="n">
        <v>2.209571426547123e-06</v>
      </c>
      <c r="AG66" t="n">
        <v>0.1388888888888889</v>
      </c>
      <c r="AH66" t="n">
        <v>105567.436513979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9.997199999999999</v>
      </c>
      <c r="E67" t="n">
        <v>10</v>
      </c>
      <c r="F67" t="n">
        <v>6.79</v>
      </c>
      <c r="G67" t="n">
        <v>67.88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114.2</v>
      </c>
      <c r="Q67" t="n">
        <v>204.14</v>
      </c>
      <c r="R67" t="n">
        <v>24.83</v>
      </c>
      <c r="S67" t="n">
        <v>17.37</v>
      </c>
      <c r="T67" t="n">
        <v>1627.72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85.43777307502374</v>
      </c>
      <c r="AB67" t="n">
        <v>116.8997303697279</v>
      </c>
      <c r="AC67" t="n">
        <v>105.7429841730734</v>
      </c>
      <c r="AD67" t="n">
        <v>85437.77307502374</v>
      </c>
      <c r="AE67" t="n">
        <v>116899.7303697279</v>
      </c>
      <c r="AF67" t="n">
        <v>2.209129476905842e-06</v>
      </c>
      <c r="AG67" t="n">
        <v>0.1388888888888889</v>
      </c>
      <c r="AH67" t="n">
        <v>105742.9841730734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9.9922</v>
      </c>
      <c r="E68" t="n">
        <v>10.01</v>
      </c>
      <c r="F68" t="n">
        <v>6.79</v>
      </c>
      <c r="G68" t="n">
        <v>67.93000000000001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4</v>
      </c>
      <c r="N68" t="n">
        <v>89.69</v>
      </c>
      <c r="O68" t="n">
        <v>38189.58</v>
      </c>
      <c r="P68" t="n">
        <v>114.31</v>
      </c>
      <c r="Q68" t="n">
        <v>204.14</v>
      </c>
      <c r="R68" t="n">
        <v>25.06</v>
      </c>
      <c r="S68" t="n">
        <v>17.37</v>
      </c>
      <c r="T68" t="n">
        <v>1742.46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85.53986415674431</v>
      </c>
      <c r="AB68" t="n">
        <v>117.0394158916786</v>
      </c>
      <c r="AC68" t="n">
        <v>105.869338304859</v>
      </c>
      <c r="AD68" t="n">
        <v>85539.86415674431</v>
      </c>
      <c r="AE68" t="n">
        <v>117039.4158916786</v>
      </c>
      <c r="AF68" t="n">
        <v>2.20802460280264e-06</v>
      </c>
      <c r="AG68" t="n">
        <v>0.1390277777777778</v>
      </c>
      <c r="AH68" t="n">
        <v>105869.338304859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10.0022</v>
      </c>
      <c r="E69" t="n">
        <v>10</v>
      </c>
      <c r="F69" t="n">
        <v>6.78</v>
      </c>
      <c r="G69" t="n">
        <v>67.83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114.12</v>
      </c>
      <c r="Q69" t="n">
        <v>204.15</v>
      </c>
      <c r="R69" t="n">
        <v>24.68</v>
      </c>
      <c r="S69" t="n">
        <v>17.37</v>
      </c>
      <c r="T69" t="n">
        <v>1550.63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85.32147600397637</v>
      </c>
      <c r="AB69" t="n">
        <v>116.7406075864563</v>
      </c>
      <c r="AC69" t="n">
        <v>105.599047844907</v>
      </c>
      <c r="AD69" t="n">
        <v>85321.47600397638</v>
      </c>
      <c r="AE69" t="n">
        <v>116740.6075864563</v>
      </c>
      <c r="AF69" t="n">
        <v>2.210234351009044e-06</v>
      </c>
      <c r="AG69" t="n">
        <v>0.1388888888888889</v>
      </c>
      <c r="AH69" t="n">
        <v>105599.047844907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10.0017</v>
      </c>
      <c r="E70" t="n">
        <v>10</v>
      </c>
      <c r="F70" t="n">
        <v>6.78</v>
      </c>
      <c r="G70" t="n">
        <v>67.84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114.05</v>
      </c>
      <c r="Q70" t="n">
        <v>204.14</v>
      </c>
      <c r="R70" t="n">
        <v>24.63</v>
      </c>
      <c r="S70" t="n">
        <v>17.37</v>
      </c>
      <c r="T70" t="n">
        <v>1526.11</v>
      </c>
      <c r="U70" t="n">
        <v>0.71</v>
      </c>
      <c r="V70" t="n">
        <v>0.75</v>
      </c>
      <c r="W70" t="n">
        <v>1.15</v>
      </c>
      <c r="X70" t="n">
        <v>0.09</v>
      </c>
      <c r="Y70" t="n">
        <v>1</v>
      </c>
      <c r="Z70" t="n">
        <v>10</v>
      </c>
      <c r="AA70" t="n">
        <v>85.28754771386194</v>
      </c>
      <c r="AB70" t="n">
        <v>116.6941854031113</v>
      </c>
      <c r="AC70" t="n">
        <v>105.5570561295864</v>
      </c>
      <c r="AD70" t="n">
        <v>85287.54771386195</v>
      </c>
      <c r="AE70" t="n">
        <v>116694.1854031113</v>
      </c>
      <c r="AF70" t="n">
        <v>2.210123863598723e-06</v>
      </c>
      <c r="AG70" t="n">
        <v>0.1388888888888889</v>
      </c>
      <c r="AH70" t="n">
        <v>105557.0561295864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9.999700000000001</v>
      </c>
      <c r="E71" t="n">
        <v>10</v>
      </c>
      <c r="F71" t="n">
        <v>6.79</v>
      </c>
      <c r="G71" t="n">
        <v>67.86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4</v>
      </c>
      <c r="N71" t="n">
        <v>90.56999999999999</v>
      </c>
      <c r="O71" t="n">
        <v>38390.02</v>
      </c>
      <c r="P71" t="n">
        <v>113.91</v>
      </c>
      <c r="Q71" t="n">
        <v>204.14</v>
      </c>
      <c r="R71" t="n">
        <v>24.73</v>
      </c>
      <c r="S71" t="n">
        <v>17.37</v>
      </c>
      <c r="T71" t="n">
        <v>1575.26</v>
      </c>
      <c r="U71" t="n">
        <v>0.7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85.25912358260456</v>
      </c>
      <c r="AB71" t="n">
        <v>116.6552942527408</v>
      </c>
      <c r="AC71" t="n">
        <v>105.5218766960232</v>
      </c>
      <c r="AD71" t="n">
        <v>85259.12358260456</v>
      </c>
      <c r="AE71" t="n">
        <v>116655.2942527408</v>
      </c>
      <c r="AF71" t="n">
        <v>2.209681913957443e-06</v>
      </c>
      <c r="AG71" t="n">
        <v>0.1388888888888889</v>
      </c>
      <c r="AH71" t="n">
        <v>105521.8766960232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9.999700000000001</v>
      </c>
      <c r="E72" t="n">
        <v>10</v>
      </c>
      <c r="F72" t="n">
        <v>6.79</v>
      </c>
      <c r="G72" t="n">
        <v>67.86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113.84</v>
      </c>
      <c r="Q72" t="n">
        <v>204.14</v>
      </c>
      <c r="R72" t="n">
        <v>24.8</v>
      </c>
      <c r="S72" t="n">
        <v>17.37</v>
      </c>
      <c r="T72" t="n">
        <v>1612.87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85.22102872979029</v>
      </c>
      <c r="AB72" t="n">
        <v>116.603171194494</v>
      </c>
      <c r="AC72" t="n">
        <v>105.4747281893004</v>
      </c>
      <c r="AD72" t="n">
        <v>85221.0287297903</v>
      </c>
      <c r="AE72" t="n">
        <v>116603.171194494</v>
      </c>
      <c r="AF72" t="n">
        <v>2.209681913957443e-06</v>
      </c>
      <c r="AG72" t="n">
        <v>0.1388888888888889</v>
      </c>
      <c r="AH72" t="n">
        <v>105474.7281893004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9.991099999999999</v>
      </c>
      <c r="E73" t="n">
        <v>10.01</v>
      </c>
      <c r="F73" t="n">
        <v>6.79</v>
      </c>
      <c r="G73" t="n">
        <v>67.94</v>
      </c>
      <c r="H73" t="n">
        <v>1.08</v>
      </c>
      <c r="I73" t="n">
        <v>6</v>
      </c>
      <c r="J73" t="n">
        <v>310.46</v>
      </c>
      <c r="K73" t="n">
        <v>60.56</v>
      </c>
      <c r="L73" t="n">
        <v>18.75</v>
      </c>
      <c r="M73" t="n">
        <v>4</v>
      </c>
      <c r="N73" t="n">
        <v>91.16</v>
      </c>
      <c r="O73" t="n">
        <v>38524.29</v>
      </c>
      <c r="P73" t="n">
        <v>113.98</v>
      </c>
      <c r="Q73" t="n">
        <v>204.14</v>
      </c>
      <c r="R73" t="n">
        <v>25.05</v>
      </c>
      <c r="S73" t="n">
        <v>17.37</v>
      </c>
      <c r="T73" t="n">
        <v>1737.75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85.36930292721749</v>
      </c>
      <c r="AB73" t="n">
        <v>116.8060464928097</v>
      </c>
      <c r="AC73" t="n">
        <v>105.6582413538821</v>
      </c>
      <c r="AD73" t="n">
        <v>85369.30292721749</v>
      </c>
      <c r="AE73" t="n">
        <v>116806.0464928097</v>
      </c>
      <c r="AF73" t="n">
        <v>2.207781530499936e-06</v>
      </c>
      <c r="AG73" t="n">
        <v>0.1390277777777778</v>
      </c>
      <c r="AH73" t="n">
        <v>105658.2413538821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9.9994</v>
      </c>
      <c r="E74" t="n">
        <v>10</v>
      </c>
      <c r="F74" t="n">
        <v>6.79</v>
      </c>
      <c r="G74" t="n">
        <v>67.86</v>
      </c>
      <c r="H74" t="n">
        <v>1.09</v>
      </c>
      <c r="I74" t="n">
        <v>6</v>
      </c>
      <c r="J74" t="n">
        <v>311.01</v>
      </c>
      <c r="K74" t="n">
        <v>60.56</v>
      </c>
      <c r="L74" t="n">
        <v>19</v>
      </c>
      <c r="M74" t="n">
        <v>4</v>
      </c>
      <c r="N74" t="n">
        <v>91.45</v>
      </c>
      <c r="O74" t="n">
        <v>38591.62</v>
      </c>
      <c r="P74" t="n">
        <v>113.67</v>
      </c>
      <c r="Q74" t="n">
        <v>204.15</v>
      </c>
      <c r="R74" t="n">
        <v>24.79</v>
      </c>
      <c r="S74" t="n">
        <v>17.37</v>
      </c>
      <c r="T74" t="n">
        <v>1608.48</v>
      </c>
      <c r="U74" t="n">
        <v>0.7</v>
      </c>
      <c r="V74" t="n">
        <v>0.75</v>
      </c>
      <c r="W74" t="n">
        <v>1.15</v>
      </c>
      <c r="X74" t="n">
        <v>0.09</v>
      </c>
      <c r="Y74" t="n">
        <v>1</v>
      </c>
      <c r="Z74" t="n">
        <v>10</v>
      </c>
      <c r="AA74" t="n">
        <v>85.13100281040559</v>
      </c>
      <c r="AB74" t="n">
        <v>116.4799937599287</v>
      </c>
      <c r="AC74" t="n">
        <v>105.3633066362093</v>
      </c>
      <c r="AD74" t="n">
        <v>85131.0028104056</v>
      </c>
      <c r="AE74" t="n">
        <v>116479.9937599287</v>
      </c>
      <c r="AF74" t="n">
        <v>2.209615621511251e-06</v>
      </c>
      <c r="AG74" t="n">
        <v>0.1388888888888889</v>
      </c>
      <c r="AH74" t="n">
        <v>105363.3066362093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9.9975</v>
      </c>
      <c r="E75" t="n">
        <v>10</v>
      </c>
      <c r="F75" t="n">
        <v>6.79</v>
      </c>
      <c r="G75" t="n">
        <v>67.88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113.59</v>
      </c>
      <c r="Q75" t="n">
        <v>204.14</v>
      </c>
      <c r="R75" t="n">
        <v>24.91</v>
      </c>
      <c r="S75" t="n">
        <v>17.37</v>
      </c>
      <c r="T75" t="n">
        <v>1668.73</v>
      </c>
      <c r="U75" t="n">
        <v>0.7</v>
      </c>
      <c r="V75" t="n">
        <v>0.75</v>
      </c>
      <c r="W75" t="n">
        <v>1.14</v>
      </c>
      <c r="X75" t="n">
        <v>0.1</v>
      </c>
      <c r="Y75" t="n">
        <v>1</v>
      </c>
      <c r="Z75" t="n">
        <v>10</v>
      </c>
      <c r="AA75" t="n">
        <v>85.10323068670306</v>
      </c>
      <c r="AB75" t="n">
        <v>116.4419947150593</v>
      </c>
      <c r="AC75" t="n">
        <v>105.3289341668502</v>
      </c>
      <c r="AD75" t="n">
        <v>85103.23068670306</v>
      </c>
      <c r="AE75" t="n">
        <v>116441.9947150593</v>
      </c>
      <c r="AF75" t="n">
        <v>2.209195769352034e-06</v>
      </c>
      <c r="AG75" t="n">
        <v>0.1388888888888889</v>
      </c>
      <c r="AH75" t="n">
        <v>105328.9341668502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9.9964</v>
      </c>
      <c r="E76" t="n">
        <v>10</v>
      </c>
      <c r="F76" t="n">
        <v>6.79</v>
      </c>
      <c r="G76" t="n">
        <v>67.89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113.69</v>
      </c>
      <c r="Q76" t="n">
        <v>204.14</v>
      </c>
      <c r="R76" t="n">
        <v>24.8</v>
      </c>
      <c r="S76" t="n">
        <v>17.37</v>
      </c>
      <c r="T76" t="n">
        <v>1613.86</v>
      </c>
      <c r="U76" t="n">
        <v>0.7</v>
      </c>
      <c r="V76" t="n">
        <v>0.75</v>
      </c>
      <c r="W76" t="n">
        <v>1.15</v>
      </c>
      <c r="X76" t="n">
        <v>0.1</v>
      </c>
      <c r="Y76" t="n">
        <v>1</v>
      </c>
      <c r="Z76" t="n">
        <v>10</v>
      </c>
      <c r="AA76" t="n">
        <v>85.16680038497805</v>
      </c>
      <c r="AB76" t="n">
        <v>116.5289735807362</v>
      </c>
      <c r="AC76" t="n">
        <v>105.4076118916626</v>
      </c>
      <c r="AD76" t="n">
        <v>85166.80038497805</v>
      </c>
      <c r="AE76" t="n">
        <v>116528.9735807362</v>
      </c>
      <c r="AF76" t="n">
        <v>2.20895269704933e-06</v>
      </c>
      <c r="AG76" t="n">
        <v>0.1388888888888889</v>
      </c>
      <c r="AH76" t="n">
        <v>105407.6118916626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10</v>
      </c>
      <c r="E77" t="n">
        <v>10</v>
      </c>
      <c r="F77" t="n">
        <v>6.79</v>
      </c>
      <c r="G77" t="n">
        <v>67.86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113.5</v>
      </c>
      <c r="Q77" t="n">
        <v>204.14</v>
      </c>
      <c r="R77" t="n">
        <v>24.82</v>
      </c>
      <c r="S77" t="n">
        <v>17.37</v>
      </c>
      <c r="T77" t="n">
        <v>1623.07</v>
      </c>
      <c r="U77" t="n">
        <v>0.7</v>
      </c>
      <c r="V77" t="n">
        <v>0.75</v>
      </c>
      <c r="W77" t="n">
        <v>1.14</v>
      </c>
      <c r="X77" t="n">
        <v>0.09</v>
      </c>
      <c r="Y77" t="n">
        <v>1</v>
      </c>
      <c r="Z77" t="n">
        <v>10</v>
      </c>
      <c r="AA77" t="n">
        <v>85.03350936070494</v>
      </c>
      <c r="AB77" t="n">
        <v>116.3465989209408</v>
      </c>
      <c r="AC77" t="n">
        <v>105.2426428134335</v>
      </c>
      <c r="AD77" t="n">
        <v>85033.50936070493</v>
      </c>
      <c r="AE77" t="n">
        <v>116346.5989209408</v>
      </c>
      <c r="AF77" t="n">
        <v>2.209748206403635e-06</v>
      </c>
      <c r="AG77" t="n">
        <v>0.1388888888888889</v>
      </c>
      <c r="AH77" t="n">
        <v>105242.6428134335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9.990600000000001</v>
      </c>
      <c r="E78" t="n">
        <v>10.01</v>
      </c>
      <c r="F78" t="n">
        <v>6.79</v>
      </c>
      <c r="G78" t="n">
        <v>67.95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113.33</v>
      </c>
      <c r="Q78" t="n">
        <v>204.15</v>
      </c>
      <c r="R78" t="n">
        <v>25.1</v>
      </c>
      <c r="S78" t="n">
        <v>17.37</v>
      </c>
      <c r="T78" t="n">
        <v>1761.12</v>
      </c>
      <c r="U78" t="n">
        <v>0.6899999999999999</v>
      </c>
      <c r="V78" t="n">
        <v>0.75</v>
      </c>
      <c r="W78" t="n">
        <v>1.15</v>
      </c>
      <c r="X78" t="n">
        <v>0.1</v>
      </c>
      <c r="Y78" t="n">
        <v>1</v>
      </c>
      <c r="Z78" t="n">
        <v>10</v>
      </c>
      <c r="AA78" t="n">
        <v>85.01940873843763</v>
      </c>
      <c r="AB78" t="n">
        <v>116.3273058274792</v>
      </c>
      <c r="AC78" t="n">
        <v>105.2251910257338</v>
      </c>
      <c r="AD78" t="n">
        <v>85019.40873843763</v>
      </c>
      <c r="AE78" t="n">
        <v>116327.3058274792</v>
      </c>
      <c r="AF78" t="n">
        <v>2.207671043089616e-06</v>
      </c>
      <c r="AG78" t="n">
        <v>0.1390277777777778</v>
      </c>
      <c r="AH78" t="n">
        <v>105225.1910257338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10.0708</v>
      </c>
      <c r="E79" t="n">
        <v>9.93</v>
      </c>
      <c r="F79" t="n">
        <v>6.77</v>
      </c>
      <c r="G79" t="n">
        <v>81.20999999999999</v>
      </c>
      <c r="H79" t="n">
        <v>1.15</v>
      </c>
      <c r="I79" t="n">
        <v>5</v>
      </c>
      <c r="J79" t="n">
        <v>313.75</v>
      </c>
      <c r="K79" t="n">
        <v>60.56</v>
      </c>
      <c r="L79" t="n">
        <v>20.25</v>
      </c>
      <c r="M79" t="n">
        <v>3</v>
      </c>
      <c r="N79" t="n">
        <v>92.95</v>
      </c>
      <c r="O79" t="n">
        <v>38930.39</v>
      </c>
      <c r="P79" t="n">
        <v>112.58</v>
      </c>
      <c r="Q79" t="n">
        <v>204.15</v>
      </c>
      <c r="R79" t="n">
        <v>24.24</v>
      </c>
      <c r="S79" t="n">
        <v>17.37</v>
      </c>
      <c r="T79" t="n">
        <v>1335.82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83.88823124667451</v>
      </c>
      <c r="AB79" t="n">
        <v>114.7795788792208</v>
      </c>
      <c r="AC79" t="n">
        <v>103.8251769651683</v>
      </c>
      <c r="AD79" t="n">
        <v>83888.23124667451</v>
      </c>
      <c r="AE79" t="n">
        <v>114779.5788792208</v>
      </c>
      <c r="AF79" t="n">
        <v>2.225393223704973e-06</v>
      </c>
      <c r="AG79" t="n">
        <v>0.1379166666666667</v>
      </c>
      <c r="AH79" t="n">
        <v>103825.1769651683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10.0646</v>
      </c>
      <c r="E80" t="n">
        <v>9.94</v>
      </c>
      <c r="F80" t="n">
        <v>6.77</v>
      </c>
      <c r="G80" t="n">
        <v>81.28</v>
      </c>
      <c r="H80" t="n">
        <v>1.16</v>
      </c>
      <c r="I80" t="n">
        <v>5</v>
      </c>
      <c r="J80" t="n">
        <v>314.3</v>
      </c>
      <c r="K80" t="n">
        <v>60.56</v>
      </c>
      <c r="L80" t="n">
        <v>20.5</v>
      </c>
      <c r="M80" t="n">
        <v>3</v>
      </c>
      <c r="N80" t="n">
        <v>93.25</v>
      </c>
      <c r="O80" t="n">
        <v>38998.53</v>
      </c>
      <c r="P80" t="n">
        <v>112.98</v>
      </c>
      <c r="Q80" t="n">
        <v>204.14</v>
      </c>
      <c r="R80" t="n">
        <v>24.43</v>
      </c>
      <c r="S80" t="n">
        <v>17.37</v>
      </c>
      <c r="T80" t="n">
        <v>1434.4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84.15537588537642</v>
      </c>
      <c r="AB80" t="n">
        <v>115.1450979594822</v>
      </c>
      <c r="AC80" t="n">
        <v>104.155811417419</v>
      </c>
      <c r="AD80" t="n">
        <v>84155.37588537642</v>
      </c>
      <c r="AE80" t="n">
        <v>115145.0979594822</v>
      </c>
      <c r="AF80" t="n">
        <v>2.224023179817003e-06</v>
      </c>
      <c r="AG80" t="n">
        <v>0.1380555555555555</v>
      </c>
      <c r="AH80" t="n">
        <v>104155.811417419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10.0609</v>
      </c>
      <c r="E81" t="n">
        <v>9.94</v>
      </c>
      <c r="F81" t="n">
        <v>6.78</v>
      </c>
      <c r="G81" t="n">
        <v>81.33</v>
      </c>
      <c r="H81" t="n">
        <v>1.17</v>
      </c>
      <c r="I81" t="n">
        <v>5</v>
      </c>
      <c r="J81" t="n">
        <v>314.86</v>
      </c>
      <c r="K81" t="n">
        <v>60.56</v>
      </c>
      <c r="L81" t="n">
        <v>20.75</v>
      </c>
      <c r="M81" t="n">
        <v>3</v>
      </c>
      <c r="N81" t="n">
        <v>93.55</v>
      </c>
      <c r="O81" t="n">
        <v>39066.8</v>
      </c>
      <c r="P81" t="n">
        <v>113.18</v>
      </c>
      <c r="Q81" t="n">
        <v>204.14</v>
      </c>
      <c r="R81" t="n">
        <v>24.58</v>
      </c>
      <c r="S81" t="n">
        <v>17.37</v>
      </c>
      <c r="T81" t="n">
        <v>1507.56</v>
      </c>
      <c r="U81" t="n">
        <v>0.71</v>
      </c>
      <c r="V81" t="n">
        <v>0.75</v>
      </c>
      <c r="W81" t="n">
        <v>1.14</v>
      </c>
      <c r="X81" t="n">
        <v>0.09</v>
      </c>
      <c r="Y81" t="n">
        <v>1</v>
      </c>
      <c r="Z81" t="n">
        <v>10</v>
      </c>
      <c r="AA81" t="n">
        <v>84.32466745829291</v>
      </c>
      <c r="AB81" t="n">
        <v>115.3767301581635</v>
      </c>
      <c r="AC81" t="n">
        <v>104.3653369641561</v>
      </c>
      <c r="AD81" t="n">
        <v>84324.66745829291</v>
      </c>
      <c r="AE81" t="n">
        <v>115376.7301581635</v>
      </c>
      <c r="AF81" t="n">
        <v>2.223205572980633e-06</v>
      </c>
      <c r="AG81" t="n">
        <v>0.1380555555555555</v>
      </c>
      <c r="AH81" t="n">
        <v>104365.3369641561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10.0606</v>
      </c>
      <c r="E82" t="n">
        <v>9.94</v>
      </c>
      <c r="F82" t="n">
        <v>6.78</v>
      </c>
      <c r="G82" t="n">
        <v>81.33</v>
      </c>
      <c r="H82" t="n">
        <v>1.19</v>
      </c>
      <c r="I82" t="n">
        <v>5</v>
      </c>
      <c r="J82" t="n">
        <v>315.41</v>
      </c>
      <c r="K82" t="n">
        <v>60.56</v>
      </c>
      <c r="L82" t="n">
        <v>21</v>
      </c>
      <c r="M82" t="n">
        <v>3</v>
      </c>
      <c r="N82" t="n">
        <v>93.86</v>
      </c>
      <c r="O82" t="n">
        <v>39135.2</v>
      </c>
      <c r="P82" t="n">
        <v>113.33</v>
      </c>
      <c r="Q82" t="n">
        <v>204.14</v>
      </c>
      <c r="R82" t="n">
        <v>24.51</v>
      </c>
      <c r="S82" t="n">
        <v>17.37</v>
      </c>
      <c r="T82" t="n">
        <v>1470.32</v>
      </c>
      <c r="U82" t="n">
        <v>0.71</v>
      </c>
      <c r="V82" t="n">
        <v>0.75</v>
      </c>
      <c r="W82" t="n">
        <v>1.15</v>
      </c>
      <c r="X82" t="n">
        <v>0.09</v>
      </c>
      <c r="Y82" t="n">
        <v>1</v>
      </c>
      <c r="Z82" t="n">
        <v>10</v>
      </c>
      <c r="AA82" t="n">
        <v>84.40825626481271</v>
      </c>
      <c r="AB82" t="n">
        <v>115.4911000509217</v>
      </c>
      <c r="AC82" t="n">
        <v>104.4687915548686</v>
      </c>
      <c r="AD82" t="n">
        <v>84408.25626481271</v>
      </c>
      <c r="AE82" t="n">
        <v>115491.1000509217</v>
      </c>
      <c r="AF82" t="n">
        <v>2.223139280534441e-06</v>
      </c>
      <c r="AG82" t="n">
        <v>0.1380555555555555</v>
      </c>
      <c r="AH82" t="n">
        <v>104468.7915548686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10.068</v>
      </c>
      <c r="E83" t="n">
        <v>9.93</v>
      </c>
      <c r="F83" t="n">
        <v>6.77</v>
      </c>
      <c r="G83" t="n">
        <v>81.23999999999999</v>
      </c>
      <c r="H83" t="n">
        <v>1.2</v>
      </c>
      <c r="I83" t="n">
        <v>5</v>
      </c>
      <c r="J83" t="n">
        <v>315.97</v>
      </c>
      <c r="K83" t="n">
        <v>60.56</v>
      </c>
      <c r="L83" t="n">
        <v>21.25</v>
      </c>
      <c r="M83" t="n">
        <v>3</v>
      </c>
      <c r="N83" t="n">
        <v>94.16</v>
      </c>
      <c r="O83" t="n">
        <v>39203.74</v>
      </c>
      <c r="P83" t="n">
        <v>113.37</v>
      </c>
      <c r="Q83" t="n">
        <v>204.14</v>
      </c>
      <c r="R83" t="n">
        <v>24.3</v>
      </c>
      <c r="S83" t="n">
        <v>17.37</v>
      </c>
      <c r="T83" t="n">
        <v>1367.38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84.33798138685388</v>
      </c>
      <c r="AB83" t="n">
        <v>115.3949468625897</v>
      </c>
      <c r="AC83" t="n">
        <v>104.3818150918791</v>
      </c>
      <c r="AD83" t="n">
        <v>84337.98138685388</v>
      </c>
      <c r="AE83" t="n">
        <v>115394.9468625897</v>
      </c>
      <c r="AF83" t="n">
        <v>2.224774494207179e-06</v>
      </c>
      <c r="AG83" t="n">
        <v>0.1379166666666667</v>
      </c>
      <c r="AH83" t="n">
        <v>104381.8150918791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10.0629</v>
      </c>
      <c r="E84" t="n">
        <v>9.94</v>
      </c>
      <c r="F84" t="n">
        <v>6.78</v>
      </c>
      <c r="G84" t="n">
        <v>81.3</v>
      </c>
      <c r="H84" t="n">
        <v>1.21</v>
      </c>
      <c r="I84" t="n">
        <v>5</v>
      </c>
      <c r="J84" t="n">
        <v>316.53</v>
      </c>
      <c r="K84" t="n">
        <v>60.56</v>
      </c>
      <c r="L84" t="n">
        <v>21.5</v>
      </c>
      <c r="M84" t="n">
        <v>3</v>
      </c>
      <c r="N84" t="n">
        <v>94.47</v>
      </c>
      <c r="O84" t="n">
        <v>39272.42</v>
      </c>
      <c r="P84" t="n">
        <v>113.55</v>
      </c>
      <c r="Q84" t="n">
        <v>204.15</v>
      </c>
      <c r="R84" t="n">
        <v>24.46</v>
      </c>
      <c r="S84" t="n">
        <v>17.37</v>
      </c>
      <c r="T84" t="n">
        <v>1447.75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84.50842425380701</v>
      </c>
      <c r="AB84" t="n">
        <v>115.6281543125635</v>
      </c>
      <c r="AC84" t="n">
        <v>104.5927655501362</v>
      </c>
      <c r="AD84" t="n">
        <v>84508.42425380701</v>
      </c>
      <c r="AE84" t="n">
        <v>115628.1543125635</v>
      </c>
      <c r="AF84" t="n">
        <v>2.223647522621914e-06</v>
      </c>
      <c r="AG84" t="n">
        <v>0.1380555555555555</v>
      </c>
      <c r="AH84" t="n">
        <v>104592.7655501362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10.0601</v>
      </c>
      <c r="E85" t="n">
        <v>9.94</v>
      </c>
      <c r="F85" t="n">
        <v>6.78</v>
      </c>
      <c r="G85" t="n">
        <v>81.34</v>
      </c>
      <c r="H85" t="n">
        <v>1.22</v>
      </c>
      <c r="I85" t="n">
        <v>5</v>
      </c>
      <c r="J85" t="n">
        <v>317.08</v>
      </c>
      <c r="K85" t="n">
        <v>60.56</v>
      </c>
      <c r="L85" t="n">
        <v>21.75</v>
      </c>
      <c r="M85" t="n">
        <v>3</v>
      </c>
      <c r="N85" t="n">
        <v>94.78</v>
      </c>
      <c r="O85" t="n">
        <v>39341.24</v>
      </c>
      <c r="P85" t="n">
        <v>113.55</v>
      </c>
      <c r="Q85" t="n">
        <v>204.16</v>
      </c>
      <c r="R85" t="n">
        <v>24.47</v>
      </c>
      <c r="S85" t="n">
        <v>17.37</v>
      </c>
      <c r="T85" t="n">
        <v>1452.11</v>
      </c>
      <c r="U85" t="n">
        <v>0.71</v>
      </c>
      <c r="V85" t="n">
        <v>0.75</v>
      </c>
      <c r="W85" t="n">
        <v>1.15</v>
      </c>
      <c r="X85" t="n">
        <v>0.09</v>
      </c>
      <c r="Y85" t="n">
        <v>1</v>
      </c>
      <c r="Z85" t="n">
        <v>10</v>
      </c>
      <c r="AA85" t="n">
        <v>84.5313536775803</v>
      </c>
      <c r="AB85" t="n">
        <v>115.6595273617448</v>
      </c>
      <c r="AC85" t="n">
        <v>104.621144399536</v>
      </c>
      <c r="AD85" t="n">
        <v>84531.35367758029</v>
      </c>
      <c r="AE85" t="n">
        <v>115659.5273617448</v>
      </c>
      <c r="AF85" t="n">
        <v>2.223028793124121e-06</v>
      </c>
      <c r="AG85" t="n">
        <v>0.1380555555555555</v>
      </c>
      <c r="AH85" t="n">
        <v>104621.144399536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10.066</v>
      </c>
      <c r="E86" t="n">
        <v>9.93</v>
      </c>
      <c r="F86" t="n">
        <v>6.77</v>
      </c>
      <c r="G86" t="n">
        <v>81.27</v>
      </c>
      <c r="H86" t="n">
        <v>1.23</v>
      </c>
      <c r="I86" t="n">
        <v>5</v>
      </c>
      <c r="J86" t="n">
        <v>317.64</v>
      </c>
      <c r="K86" t="n">
        <v>60.56</v>
      </c>
      <c r="L86" t="n">
        <v>22</v>
      </c>
      <c r="M86" t="n">
        <v>3</v>
      </c>
      <c r="N86" t="n">
        <v>95.09</v>
      </c>
      <c r="O86" t="n">
        <v>39410.2</v>
      </c>
      <c r="P86" t="n">
        <v>113.42</v>
      </c>
      <c r="Q86" t="n">
        <v>204.14</v>
      </c>
      <c r="R86" t="n">
        <v>24.39</v>
      </c>
      <c r="S86" t="n">
        <v>17.37</v>
      </c>
      <c r="T86" t="n">
        <v>1413.45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84.38134756603613</v>
      </c>
      <c r="AB86" t="n">
        <v>115.4542823821277</v>
      </c>
      <c r="AC86" t="n">
        <v>104.4354877127103</v>
      </c>
      <c r="AD86" t="n">
        <v>84381.34756603613</v>
      </c>
      <c r="AE86" t="n">
        <v>115454.2823821277</v>
      </c>
      <c r="AF86" t="n">
        <v>2.224332544565899e-06</v>
      </c>
      <c r="AG86" t="n">
        <v>0.1379166666666667</v>
      </c>
      <c r="AH86" t="n">
        <v>104435.4877127103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10.0646</v>
      </c>
      <c r="E87" t="n">
        <v>9.94</v>
      </c>
      <c r="F87" t="n">
        <v>6.77</v>
      </c>
      <c r="G87" t="n">
        <v>81.28</v>
      </c>
      <c r="H87" t="n">
        <v>1.25</v>
      </c>
      <c r="I87" t="n">
        <v>5</v>
      </c>
      <c r="J87" t="n">
        <v>318.2</v>
      </c>
      <c r="K87" t="n">
        <v>60.56</v>
      </c>
      <c r="L87" t="n">
        <v>22.25</v>
      </c>
      <c r="M87" t="n">
        <v>3</v>
      </c>
      <c r="N87" t="n">
        <v>95.40000000000001</v>
      </c>
      <c r="O87" t="n">
        <v>39479.3</v>
      </c>
      <c r="P87" t="n">
        <v>113.46</v>
      </c>
      <c r="Q87" t="n">
        <v>204.14</v>
      </c>
      <c r="R87" t="n">
        <v>24.5</v>
      </c>
      <c r="S87" t="n">
        <v>17.37</v>
      </c>
      <c r="T87" t="n">
        <v>1466.72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84.41491328498893</v>
      </c>
      <c r="AB87" t="n">
        <v>115.5002084796138</v>
      </c>
      <c r="AC87" t="n">
        <v>104.4770306879101</v>
      </c>
      <c r="AD87" t="n">
        <v>84414.91328498893</v>
      </c>
      <c r="AE87" t="n">
        <v>115500.2084796138</v>
      </c>
      <c r="AF87" t="n">
        <v>2.224023179817003e-06</v>
      </c>
      <c r="AG87" t="n">
        <v>0.1380555555555555</v>
      </c>
      <c r="AH87" t="n">
        <v>104477.0306879101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10.0615</v>
      </c>
      <c r="E88" t="n">
        <v>9.94</v>
      </c>
      <c r="F88" t="n">
        <v>6.78</v>
      </c>
      <c r="G88" t="n">
        <v>81.31999999999999</v>
      </c>
      <c r="H88" t="n">
        <v>1.26</v>
      </c>
      <c r="I88" t="n">
        <v>5</v>
      </c>
      <c r="J88" t="n">
        <v>318.76</v>
      </c>
      <c r="K88" t="n">
        <v>60.56</v>
      </c>
      <c r="L88" t="n">
        <v>22.5</v>
      </c>
      <c r="M88" t="n">
        <v>3</v>
      </c>
      <c r="N88" t="n">
        <v>95.70999999999999</v>
      </c>
      <c r="O88" t="n">
        <v>39548.54</v>
      </c>
      <c r="P88" t="n">
        <v>113.5</v>
      </c>
      <c r="Q88" t="n">
        <v>204.14</v>
      </c>
      <c r="R88" t="n">
        <v>24.54</v>
      </c>
      <c r="S88" t="n">
        <v>17.37</v>
      </c>
      <c r="T88" t="n">
        <v>1484.9</v>
      </c>
      <c r="U88" t="n">
        <v>0.71</v>
      </c>
      <c r="V88" t="n">
        <v>0.75</v>
      </c>
      <c r="W88" t="n">
        <v>1.14</v>
      </c>
      <c r="X88" t="n">
        <v>0.09</v>
      </c>
      <c r="Y88" t="n">
        <v>1</v>
      </c>
      <c r="Z88" t="n">
        <v>10</v>
      </c>
      <c r="AA88" t="n">
        <v>84.49284389498405</v>
      </c>
      <c r="AB88" t="n">
        <v>115.606836578265</v>
      </c>
      <c r="AC88" t="n">
        <v>104.5734823504795</v>
      </c>
      <c r="AD88" t="n">
        <v>84492.84389498405</v>
      </c>
      <c r="AE88" t="n">
        <v>115606.836578265</v>
      </c>
      <c r="AF88" t="n">
        <v>2.223338157873018e-06</v>
      </c>
      <c r="AG88" t="n">
        <v>0.1380555555555555</v>
      </c>
      <c r="AH88" t="n">
        <v>104573.4823504795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10.0651</v>
      </c>
      <c r="E89" t="n">
        <v>9.94</v>
      </c>
      <c r="F89" t="n">
        <v>6.77</v>
      </c>
      <c r="G89" t="n">
        <v>81.28</v>
      </c>
      <c r="H89" t="n">
        <v>1.27</v>
      </c>
      <c r="I89" t="n">
        <v>5</v>
      </c>
      <c r="J89" t="n">
        <v>319.33</v>
      </c>
      <c r="K89" t="n">
        <v>60.56</v>
      </c>
      <c r="L89" t="n">
        <v>22.75</v>
      </c>
      <c r="M89" t="n">
        <v>3</v>
      </c>
      <c r="N89" t="n">
        <v>96.02</v>
      </c>
      <c r="O89" t="n">
        <v>39617.93</v>
      </c>
      <c r="P89" t="n">
        <v>113.42</v>
      </c>
      <c r="Q89" t="n">
        <v>204.14</v>
      </c>
      <c r="R89" t="n">
        <v>24.46</v>
      </c>
      <c r="S89" t="n">
        <v>17.37</v>
      </c>
      <c r="T89" t="n">
        <v>1444.87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84.38919838214241</v>
      </c>
      <c r="AB89" t="n">
        <v>115.4650242150778</v>
      </c>
      <c r="AC89" t="n">
        <v>104.4452043601999</v>
      </c>
      <c r="AD89" t="n">
        <v>84389.19838214241</v>
      </c>
      <c r="AE89" t="n">
        <v>115465.0242150778</v>
      </c>
      <c r="AF89" t="n">
        <v>2.224133667227322e-06</v>
      </c>
      <c r="AG89" t="n">
        <v>0.1380555555555555</v>
      </c>
      <c r="AH89" t="n">
        <v>104445.2043601999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10.0646</v>
      </c>
      <c r="E90" t="n">
        <v>9.94</v>
      </c>
      <c r="F90" t="n">
        <v>6.77</v>
      </c>
      <c r="G90" t="n">
        <v>81.28</v>
      </c>
      <c r="H90" t="n">
        <v>1.28</v>
      </c>
      <c r="I90" t="n">
        <v>5</v>
      </c>
      <c r="J90" t="n">
        <v>319.89</v>
      </c>
      <c r="K90" t="n">
        <v>60.56</v>
      </c>
      <c r="L90" t="n">
        <v>23</v>
      </c>
      <c r="M90" t="n">
        <v>3</v>
      </c>
      <c r="N90" t="n">
        <v>96.34</v>
      </c>
      <c r="O90" t="n">
        <v>39687.46</v>
      </c>
      <c r="P90" t="n">
        <v>113.31</v>
      </c>
      <c r="Q90" t="n">
        <v>204.14</v>
      </c>
      <c r="R90" t="n">
        <v>24.47</v>
      </c>
      <c r="S90" t="n">
        <v>17.37</v>
      </c>
      <c r="T90" t="n">
        <v>1453.28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84.33380784761</v>
      </c>
      <c r="AB90" t="n">
        <v>115.3892364420727</v>
      </c>
      <c r="AC90" t="n">
        <v>104.3766496658816</v>
      </c>
      <c r="AD90" t="n">
        <v>84333.80784761001</v>
      </c>
      <c r="AE90" t="n">
        <v>115389.2364420727</v>
      </c>
      <c r="AF90" t="n">
        <v>2.224023179817003e-06</v>
      </c>
      <c r="AG90" t="n">
        <v>0.1380555555555555</v>
      </c>
      <c r="AH90" t="n">
        <v>104376.6496658816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10.0649</v>
      </c>
      <c r="E91" t="n">
        <v>9.94</v>
      </c>
      <c r="F91" t="n">
        <v>6.77</v>
      </c>
      <c r="G91" t="n">
        <v>81.28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113.27</v>
      </c>
      <c r="Q91" t="n">
        <v>204.14</v>
      </c>
      <c r="R91" t="n">
        <v>24.37</v>
      </c>
      <c r="S91" t="n">
        <v>17.37</v>
      </c>
      <c r="T91" t="n">
        <v>1402.19</v>
      </c>
      <c r="U91" t="n">
        <v>0.71</v>
      </c>
      <c r="V91" t="n">
        <v>0.75</v>
      </c>
      <c r="W91" t="n">
        <v>1.15</v>
      </c>
      <c r="X91" t="n">
        <v>0.08</v>
      </c>
      <c r="Y91" t="n">
        <v>1</v>
      </c>
      <c r="Z91" t="n">
        <v>10</v>
      </c>
      <c r="AA91" t="n">
        <v>84.30973002799686</v>
      </c>
      <c r="AB91" t="n">
        <v>115.3562921070396</v>
      </c>
      <c r="AC91" t="n">
        <v>104.3468494919464</v>
      </c>
      <c r="AD91" t="n">
        <v>84309.73002799686</v>
      </c>
      <c r="AE91" t="n">
        <v>115356.2921070396</v>
      </c>
      <c r="AF91" t="n">
        <v>2.224089472263195e-06</v>
      </c>
      <c r="AG91" t="n">
        <v>0.1380555555555555</v>
      </c>
      <c r="AH91" t="n">
        <v>104346.8494919464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10.0713</v>
      </c>
      <c r="E92" t="n">
        <v>9.93</v>
      </c>
      <c r="F92" t="n">
        <v>6.77</v>
      </c>
      <c r="G92" t="n">
        <v>81.2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113.02</v>
      </c>
      <c r="Q92" t="n">
        <v>204.14</v>
      </c>
      <c r="R92" t="n">
        <v>24.18</v>
      </c>
      <c r="S92" t="n">
        <v>17.37</v>
      </c>
      <c r="T92" t="n">
        <v>1307.29</v>
      </c>
      <c r="U92" t="n">
        <v>0.72</v>
      </c>
      <c r="V92" t="n">
        <v>0.75</v>
      </c>
      <c r="W92" t="n">
        <v>1.14</v>
      </c>
      <c r="X92" t="n">
        <v>0.08</v>
      </c>
      <c r="Y92" t="n">
        <v>1</v>
      </c>
      <c r="Z92" t="n">
        <v>10</v>
      </c>
      <c r="AA92" t="n">
        <v>84.1219230378739</v>
      </c>
      <c r="AB92" t="n">
        <v>115.0993262976938</v>
      </c>
      <c r="AC92" t="n">
        <v>104.1144081387907</v>
      </c>
      <c r="AD92" t="n">
        <v>84121.9230378739</v>
      </c>
      <c r="AE92" t="n">
        <v>115099.3262976938</v>
      </c>
      <c r="AF92" t="n">
        <v>2.225503711115293e-06</v>
      </c>
      <c r="AG92" t="n">
        <v>0.1379166666666667</v>
      </c>
      <c r="AH92" t="n">
        <v>104114.4081387907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10.0742</v>
      </c>
      <c r="E93" t="n">
        <v>9.93</v>
      </c>
      <c r="F93" t="n">
        <v>6.76</v>
      </c>
      <c r="G93" t="n">
        <v>81.17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112.81</v>
      </c>
      <c r="Q93" t="n">
        <v>204.14</v>
      </c>
      <c r="R93" t="n">
        <v>24.11</v>
      </c>
      <c r="S93" t="n">
        <v>17.37</v>
      </c>
      <c r="T93" t="n">
        <v>1273.09</v>
      </c>
      <c r="U93" t="n">
        <v>0.72</v>
      </c>
      <c r="V93" t="n">
        <v>0.75</v>
      </c>
      <c r="W93" t="n">
        <v>1.14</v>
      </c>
      <c r="X93" t="n">
        <v>0.07000000000000001</v>
      </c>
      <c r="Y93" t="n">
        <v>1</v>
      </c>
      <c r="Z93" t="n">
        <v>10</v>
      </c>
      <c r="AA93" t="n">
        <v>83.95397663378652</v>
      </c>
      <c r="AB93" t="n">
        <v>114.8695346183492</v>
      </c>
      <c r="AC93" t="n">
        <v>103.906547454808</v>
      </c>
      <c r="AD93" t="n">
        <v>83953.97663378653</v>
      </c>
      <c r="AE93" t="n">
        <v>114869.5346183492</v>
      </c>
      <c r="AF93" t="n">
        <v>2.22614453809515e-06</v>
      </c>
      <c r="AG93" t="n">
        <v>0.1379166666666667</v>
      </c>
      <c r="AH93" t="n">
        <v>103906.547454808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10.0773</v>
      </c>
      <c r="E94" t="n">
        <v>9.92</v>
      </c>
      <c r="F94" t="n">
        <v>6.76</v>
      </c>
      <c r="G94" t="n">
        <v>81.13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112.54</v>
      </c>
      <c r="Q94" t="n">
        <v>204.14</v>
      </c>
      <c r="R94" t="n">
        <v>24.05</v>
      </c>
      <c r="S94" t="n">
        <v>17.37</v>
      </c>
      <c r="T94" t="n">
        <v>1242.39</v>
      </c>
      <c r="U94" t="n">
        <v>0.72</v>
      </c>
      <c r="V94" t="n">
        <v>0.76</v>
      </c>
      <c r="W94" t="n">
        <v>1.14</v>
      </c>
      <c r="X94" t="n">
        <v>0.07000000000000001</v>
      </c>
      <c r="Y94" t="n">
        <v>1</v>
      </c>
      <c r="Z94" t="n">
        <v>10</v>
      </c>
      <c r="AA94" t="n">
        <v>83.78250279664582</v>
      </c>
      <c r="AB94" t="n">
        <v>114.6349165494816</v>
      </c>
      <c r="AC94" t="n">
        <v>103.6943210051445</v>
      </c>
      <c r="AD94" t="n">
        <v>83782.50279664581</v>
      </c>
      <c r="AE94" t="n">
        <v>114634.9165494816</v>
      </c>
      <c r="AF94" t="n">
        <v>2.226829560039135e-06</v>
      </c>
      <c r="AG94" t="n">
        <v>0.1377777777777778</v>
      </c>
      <c r="AH94" t="n">
        <v>103694.3210051445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10.0739</v>
      </c>
      <c r="E95" t="n">
        <v>9.93</v>
      </c>
      <c r="F95" t="n">
        <v>6.76</v>
      </c>
      <c r="G95" t="n">
        <v>81.17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112.44</v>
      </c>
      <c r="Q95" t="n">
        <v>204.14</v>
      </c>
      <c r="R95" t="n">
        <v>24.02</v>
      </c>
      <c r="S95" t="n">
        <v>17.37</v>
      </c>
      <c r="T95" t="n">
        <v>1229.79</v>
      </c>
      <c r="U95" t="n">
        <v>0.72</v>
      </c>
      <c r="V95" t="n">
        <v>0.75</v>
      </c>
      <c r="W95" t="n">
        <v>1.15</v>
      </c>
      <c r="X95" t="n">
        <v>0.07000000000000001</v>
      </c>
      <c r="Y95" t="n">
        <v>1</v>
      </c>
      <c r="Z95" t="n">
        <v>10</v>
      </c>
      <c r="AA95" t="n">
        <v>83.75653810784273</v>
      </c>
      <c r="AB95" t="n">
        <v>114.59939051678</v>
      </c>
      <c r="AC95" t="n">
        <v>103.6621855271428</v>
      </c>
      <c r="AD95" t="n">
        <v>83756.53810784273</v>
      </c>
      <c r="AE95" t="n">
        <v>114599.39051678</v>
      </c>
      <c r="AF95" t="n">
        <v>2.226078245648958e-06</v>
      </c>
      <c r="AG95" t="n">
        <v>0.1379166666666667</v>
      </c>
      <c r="AH95" t="n">
        <v>103662.1855271428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10.0733</v>
      </c>
      <c r="E96" t="n">
        <v>9.93</v>
      </c>
      <c r="F96" t="n">
        <v>6.76</v>
      </c>
      <c r="G96" t="n">
        <v>81.18000000000001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112.19</v>
      </c>
      <c r="Q96" t="n">
        <v>204.14</v>
      </c>
      <c r="R96" t="n">
        <v>24.14</v>
      </c>
      <c r="S96" t="n">
        <v>17.37</v>
      </c>
      <c r="T96" t="n">
        <v>1289.41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83.62634138002593</v>
      </c>
      <c r="AB96" t="n">
        <v>114.4212496099069</v>
      </c>
      <c r="AC96" t="n">
        <v>103.5010461383993</v>
      </c>
      <c r="AD96" t="n">
        <v>83626.34138002593</v>
      </c>
      <c r="AE96" t="n">
        <v>114421.2496099069</v>
      </c>
      <c r="AF96" t="n">
        <v>2.225945660756573e-06</v>
      </c>
      <c r="AG96" t="n">
        <v>0.1379166666666667</v>
      </c>
      <c r="AH96" t="n">
        <v>103501.0461383993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10.0719</v>
      </c>
      <c r="E97" t="n">
        <v>9.93</v>
      </c>
      <c r="F97" t="n">
        <v>6.77</v>
      </c>
      <c r="G97" t="n">
        <v>81.2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111.99</v>
      </c>
      <c r="Q97" t="n">
        <v>204.14</v>
      </c>
      <c r="R97" t="n">
        <v>24.19</v>
      </c>
      <c r="S97" t="n">
        <v>17.37</v>
      </c>
      <c r="T97" t="n">
        <v>1312.8</v>
      </c>
      <c r="U97" t="n">
        <v>0.72</v>
      </c>
      <c r="V97" t="n">
        <v>0.75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83.56051799033094</v>
      </c>
      <c r="AB97" t="n">
        <v>114.3311871442032</v>
      </c>
      <c r="AC97" t="n">
        <v>103.419579108019</v>
      </c>
      <c r="AD97" t="n">
        <v>83560.51799033093</v>
      </c>
      <c r="AE97" t="n">
        <v>114331.1871442032</v>
      </c>
      <c r="AF97" t="n">
        <v>2.225636296007677e-06</v>
      </c>
      <c r="AG97" t="n">
        <v>0.1379166666666667</v>
      </c>
      <c r="AH97" t="n">
        <v>103419.579108019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10.0696</v>
      </c>
      <c r="E98" t="n">
        <v>9.93</v>
      </c>
      <c r="F98" t="n">
        <v>6.77</v>
      </c>
      <c r="G98" t="n">
        <v>81.22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111.98</v>
      </c>
      <c r="Q98" t="n">
        <v>204.14</v>
      </c>
      <c r="R98" t="n">
        <v>24.24</v>
      </c>
      <c r="S98" t="n">
        <v>17.37</v>
      </c>
      <c r="T98" t="n">
        <v>1336.25</v>
      </c>
      <c r="U98" t="n">
        <v>0.72</v>
      </c>
      <c r="V98" t="n">
        <v>0.75</v>
      </c>
      <c r="W98" t="n">
        <v>1.15</v>
      </c>
      <c r="X98" t="n">
        <v>0.08</v>
      </c>
      <c r="Y98" t="n">
        <v>1</v>
      </c>
      <c r="Z98" t="n">
        <v>10</v>
      </c>
      <c r="AA98" t="n">
        <v>83.57371436203532</v>
      </c>
      <c r="AB98" t="n">
        <v>114.349243002152</v>
      </c>
      <c r="AC98" t="n">
        <v>103.4359117402267</v>
      </c>
      <c r="AD98" t="n">
        <v>83573.71436203532</v>
      </c>
      <c r="AE98" t="n">
        <v>114349.243002152</v>
      </c>
      <c r="AF98" t="n">
        <v>2.225128053920204e-06</v>
      </c>
      <c r="AG98" t="n">
        <v>0.1379166666666667</v>
      </c>
      <c r="AH98" t="n">
        <v>103435.9117402267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10.0705</v>
      </c>
      <c r="E99" t="n">
        <v>9.93</v>
      </c>
      <c r="F99" t="n">
        <v>6.77</v>
      </c>
      <c r="G99" t="n">
        <v>81.20999999999999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111.97</v>
      </c>
      <c r="Q99" t="n">
        <v>204.15</v>
      </c>
      <c r="R99" t="n">
        <v>24.22</v>
      </c>
      <c r="S99" t="n">
        <v>17.37</v>
      </c>
      <c r="T99" t="n">
        <v>1329.55</v>
      </c>
      <c r="U99" t="n">
        <v>0.72</v>
      </c>
      <c r="V99" t="n">
        <v>0.75</v>
      </c>
      <c r="W99" t="n">
        <v>1.14</v>
      </c>
      <c r="X99" t="n">
        <v>0.08</v>
      </c>
      <c r="Y99" t="n">
        <v>1</v>
      </c>
      <c r="Z99" t="n">
        <v>10</v>
      </c>
      <c r="AA99" t="n">
        <v>83.56103143075757</v>
      </c>
      <c r="AB99" t="n">
        <v>114.3318896560463</v>
      </c>
      <c r="AC99" t="n">
        <v>103.4202145731177</v>
      </c>
      <c r="AD99" t="n">
        <v>83561.03143075756</v>
      </c>
      <c r="AE99" t="n">
        <v>114331.8896560463</v>
      </c>
      <c r="AF99" t="n">
        <v>2.22532693125878e-06</v>
      </c>
      <c r="AG99" t="n">
        <v>0.1379166666666667</v>
      </c>
      <c r="AH99" t="n">
        <v>103420.2145731177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10.0671</v>
      </c>
      <c r="E100" t="n">
        <v>9.93</v>
      </c>
      <c r="F100" t="n">
        <v>6.77</v>
      </c>
      <c r="G100" t="n">
        <v>81.25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111.91</v>
      </c>
      <c r="Q100" t="n">
        <v>204.16</v>
      </c>
      <c r="R100" t="n">
        <v>24.3</v>
      </c>
      <c r="S100" t="n">
        <v>17.37</v>
      </c>
      <c r="T100" t="n">
        <v>1365.2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83.55610102471643</v>
      </c>
      <c r="AB100" t="n">
        <v>114.3251436569867</v>
      </c>
      <c r="AC100" t="n">
        <v>103.4141124027403</v>
      </c>
      <c r="AD100" t="n">
        <v>83556.10102471642</v>
      </c>
      <c r="AE100" t="n">
        <v>114325.1436569867</v>
      </c>
      <c r="AF100" t="n">
        <v>2.224575616868603e-06</v>
      </c>
      <c r="AG100" t="n">
        <v>0.1379166666666667</v>
      </c>
      <c r="AH100" t="n">
        <v>103414.1124027403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10.0649</v>
      </c>
      <c r="E101" t="n">
        <v>9.94</v>
      </c>
      <c r="F101" t="n">
        <v>6.77</v>
      </c>
      <c r="G101" t="n">
        <v>81.28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111.86</v>
      </c>
      <c r="Q101" t="n">
        <v>204.14</v>
      </c>
      <c r="R101" t="n">
        <v>24.38</v>
      </c>
      <c r="S101" t="n">
        <v>17.37</v>
      </c>
      <c r="T101" t="n">
        <v>1408.67</v>
      </c>
      <c r="U101" t="n">
        <v>0.71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83.54736164088804</v>
      </c>
      <c r="AB101" t="n">
        <v>114.3131860464783</v>
      </c>
      <c r="AC101" t="n">
        <v>103.4032960097962</v>
      </c>
      <c r="AD101" t="n">
        <v>83547.36164088805</v>
      </c>
      <c r="AE101" t="n">
        <v>114313.1860464783</v>
      </c>
      <c r="AF101" t="n">
        <v>2.224089472263195e-06</v>
      </c>
      <c r="AG101" t="n">
        <v>0.1380555555555555</v>
      </c>
      <c r="AH101" t="n">
        <v>103403.2960097962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10.0663</v>
      </c>
      <c r="E102" t="n">
        <v>9.93</v>
      </c>
      <c r="F102" t="n">
        <v>6.77</v>
      </c>
      <c r="G102" t="n">
        <v>81.26000000000001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111.62</v>
      </c>
      <c r="Q102" t="n">
        <v>204.14</v>
      </c>
      <c r="R102" t="n">
        <v>24.29</v>
      </c>
      <c r="S102" t="n">
        <v>17.37</v>
      </c>
      <c r="T102" t="n">
        <v>1360.8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83.40579524442106</v>
      </c>
      <c r="AB102" t="n">
        <v>114.1194886573636</v>
      </c>
      <c r="AC102" t="n">
        <v>103.2280848276426</v>
      </c>
      <c r="AD102" t="n">
        <v>83405.79524442105</v>
      </c>
      <c r="AE102" t="n">
        <v>114119.4886573636</v>
      </c>
      <c r="AF102" t="n">
        <v>2.224398837012091e-06</v>
      </c>
      <c r="AG102" t="n">
        <v>0.1379166666666667</v>
      </c>
      <c r="AH102" t="n">
        <v>103228.0848276426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10.0713</v>
      </c>
      <c r="E103" t="n">
        <v>9.93</v>
      </c>
      <c r="F103" t="n">
        <v>6.77</v>
      </c>
      <c r="G103" t="n">
        <v>81.2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111.34</v>
      </c>
      <c r="Q103" t="n">
        <v>204.14</v>
      </c>
      <c r="R103" t="n">
        <v>24.2</v>
      </c>
      <c r="S103" t="n">
        <v>17.37</v>
      </c>
      <c r="T103" t="n">
        <v>1314.86</v>
      </c>
      <c r="U103" t="n">
        <v>0.72</v>
      </c>
      <c r="V103" t="n">
        <v>0.75</v>
      </c>
      <c r="W103" t="n">
        <v>1.14</v>
      </c>
      <c r="X103" t="n">
        <v>0.08</v>
      </c>
      <c r="Y103" t="n">
        <v>1</v>
      </c>
      <c r="Z103" t="n">
        <v>10</v>
      </c>
      <c r="AA103" t="n">
        <v>83.2141464457269</v>
      </c>
      <c r="AB103" t="n">
        <v>113.8572663160422</v>
      </c>
      <c r="AC103" t="n">
        <v>102.9908886185453</v>
      </c>
      <c r="AD103" t="n">
        <v>83214.1464457269</v>
      </c>
      <c r="AE103" t="n">
        <v>113857.2663160422</v>
      </c>
      <c r="AF103" t="n">
        <v>2.225503711115293e-06</v>
      </c>
      <c r="AG103" t="n">
        <v>0.1379166666666667</v>
      </c>
      <c r="AH103" t="n">
        <v>102990.8886185453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10.1506</v>
      </c>
      <c r="E104" t="n">
        <v>9.85</v>
      </c>
      <c r="F104" t="n">
        <v>6.74</v>
      </c>
      <c r="G104" t="n">
        <v>101.12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110.73</v>
      </c>
      <c r="Q104" t="n">
        <v>204.14</v>
      </c>
      <c r="R104" t="n">
        <v>23.47</v>
      </c>
      <c r="S104" t="n">
        <v>17.37</v>
      </c>
      <c r="T104" t="n">
        <v>955.05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82.15763910884479</v>
      </c>
      <c r="AB104" t="n">
        <v>112.4117063679066</v>
      </c>
      <c r="AC104" t="n">
        <v>101.6832908830033</v>
      </c>
      <c r="AD104" t="n">
        <v>82157.63910884479</v>
      </c>
      <c r="AE104" t="n">
        <v>112411.7063679066</v>
      </c>
      <c r="AF104" t="n">
        <v>2.243027014392074e-06</v>
      </c>
      <c r="AG104" t="n">
        <v>0.1368055555555555</v>
      </c>
      <c r="AH104" t="n">
        <v>101683.2908830033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10.1497</v>
      </c>
      <c r="E105" t="n">
        <v>9.85</v>
      </c>
      <c r="F105" t="n">
        <v>6.74</v>
      </c>
      <c r="G105" t="n">
        <v>101.14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110.75</v>
      </c>
      <c r="Q105" t="n">
        <v>204.14</v>
      </c>
      <c r="R105" t="n">
        <v>23.45</v>
      </c>
      <c r="S105" t="n">
        <v>17.37</v>
      </c>
      <c r="T105" t="n">
        <v>949.77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82.17545955140642</v>
      </c>
      <c r="AB105" t="n">
        <v>112.4360890836018</v>
      </c>
      <c r="AC105" t="n">
        <v>101.7053465465339</v>
      </c>
      <c r="AD105" t="n">
        <v>82175.45955140641</v>
      </c>
      <c r="AE105" t="n">
        <v>112436.0890836018</v>
      </c>
      <c r="AF105" t="n">
        <v>2.242828137053497e-06</v>
      </c>
      <c r="AG105" t="n">
        <v>0.1368055555555555</v>
      </c>
      <c r="AH105" t="n">
        <v>101705.3465465339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10.1509</v>
      </c>
      <c r="E106" t="n">
        <v>9.85</v>
      </c>
      <c r="F106" t="n">
        <v>6.74</v>
      </c>
      <c r="G106" t="n">
        <v>101.12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110.91</v>
      </c>
      <c r="Q106" t="n">
        <v>204.15</v>
      </c>
      <c r="R106" t="n">
        <v>23.45</v>
      </c>
      <c r="S106" t="n">
        <v>17.37</v>
      </c>
      <c r="T106" t="n">
        <v>946.4299999999999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82.25177278670026</v>
      </c>
      <c r="AB106" t="n">
        <v>112.5405042188332</v>
      </c>
      <c r="AC106" t="n">
        <v>101.7997964478064</v>
      </c>
      <c r="AD106" t="n">
        <v>82251.77278670025</v>
      </c>
      <c r="AE106" t="n">
        <v>112540.5042188332</v>
      </c>
      <c r="AF106" t="n">
        <v>2.243093306838266e-06</v>
      </c>
      <c r="AG106" t="n">
        <v>0.1368055555555555</v>
      </c>
      <c r="AH106" t="n">
        <v>101799.7964478064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10.1434</v>
      </c>
      <c r="E107" t="n">
        <v>9.859999999999999</v>
      </c>
      <c r="F107" t="n">
        <v>6.75</v>
      </c>
      <c r="G107" t="n">
        <v>101.23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111.12</v>
      </c>
      <c r="Q107" t="n">
        <v>204.14</v>
      </c>
      <c r="R107" t="n">
        <v>23.58</v>
      </c>
      <c r="S107" t="n">
        <v>17.37</v>
      </c>
      <c r="T107" t="n">
        <v>1010.98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82.45487456629188</v>
      </c>
      <c r="AB107" t="n">
        <v>112.8183970338884</v>
      </c>
      <c r="AC107" t="n">
        <v>102.0511675626178</v>
      </c>
      <c r="AD107" t="n">
        <v>82454.87456629188</v>
      </c>
      <c r="AE107" t="n">
        <v>112818.3970338884</v>
      </c>
      <c r="AF107" t="n">
        <v>2.241435995683463e-06</v>
      </c>
      <c r="AG107" t="n">
        <v>0.1369444444444444</v>
      </c>
      <c r="AH107" t="n">
        <v>102051.1675626178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10.1428</v>
      </c>
      <c r="E108" t="n">
        <v>9.859999999999999</v>
      </c>
      <c r="F108" t="n">
        <v>6.75</v>
      </c>
      <c r="G108" t="n">
        <v>101.24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111.34</v>
      </c>
      <c r="Q108" t="n">
        <v>204.14</v>
      </c>
      <c r="R108" t="n">
        <v>23.66</v>
      </c>
      <c r="S108" t="n">
        <v>17.37</v>
      </c>
      <c r="T108" t="n">
        <v>1052.2</v>
      </c>
      <c r="U108" t="n">
        <v>0.73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82.57766422118492</v>
      </c>
      <c r="AB108" t="n">
        <v>112.9864032568103</v>
      </c>
      <c r="AC108" t="n">
        <v>102.2031395074223</v>
      </c>
      <c r="AD108" t="n">
        <v>82577.66422118492</v>
      </c>
      <c r="AE108" t="n">
        <v>112986.4032568103</v>
      </c>
      <c r="AF108" t="n">
        <v>2.241303410791079e-06</v>
      </c>
      <c r="AG108" t="n">
        <v>0.1369444444444444</v>
      </c>
      <c r="AH108" t="n">
        <v>102203.1395074223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10.1443</v>
      </c>
      <c r="E109" t="n">
        <v>9.859999999999999</v>
      </c>
      <c r="F109" t="n">
        <v>6.75</v>
      </c>
      <c r="G109" t="n">
        <v>101.22</v>
      </c>
      <c r="H109" t="n">
        <v>1.49</v>
      </c>
      <c r="I109" t="n">
        <v>4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111.41</v>
      </c>
      <c r="Q109" t="n">
        <v>204.14</v>
      </c>
      <c r="R109" t="n">
        <v>23.65</v>
      </c>
      <c r="S109" t="n">
        <v>17.37</v>
      </c>
      <c r="T109" t="n">
        <v>1047.95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82.60331930314305</v>
      </c>
      <c r="AB109" t="n">
        <v>113.0215056717677</v>
      </c>
      <c r="AC109" t="n">
        <v>102.2348917971627</v>
      </c>
      <c r="AD109" t="n">
        <v>82603.31930314306</v>
      </c>
      <c r="AE109" t="n">
        <v>113021.5056717677</v>
      </c>
      <c r="AF109" t="n">
        <v>2.241634873022039e-06</v>
      </c>
      <c r="AG109" t="n">
        <v>0.1369444444444444</v>
      </c>
      <c r="AH109" t="n">
        <v>102234.8917971628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10.1411</v>
      </c>
      <c r="E110" t="n">
        <v>9.859999999999999</v>
      </c>
      <c r="F110" t="n">
        <v>6.75</v>
      </c>
      <c r="G110" t="n">
        <v>101.26</v>
      </c>
      <c r="H110" t="n">
        <v>1.51</v>
      </c>
      <c r="I110" t="n">
        <v>4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111.6</v>
      </c>
      <c r="Q110" t="n">
        <v>204.14</v>
      </c>
      <c r="R110" t="n">
        <v>23.67</v>
      </c>
      <c r="S110" t="n">
        <v>17.37</v>
      </c>
      <c r="T110" t="n">
        <v>1058.35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82.73067372831528</v>
      </c>
      <c r="AB110" t="n">
        <v>113.195757614769</v>
      </c>
      <c r="AC110" t="n">
        <v>102.3925133792882</v>
      </c>
      <c r="AD110" t="n">
        <v>82730.67372831528</v>
      </c>
      <c r="AE110" t="n">
        <v>113195.757614769</v>
      </c>
      <c r="AF110" t="n">
        <v>2.24092775359599e-06</v>
      </c>
      <c r="AG110" t="n">
        <v>0.1369444444444444</v>
      </c>
      <c r="AH110" t="n">
        <v>102392.5133792882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10.1394</v>
      </c>
      <c r="E111" t="n">
        <v>9.859999999999999</v>
      </c>
      <c r="F111" t="n">
        <v>6.75</v>
      </c>
      <c r="G111" t="n">
        <v>101.29</v>
      </c>
      <c r="H111" t="n">
        <v>1.52</v>
      </c>
      <c r="I111" t="n">
        <v>4</v>
      </c>
      <c r="J111" t="n">
        <v>332.01</v>
      </c>
      <c r="K111" t="n">
        <v>60.56</v>
      </c>
      <c r="L111" t="n">
        <v>28.25</v>
      </c>
      <c r="M111" t="n">
        <v>2</v>
      </c>
      <c r="N111" t="n">
        <v>103.21</v>
      </c>
      <c r="O111" t="n">
        <v>41182.52</v>
      </c>
      <c r="P111" t="n">
        <v>111.72</v>
      </c>
      <c r="Q111" t="n">
        <v>204.15</v>
      </c>
      <c r="R111" t="n">
        <v>23.75</v>
      </c>
      <c r="S111" t="n">
        <v>17.37</v>
      </c>
      <c r="T111" t="n">
        <v>1094.94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82.80859457467176</v>
      </c>
      <c r="AB111" t="n">
        <v>113.302372354379</v>
      </c>
      <c r="AC111" t="n">
        <v>102.4889529577846</v>
      </c>
      <c r="AD111" t="n">
        <v>82808.59457467176</v>
      </c>
      <c r="AE111" t="n">
        <v>113302.372354379</v>
      </c>
      <c r="AF111" t="n">
        <v>2.240552096400902e-06</v>
      </c>
      <c r="AG111" t="n">
        <v>0.1369444444444444</v>
      </c>
      <c r="AH111" t="n">
        <v>102488.9529577846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10.144</v>
      </c>
      <c r="E112" t="n">
        <v>9.859999999999999</v>
      </c>
      <c r="F112" t="n">
        <v>6.75</v>
      </c>
      <c r="G112" t="n">
        <v>101.22</v>
      </c>
      <c r="H112" t="n">
        <v>1.53</v>
      </c>
      <c r="I112" t="n">
        <v>4</v>
      </c>
      <c r="J112" t="n">
        <v>332.6</v>
      </c>
      <c r="K112" t="n">
        <v>60.56</v>
      </c>
      <c r="L112" t="n">
        <v>28.5</v>
      </c>
      <c r="M112" t="n">
        <v>2</v>
      </c>
      <c r="N112" t="n">
        <v>103.55</v>
      </c>
      <c r="O112" t="n">
        <v>41255.45</v>
      </c>
      <c r="P112" t="n">
        <v>111.87</v>
      </c>
      <c r="Q112" t="n">
        <v>204.14</v>
      </c>
      <c r="R112" t="n">
        <v>23.62</v>
      </c>
      <c r="S112" t="n">
        <v>17.37</v>
      </c>
      <c r="T112" t="n">
        <v>1034.75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82.85247599554063</v>
      </c>
      <c r="AB112" t="n">
        <v>113.3624128503234</v>
      </c>
      <c r="AC112" t="n">
        <v>102.5432632730634</v>
      </c>
      <c r="AD112" t="n">
        <v>82852.47599554063</v>
      </c>
      <c r="AE112" t="n">
        <v>113362.4128503234</v>
      </c>
      <c r="AF112" t="n">
        <v>2.241568580575847e-06</v>
      </c>
      <c r="AG112" t="n">
        <v>0.1369444444444444</v>
      </c>
      <c r="AH112" t="n">
        <v>102543.2632730635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10.146</v>
      </c>
      <c r="E113" t="n">
        <v>9.859999999999999</v>
      </c>
      <c r="F113" t="n">
        <v>6.75</v>
      </c>
      <c r="G113" t="n">
        <v>101.19</v>
      </c>
      <c r="H113" t="n">
        <v>1.54</v>
      </c>
      <c r="I113" t="n">
        <v>4</v>
      </c>
      <c r="J113" t="n">
        <v>333.2</v>
      </c>
      <c r="K113" t="n">
        <v>60.56</v>
      </c>
      <c r="L113" t="n">
        <v>28.75</v>
      </c>
      <c r="M113" t="n">
        <v>2</v>
      </c>
      <c r="N113" t="n">
        <v>103.89</v>
      </c>
      <c r="O113" t="n">
        <v>41328.54</v>
      </c>
      <c r="P113" t="n">
        <v>111.9</v>
      </c>
      <c r="Q113" t="n">
        <v>204.15</v>
      </c>
      <c r="R113" t="n">
        <v>23.55</v>
      </c>
      <c r="S113" t="n">
        <v>17.37</v>
      </c>
      <c r="T113" t="n">
        <v>995.71</v>
      </c>
      <c r="U113" t="n">
        <v>0.74</v>
      </c>
      <c r="V113" t="n">
        <v>0.76</v>
      </c>
      <c r="W113" t="n">
        <v>1.14</v>
      </c>
      <c r="X113" t="n">
        <v>0.05</v>
      </c>
      <c r="Y113" t="n">
        <v>1</v>
      </c>
      <c r="Z113" t="n">
        <v>10</v>
      </c>
      <c r="AA113" t="n">
        <v>82.85265308974073</v>
      </c>
      <c r="AB113" t="n">
        <v>113.3626551584208</v>
      </c>
      <c r="AC113" t="n">
        <v>102.5434824556161</v>
      </c>
      <c r="AD113" t="n">
        <v>82852.65308974072</v>
      </c>
      <c r="AE113" t="n">
        <v>113362.6551584208</v>
      </c>
      <c r="AF113" t="n">
        <v>2.242010530217128e-06</v>
      </c>
      <c r="AG113" t="n">
        <v>0.1369444444444444</v>
      </c>
      <c r="AH113" t="n">
        <v>102543.4824556161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10.1509</v>
      </c>
      <c r="E114" t="n">
        <v>9.85</v>
      </c>
      <c r="F114" t="n">
        <v>6.74</v>
      </c>
      <c r="G114" t="n">
        <v>101.12</v>
      </c>
      <c r="H114" t="n">
        <v>1.55</v>
      </c>
      <c r="I114" t="n">
        <v>4</v>
      </c>
      <c r="J114" t="n">
        <v>333.79</v>
      </c>
      <c r="K114" t="n">
        <v>60.56</v>
      </c>
      <c r="L114" t="n">
        <v>29</v>
      </c>
      <c r="M114" t="n">
        <v>2</v>
      </c>
      <c r="N114" t="n">
        <v>104.24</v>
      </c>
      <c r="O114" t="n">
        <v>41401.93</v>
      </c>
      <c r="P114" t="n">
        <v>111.84</v>
      </c>
      <c r="Q114" t="n">
        <v>204.14</v>
      </c>
      <c r="R114" t="n">
        <v>23.43</v>
      </c>
      <c r="S114" t="n">
        <v>17.37</v>
      </c>
      <c r="T114" t="n">
        <v>939.05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82.75035138241805</v>
      </c>
      <c r="AB114" t="n">
        <v>113.2226814492291</v>
      </c>
      <c r="AC114" t="n">
        <v>102.4168676407753</v>
      </c>
      <c r="AD114" t="n">
        <v>82750.35138241804</v>
      </c>
      <c r="AE114" t="n">
        <v>113222.6814492291</v>
      </c>
      <c r="AF114" t="n">
        <v>2.243093306838266e-06</v>
      </c>
      <c r="AG114" t="n">
        <v>0.1368055555555555</v>
      </c>
      <c r="AH114" t="n">
        <v>102416.8676407753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10.1468</v>
      </c>
      <c r="E115" t="n">
        <v>9.859999999999999</v>
      </c>
      <c r="F115" t="n">
        <v>6.75</v>
      </c>
      <c r="G115" t="n">
        <v>101.18</v>
      </c>
      <c r="H115" t="n">
        <v>1.56</v>
      </c>
      <c r="I115" t="n">
        <v>4</v>
      </c>
      <c r="J115" t="n">
        <v>334.39</v>
      </c>
      <c r="K115" t="n">
        <v>60.56</v>
      </c>
      <c r="L115" t="n">
        <v>29.25</v>
      </c>
      <c r="M115" t="n">
        <v>2</v>
      </c>
      <c r="N115" t="n">
        <v>104.58</v>
      </c>
      <c r="O115" t="n">
        <v>41475.37</v>
      </c>
      <c r="P115" t="n">
        <v>112.04</v>
      </c>
      <c r="Q115" t="n">
        <v>204.14</v>
      </c>
      <c r="R115" t="n">
        <v>23.52</v>
      </c>
      <c r="S115" t="n">
        <v>17.37</v>
      </c>
      <c r="T115" t="n">
        <v>979.84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82.92137320583615</v>
      </c>
      <c r="AB115" t="n">
        <v>113.4566810529801</v>
      </c>
      <c r="AC115" t="n">
        <v>102.6285346507648</v>
      </c>
      <c r="AD115" t="n">
        <v>82921.37320583615</v>
      </c>
      <c r="AE115" t="n">
        <v>113456.6810529801</v>
      </c>
      <c r="AF115" t="n">
        <v>2.24218731007364e-06</v>
      </c>
      <c r="AG115" t="n">
        <v>0.1369444444444444</v>
      </c>
      <c r="AH115" t="n">
        <v>102628.5346507648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10.1486</v>
      </c>
      <c r="E116" t="n">
        <v>9.85</v>
      </c>
      <c r="F116" t="n">
        <v>6.74</v>
      </c>
      <c r="G116" t="n">
        <v>101.15</v>
      </c>
      <c r="H116" t="n">
        <v>1.57</v>
      </c>
      <c r="I116" t="n">
        <v>4</v>
      </c>
      <c r="J116" t="n">
        <v>334.98</v>
      </c>
      <c r="K116" t="n">
        <v>60.56</v>
      </c>
      <c r="L116" t="n">
        <v>29.5</v>
      </c>
      <c r="M116" t="n">
        <v>2</v>
      </c>
      <c r="N116" t="n">
        <v>104.93</v>
      </c>
      <c r="O116" t="n">
        <v>41548.98</v>
      </c>
      <c r="P116" t="n">
        <v>112.08</v>
      </c>
      <c r="Q116" t="n">
        <v>204.14</v>
      </c>
      <c r="R116" t="n">
        <v>23.52</v>
      </c>
      <c r="S116" t="n">
        <v>17.37</v>
      </c>
      <c r="T116" t="n">
        <v>983.79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82.89731919694792</v>
      </c>
      <c r="AB116" t="n">
        <v>113.4237692968312</v>
      </c>
      <c r="AC116" t="n">
        <v>102.5987639464309</v>
      </c>
      <c r="AD116" t="n">
        <v>82897.31919694792</v>
      </c>
      <c r="AE116" t="n">
        <v>113423.7692968312</v>
      </c>
      <c r="AF116" t="n">
        <v>2.242585064750793e-06</v>
      </c>
      <c r="AG116" t="n">
        <v>0.1368055555555555</v>
      </c>
      <c r="AH116" t="n">
        <v>102598.7639464309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10.1437</v>
      </c>
      <c r="E117" t="n">
        <v>9.859999999999999</v>
      </c>
      <c r="F117" t="n">
        <v>6.75</v>
      </c>
      <c r="G117" t="n">
        <v>101.22</v>
      </c>
      <c r="H117" t="n">
        <v>1.58</v>
      </c>
      <c r="I117" t="n">
        <v>4</v>
      </c>
      <c r="J117" t="n">
        <v>335.58</v>
      </c>
      <c r="K117" t="n">
        <v>60.56</v>
      </c>
      <c r="L117" t="n">
        <v>29.75</v>
      </c>
      <c r="M117" t="n">
        <v>2</v>
      </c>
      <c r="N117" t="n">
        <v>105.28</v>
      </c>
      <c r="O117" t="n">
        <v>41622.76</v>
      </c>
      <c r="P117" t="n">
        <v>112.13</v>
      </c>
      <c r="Q117" t="n">
        <v>204.16</v>
      </c>
      <c r="R117" t="n">
        <v>23.6</v>
      </c>
      <c r="S117" t="n">
        <v>17.37</v>
      </c>
      <c r="T117" t="n">
        <v>1024.59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82.99435011655146</v>
      </c>
      <c r="AB117" t="n">
        <v>113.5565312817348</v>
      </c>
      <c r="AC117" t="n">
        <v>102.7188553138279</v>
      </c>
      <c r="AD117" t="n">
        <v>82994.35011655146</v>
      </c>
      <c r="AE117" t="n">
        <v>113556.5312817348</v>
      </c>
      <c r="AF117" t="n">
        <v>2.241502288129655e-06</v>
      </c>
      <c r="AG117" t="n">
        <v>0.1369444444444444</v>
      </c>
      <c r="AH117" t="n">
        <v>102718.8553138279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10.1371</v>
      </c>
      <c r="E118" t="n">
        <v>9.859999999999999</v>
      </c>
      <c r="F118" t="n">
        <v>6.75</v>
      </c>
      <c r="G118" t="n">
        <v>101.32</v>
      </c>
      <c r="H118" t="n">
        <v>1.59</v>
      </c>
      <c r="I118" t="n">
        <v>4</v>
      </c>
      <c r="J118" t="n">
        <v>336.18</v>
      </c>
      <c r="K118" t="n">
        <v>60.56</v>
      </c>
      <c r="L118" t="n">
        <v>30</v>
      </c>
      <c r="M118" t="n">
        <v>2</v>
      </c>
      <c r="N118" t="n">
        <v>105.63</v>
      </c>
      <c r="O118" t="n">
        <v>41696.71</v>
      </c>
      <c r="P118" t="n">
        <v>112.31</v>
      </c>
      <c r="Q118" t="n">
        <v>204.14</v>
      </c>
      <c r="R118" t="n">
        <v>23.78</v>
      </c>
      <c r="S118" t="n">
        <v>17.37</v>
      </c>
      <c r="T118" t="n">
        <v>1112.79</v>
      </c>
      <c r="U118" t="n">
        <v>0.73</v>
      </c>
      <c r="V118" t="n">
        <v>0.76</v>
      </c>
      <c r="W118" t="n">
        <v>1.14</v>
      </c>
      <c r="X118" t="n">
        <v>0.06</v>
      </c>
      <c r="Y118" t="n">
        <v>1</v>
      </c>
      <c r="Z118" t="n">
        <v>10</v>
      </c>
      <c r="AA118" t="n">
        <v>83.14363476174505</v>
      </c>
      <c r="AB118" t="n">
        <v>113.7607891192623</v>
      </c>
      <c r="AC118" t="n">
        <v>102.9036190700196</v>
      </c>
      <c r="AD118" t="n">
        <v>83143.63476174505</v>
      </c>
      <c r="AE118" t="n">
        <v>113760.7891192623</v>
      </c>
      <c r="AF118" t="n">
        <v>2.240043854313429e-06</v>
      </c>
      <c r="AG118" t="n">
        <v>0.1369444444444444</v>
      </c>
      <c r="AH118" t="n">
        <v>102903.6190700196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10.144</v>
      </c>
      <c r="E119" t="n">
        <v>9.859999999999999</v>
      </c>
      <c r="F119" t="n">
        <v>6.75</v>
      </c>
      <c r="G119" t="n">
        <v>101.22</v>
      </c>
      <c r="H119" t="n">
        <v>1.6</v>
      </c>
      <c r="I119" t="n">
        <v>4</v>
      </c>
      <c r="J119" t="n">
        <v>336.78</v>
      </c>
      <c r="K119" t="n">
        <v>60.56</v>
      </c>
      <c r="L119" t="n">
        <v>30.25</v>
      </c>
      <c r="M119" t="n">
        <v>2</v>
      </c>
      <c r="N119" t="n">
        <v>105.98</v>
      </c>
      <c r="O119" t="n">
        <v>41770.83</v>
      </c>
      <c r="P119" t="n">
        <v>112.2</v>
      </c>
      <c r="Q119" t="n">
        <v>204.17</v>
      </c>
      <c r="R119" t="n">
        <v>23.65</v>
      </c>
      <c r="S119" t="n">
        <v>17.37</v>
      </c>
      <c r="T119" t="n">
        <v>1048.63</v>
      </c>
      <c r="U119" t="n">
        <v>0.73</v>
      </c>
      <c r="V119" t="n">
        <v>0.76</v>
      </c>
      <c r="W119" t="n">
        <v>1.14</v>
      </c>
      <c r="X119" t="n">
        <v>0.06</v>
      </c>
      <c r="Y119" t="n">
        <v>1</v>
      </c>
      <c r="Z119" t="n">
        <v>10</v>
      </c>
      <c r="AA119" t="n">
        <v>83.02951131958406</v>
      </c>
      <c r="AB119" t="n">
        <v>113.6046403909267</v>
      </c>
      <c r="AC119" t="n">
        <v>102.7623729571602</v>
      </c>
      <c r="AD119" t="n">
        <v>83029.51131958405</v>
      </c>
      <c r="AE119" t="n">
        <v>113604.6403909268</v>
      </c>
      <c r="AF119" t="n">
        <v>2.241568580575847e-06</v>
      </c>
      <c r="AG119" t="n">
        <v>0.1369444444444444</v>
      </c>
      <c r="AH119" t="n">
        <v>102762.3729571602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10.1411</v>
      </c>
      <c r="E120" t="n">
        <v>9.859999999999999</v>
      </c>
      <c r="F120" t="n">
        <v>6.75</v>
      </c>
      <c r="G120" t="n">
        <v>101.26</v>
      </c>
      <c r="H120" t="n">
        <v>1.61</v>
      </c>
      <c r="I120" t="n">
        <v>4</v>
      </c>
      <c r="J120" t="n">
        <v>337.39</v>
      </c>
      <c r="K120" t="n">
        <v>60.56</v>
      </c>
      <c r="L120" t="n">
        <v>30.5</v>
      </c>
      <c r="M120" t="n">
        <v>2</v>
      </c>
      <c r="N120" t="n">
        <v>106.33</v>
      </c>
      <c r="O120" t="n">
        <v>41845.13</v>
      </c>
      <c r="P120" t="n">
        <v>112.27</v>
      </c>
      <c r="Q120" t="n">
        <v>204.21</v>
      </c>
      <c r="R120" t="n">
        <v>23.74</v>
      </c>
      <c r="S120" t="n">
        <v>17.37</v>
      </c>
      <c r="T120" t="n">
        <v>1092.26</v>
      </c>
      <c r="U120" t="n">
        <v>0.73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83.09021186913454</v>
      </c>
      <c r="AB120" t="n">
        <v>113.6876935607409</v>
      </c>
      <c r="AC120" t="n">
        <v>102.8374996490132</v>
      </c>
      <c r="AD120" t="n">
        <v>83090.21186913454</v>
      </c>
      <c r="AE120" t="n">
        <v>113687.6935607409</v>
      </c>
      <c r="AF120" t="n">
        <v>2.24092775359599e-06</v>
      </c>
      <c r="AG120" t="n">
        <v>0.1369444444444444</v>
      </c>
      <c r="AH120" t="n">
        <v>102837.4996490132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10.1437</v>
      </c>
      <c r="E121" t="n">
        <v>9.859999999999999</v>
      </c>
      <c r="F121" t="n">
        <v>6.75</v>
      </c>
      <c r="G121" t="n">
        <v>101.22</v>
      </c>
      <c r="H121" t="n">
        <v>1.62</v>
      </c>
      <c r="I121" t="n">
        <v>4</v>
      </c>
      <c r="J121" t="n">
        <v>337.99</v>
      </c>
      <c r="K121" t="n">
        <v>60.56</v>
      </c>
      <c r="L121" t="n">
        <v>30.75</v>
      </c>
      <c r="M121" t="n">
        <v>2</v>
      </c>
      <c r="N121" t="n">
        <v>106.68</v>
      </c>
      <c r="O121" t="n">
        <v>41919.61</v>
      </c>
      <c r="P121" t="n">
        <v>112.23</v>
      </c>
      <c r="Q121" t="n">
        <v>204.14</v>
      </c>
      <c r="R121" t="n">
        <v>23.63</v>
      </c>
      <c r="S121" t="n">
        <v>17.37</v>
      </c>
      <c r="T121" t="n">
        <v>1037.04</v>
      </c>
      <c r="U121" t="n">
        <v>0.74</v>
      </c>
      <c r="V121" t="n">
        <v>0.76</v>
      </c>
      <c r="W121" t="n">
        <v>1.14</v>
      </c>
      <c r="X121" t="n">
        <v>0.06</v>
      </c>
      <c r="Y121" t="n">
        <v>1</v>
      </c>
      <c r="Z121" t="n">
        <v>10</v>
      </c>
      <c r="AA121" t="n">
        <v>83.0479987710558</v>
      </c>
      <c r="AB121" t="n">
        <v>113.6299357376392</v>
      </c>
      <c r="AC121" t="n">
        <v>102.7852541514846</v>
      </c>
      <c r="AD121" t="n">
        <v>83047.99877105581</v>
      </c>
      <c r="AE121" t="n">
        <v>113629.9357376392</v>
      </c>
      <c r="AF121" t="n">
        <v>2.241502288129655e-06</v>
      </c>
      <c r="AG121" t="n">
        <v>0.1369444444444444</v>
      </c>
      <c r="AH121" t="n">
        <v>102785.2541514846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10.1471</v>
      </c>
      <c r="E122" t="n">
        <v>9.859999999999999</v>
      </c>
      <c r="F122" t="n">
        <v>6.75</v>
      </c>
      <c r="G122" t="n">
        <v>101.17</v>
      </c>
      <c r="H122" t="n">
        <v>1.63</v>
      </c>
      <c r="I122" t="n">
        <v>4</v>
      </c>
      <c r="J122" t="n">
        <v>338.59</v>
      </c>
      <c r="K122" t="n">
        <v>60.56</v>
      </c>
      <c r="L122" t="n">
        <v>31</v>
      </c>
      <c r="M122" t="n">
        <v>2</v>
      </c>
      <c r="N122" t="n">
        <v>107.04</v>
      </c>
      <c r="O122" t="n">
        <v>41994.26</v>
      </c>
      <c r="P122" t="n">
        <v>112.09</v>
      </c>
      <c r="Q122" t="n">
        <v>204.14</v>
      </c>
      <c r="R122" t="n">
        <v>23.55</v>
      </c>
      <c r="S122" t="n">
        <v>17.37</v>
      </c>
      <c r="T122" t="n">
        <v>999.64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82.94579968880137</v>
      </c>
      <c r="AB122" t="n">
        <v>113.4901024445934</v>
      </c>
      <c r="AC122" t="n">
        <v>102.6587663516699</v>
      </c>
      <c r="AD122" t="n">
        <v>82945.79968880137</v>
      </c>
      <c r="AE122" t="n">
        <v>113490.1024445934</v>
      </c>
      <c r="AF122" t="n">
        <v>2.242253602519832e-06</v>
      </c>
      <c r="AG122" t="n">
        <v>0.1369444444444444</v>
      </c>
      <c r="AH122" t="n">
        <v>102658.7663516699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10.1474</v>
      </c>
      <c r="E123" t="n">
        <v>9.85</v>
      </c>
      <c r="F123" t="n">
        <v>6.74</v>
      </c>
      <c r="G123" t="n">
        <v>101.17</v>
      </c>
      <c r="H123" t="n">
        <v>1.64</v>
      </c>
      <c r="I123" t="n">
        <v>4</v>
      </c>
      <c r="J123" t="n">
        <v>339.2</v>
      </c>
      <c r="K123" t="n">
        <v>60.56</v>
      </c>
      <c r="L123" t="n">
        <v>31.25</v>
      </c>
      <c r="M123" t="n">
        <v>2</v>
      </c>
      <c r="N123" t="n">
        <v>107.4</v>
      </c>
      <c r="O123" t="n">
        <v>42069.09</v>
      </c>
      <c r="P123" t="n">
        <v>112.13</v>
      </c>
      <c r="Q123" t="n">
        <v>204.15</v>
      </c>
      <c r="R123" t="n">
        <v>23.52</v>
      </c>
      <c r="S123" t="n">
        <v>17.37</v>
      </c>
      <c r="T123" t="n">
        <v>982.79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82.93368609984832</v>
      </c>
      <c r="AB123" t="n">
        <v>113.473528097774</v>
      </c>
      <c r="AC123" t="n">
        <v>102.6437738372487</v>
      </c>
      <c r="AD123" t="n">
        <v>82933.68609984832</v>
      </c>
      <c r="AE123" t="n">
        <v>113473.528097774</v>
      </c>
      <c r="AF123" t="n">
        <v>2.242319894966024e-06</v>
      </c>
      <c r="AG123" t="n">
        <v>0.1368055555555555</v>
      </c>
      <c r="AH123" t="n">
        <v>102643.7738372487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10.1463</v>
      </c>
      <c r="E124" t="n">
        <v>9.859999999999999</v>
      </c>
      <c r="F124" t="n">
        <v>6.75</v>
      </c>
      <c r="G124" t="n">
        <v>101.19</v>
      </c>
      <c r="H124" t="n">
        <v>1.65</v>
      </c>
      <c r="I124" t="n">
        <v>4</v>
      </c>
      <c r="J124" t="n">
        <v>339.81</v>
      </c>
      <c r="K124" t="n">
        <v>60.56</v>
      </c>
      <c r="L124" t="n">
        <v>31.5</v>
      </c>
      <c r="M124" t="n">
        <v>2</v>
      </c>
      <c r="N124" t="n">
        <v>107.75</v>
      </c>
      <c r="O124" t="n">
        <v>42144.11</v>
      </c>
      <c r="P124" t="n">
        <v>112.15</v>
      </c>
      <c r="Q124" t="n">
        <v>204.14</v>
      </c>
      <c r="R124" t="n">
        <v>23.55</v>
      </c>
      <c r="S124" t="n">
        <v>17.37</v>
      </c>
      <c r="T124" t="n">
        <v>995.49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82.98435334448612</v>
      </c>
      <c r="AB124" t="n">
        <v>113.5428532571685</v>
      </c>
      <c r="AC124" t="n">
        <v>102.706482700729</v>
      </c>
      <c r="AD124" t="n">
        <v>82984.35334448612</v>
      </c>
      <c r="AE124" t="n">
        <v>113542.8532571685</v>
      </c>
      <c r="AF124" t="n">
        <v>2.24207682266332e-06</v>
      </c>
      <c r="AG124" t="n">
        <v>0.1369444444444444</v>
      </c>
      <c r="AH124" t="n">
        <v>102706.482700729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10.1468</v>
      </c>
      <c r="E125" t="n">
        <v>9.859999999999999</v>
      </c>
      <c r="F125" t="n">
        <v>6.75</v>
      </c>
      <c r="G125" t="n">
        <v>101.18</v>
      </c>
      <c r="H125" t="n">
        <v>1.66</v>
      </c>
      <c r="I125" t="n">
        <v>4</v>
      </c>
      <c r="J125" t="n">
        <v>340.42</v>
      </c>
      <c r="K125" t="n">
        <v>60.56</v>
      </c>
      <c r="L125" t="n">
        <v>31.75</v>
      </c>
      <c r="M125" t="n">
        <v>2</v>
      </c>
      <c r="N125" t="n">
        <v>108.11</v>
      </c>
      <c r="O125" t="n">
        <v>42219.3</v>
      </c>
      <c r="P125" t="n">
        <v>112.08</v>
      </c>
      <c r="Q125" t="n">
        <v>204.14</v>
      </c>
      <c r="R125" t="n">
        <v>23.44</v>
      </c>
      <c r="S125" t="n">
        <v>17.37</v>
      </c>
      <c r="T125" t="n">
        <v>940.13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82.94282611144956</v>
      </c>
      <c r="AB125" t="n">
        <v>113.4860338648757</v>
      </c>
      <c r="AC125" t="n">
        <v>102.6550860714901</v>
      </c>
      <c r="AD125" t="n">
        <v>82942.82611144957</v>
      </c>
      <c r="AE125" t="n">
        <v>113486.0338648757</v>
      </c>
      <c r="AF125" t="n">
        <v>2.24218731007364e-06</v>
      </c>
      <c r="AG125" t="n">
        <v>0.1369444444444444</v>
      </c>
      <c r="AH125" t="n">
        <v>102655.0860714901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10.1497</v>
      </c>
      <c r="E126" t="n">
        <v>9.85</v>
      </c>
      <c r="F126" t="n">
        <v>6.74</v>
      </c>
      <c r="G126" t="n">
        <v>101.14</v>
      </c>
      <c r="H126" t="n">
        <v>1.67</v>
      </c>
      <c r="I126" t="n">
        <v>4</v>
      </c>
      <c r="J126" t="n">
        <v>341.03</v>
      </c>
      <c r="K126" t="n">
        <v>60.56</v>
      </c>
      <c r="L126" t="n">
        <v>32</v>
      </c>
      <c r="M126" t="n">
        <v>2</v>
      </c>
      <c r="N126" t="n">
        <v>108.48</v>
      </c>
      <c r="O126" t="n">
        <v>42294.68</v>
      </c>
      <c r="P126" t="n">
        <v>111.99</v>
      </c>
      <c r="Q126" t="n">
        <v>204.14</v>
      </c>
      <c r="R126" t="n">
        <v>23.37</v>
      </c>
      <c r="S126" t="n">
        <v>17.37</v>
      </c>
      <c r="T126" t="n">
        <v>905.3200000000001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82.8403096083567</v>
      </c>
      <c r="AB126" t="n">
        <v>113.3457662626352</v>
      </c>
      <c r="AC126" t="n">
        <v>102.5282054123406</v>
      </c>
      <c r="AD126" t="n">
        <v>82840.30960835671</v>
      </c>
      <c r="AE126" t="n">
        <v>113345.7662626352</v>
      </c>
      <c r="AF126" t="n">
        <v>2.242828137053497e-06</v>
      </c>
      <c r="AG126" t="n">
        <v>0.1368055555555555</v>
      </c>
      <c r="AH126" t="n">
        <v>102528.2054123406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10.1488</v>
      </c>
      <c r="E127" t="n">
        <v>9.85</v>
      </c>
      <c r="F127" t="n">
        <v>6.74</v>
      </c>
      <c r="G127" t="n">
        <v>101.15</v>
      </c>
      <c r="H127" t="n">
        <v>1.68</v>
      </c>
      <c r="I127" t="n">
        <v>4</v>
      </c>
      <c r="J127" t="n">
        <v>341.64</v>
      </c>
      <c r="K127" t="n">
        <v>60.56</v>
      </c>
      <c r="L127" t="n">
        <v>32.25</v>
      </c>
      <c r="M127" t="n">
        <v>2</v>
      </c>
      <c r="N127" t="n">
        <v>108.84</v>
      </c>
      <c r="O127" t="n">
        <v>42370.23</v>
      </c>
      <c r="P127" t="n">
        <v>111.93</v>
      </c>
      <c r="Q127" t="n">
        <v>204.15</v>
      </c>
      <c r="R127" t="n">
        <v>23.47</v>
      </c>
      <c r="S127" t="n">
        <v>17.37</v>
      </c>
      <c r="T127" t="n">
        <v>955.4400000000001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82.81529481487968</v>
      </c>
      <c r="AB127" t="n">
        <v>113.3115399186251</v>
      </c>
      <c r="AC127" t="n">
        <v>102.4972455825658</v>
      </c>
      <c r="AD127" t="n">
        <v>82815.29481487967</v>
      </c>
      <c r="AE127" t="n">
        <v>113311.5399186251</v>
      </c>
      <c r="AF127" t="n">
        <v>2.242629259714921e-06</v>
      </c>
      <c r="AG127" t="n">
        <v>0.1368055555555555</v>
      </c>
      <c r="AH127" t="n">
        <v>102497.2455825658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10.1497</v>
      </c>
      <c r="E128" t="n">
        <v>9.85</v>
      </c>
      <c r="F128" t="n">
        <v>6.74</v>
      </c>
      <c r="G128" t="n">
        <v>101.14</v>
      </c>
      <c r="H128" t="n">
        <v>1.69</v>
      </c>
      <c r="I128" t="n">
        <v>4</v>
      </c>
      <c r="J128" t="n">
        <v>342.26</v>
      </c>
      <c r="K128" t="n">
        <v>60.56</v>
      </c>
      <c r="L128" t="n">
        <v>32.5</v>
      </c>
      <c r="M128" t="n">
        <v>2</v>
      </c>
      <c r="N128" t="n">
        <v>109.2</v>
      </c>
      <c r="O128" t="n">
        <v>42445.98</v>
      </c>
      <c r="P128" t="n">
        <v>111.82</v>
      </c>
      <c r="Q128" t="n">
        <v>204.14</v>
      </c>
      <c r="R128" t="n">
        <v>23.48</v>
      </c>
      <c r="S128" t="n">
        <v>17.37</v>
      </c>
      <c r="T128" t="n">
        <v>961.6900000000001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82.74916081022643</v>
      </c>
      <c r="AB128" t="n">
        <v>113.2210524558323</v>
      </c>
      <c r="AC128" t="n">
        <v>102.4153941162219</v>
      </c>
      <c r="AD128" t="n">
        <v>82749.16081022643</v>
      </c>
      <c r="AE128" t="n">
        <v>113221.0524558323</v>
      </c>
      <c r="AF128" t="n">
        <v>2.242828137053497e-06</v>
      </c>
      <c r="AG128" t="n">
        <v>0.1368055555555555</v>
      </c>
      <c r="AH128" t="n">
        <v>102415.3941162219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10.15</v>
      </c>
      <c r="E129" t="n">
        <v>9.85</v>
      </c>
      <c r="F129" t="n">
        <v>6.74</v>
      </c>
      <c r="G129" t="n">
        <v>101.13</v>
      </c>
      <c r="H129" t="n">
        <v>1.7</v>
      </c>
      <c r="I129" t="n">
        <v>4</v>
      </c>
      <c r="J129" t="n">
        <v>342.87</v>
      </c>
      <c r="K129" t="n">
        <v>60.56</v>
      </c>
      <c r="L129" t="n">
        <v>32.75</v>
      </c>
      <c r="M129" t="n">
        <v>2</v>
      </c>
      <c r="N129" t="n">
        <v>109.57</v>
      </c>
      <c r="O129" t="n">
        <v>42521.91</v>
      </c>
      <c r="P129" t="n">
        <v>111.74</v>
      </c>
      <c r="Q129" t="n">
        <v>204.14</v>
      </c>
      <c r="R129" t="n">
        <v>23.41</v>
      </c>
      <c r="S129" t="n">
        <v>17.37</v>
      </c>
      <c r="T129" t="n">
        <v>927.08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82.70388542762775</v>
      </c>
      <c r="AB129" t="n">
        <v>113.1591046799519</v>
      </c>
      <c r="AC129" t="n">
        <v>102.3593585491273</v>
      </c>
      <c r="AD129" t="n">
        <v>82703.88542762776</v>
      </c>
      <c r="AE129" t="n">
        <v>113159.1046799519</v>
      </c>
      <c r="AF129" t="n">
        <v>2.242894429499689e-06</v>
      </c>
      <c r="AG129" t="n">
        <v>0.1368055555555555</v>
      </c>
      <c r="AH129" t="n">
        <v>102359.3585491273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10.1503</v>
      </c>
      <c r="E130" t="n">
        <v>9.85</v>
      </c>
      <c r="F130" t="n">
        <v>6.74</v>
      </c>
      <c r="G130" t="n">
        <v>101.13</v>
      </c>
      <c r="H130" t="n">
        <v>1.71</v>
      </c>
      <c r="I130" t="n">
        <v>4</v>
      </c>
      <c r="J130" t="n">
        <v>343.49</v>
      </c>
      <c r="K130" t="n">
        <v>60.56</v>
      </c>
      <c r="L130" t="n">
        <v>33</v>
      </c>
      <c r="M130" t="n">
        <v>2</v>
      </c>
      <c r="N130" t="n">
        <v>109.94</v>
      </c>
      <c r="O130" t="n">
        <v>42598.03</v>
      </c>
      <c r="P130" t="n">
        <v>111.72</v>
      </c>
      <c r="Q130" t="n">
        <v>204.14</v>
      </c>
      <c r="R130" t="n">
        <v>23.38</v>
      </c>
      <c r="S130" t="n">
        <v>17.37</v>
      </c>
      <c r="T130" t="n">
        <v>910.2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82.69078098374487</v>
      </c>
      <c r="AB130" t="n">
        <v>113.1411746017041</v>
      </c>
      <c r="AC130" t="n">
        <v>102.3431396923824</v>
      </c>
      <c r="AD130" t="n">
        <v>82690.78098374487</v>
      </c>
      <c r="AE130" t="n">
        <v>113141.1746017041</v>
      </c>
      <c r="AF130" t="n">
        <v>2.242960721945881e-06</v>
      </c>
      <c r="AG130" t="n">
        <v>0.1368055555555555</v>
      </c>
      <c r="AH130" t="n">
        <v>102343.1396923824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10.1517</v>
      </c>
      <c r="E131" t="n">
        <v>9.85</v>
      </c>
      <c r="F131" t="n">
        <v>6.74</v>
      </c>
      <c r="G131" t="n">
        <v>101.11</v>
      </c>
      <c r="H131" t="n">
        <v>1.72</v>
      </c>
      <c r="I131" t="n">
        <v>4</v>
      </c>
      <c r="J131" t="n">
        <v>344.11</v>
      </c>
      <c r="K131" t="n">
        <v>60.56</v>
      </c>
      <c r="L131" t="n">
        <v>33.25</v>
      </c>
      <c r="M131" t="n">
        <v>2</v>
      </c>
      <c r="N131" t="n">
        <v>110.3</v>
      </c>
      <c r="O131" t="n">
        <v>42674.47</v>
      </c>
      <c r="P131" t="n">
        <v>111.51</v>
      </c>
      <c r="Q131" t="n">
        <v>204.14</v>
      </c>
      <c r="R131" t="n">
        <v>23.35</v>
      </c>
      <c r="S131" t="n">
        <v>17.37</v>
      </c>
      <c r="T131" t="n">
        <v>895.74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82.56709638004334</v>
      </c>
      <c r="AB131" t="n">
        <v>112.9719438703401</v>
      </c>
      <c r="AC131" t="n">
        <v>102.190060104503</v>
      </c>
      <c r="AD131" t="n">
        <v>82567.09638004334</v>
      </c>
      <c r="AE131" t="n">
        <v>112971.9438703401</v>
      </c>
      <c r="AF131" t="n">
        <v>2.243270086694778e-06</v>
      </c>
      <c r="AG131" t="n">
        <v>0.1368055555555555</v>
      </c>
      <c r="AH131" t="n">
        <v>102190.060104503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10.1477</v>
      </c>
      <c r="E132" t="n">
        <v>9.85</v>
      </c>
      <c r="F132" t="n">
        <v>6.74</v>
      </c>
      <c r="G132" t="n">
        <v>101.17</v>
      </c>
      <c r="H132" t="n">
        <v>1.73</v>
      </c>
      <c r="I132" t="n">
        <v>4</v>
      </c>
      <c r="J132" t="n">
        <v>344.73</v>
      </c>
      <c r="K132" t="n">
        <v>60.56</v>
      </c>
      <c r="L132" t="n">
        <v>33.5</v>
      </c>
      <c r="M132" t="n">
        <v>2</v>
      </c>
      <c r="N132" t="n">
        <v>110.67</v>
      </c>
      <c r="O132" t="n">
        <v>42750.97</v>
      </c>
      <c r="P132" t="n">
        <v>111.51</v>
      </c>
      <c r="Q132" t="n">
        <v>204.14</v>
      </c>
      <c r="R132" t="n">
        <v>23.45</v>
      </c>
      <c r="S132" t="n">
        <v>17.37</v>
      </c>
      <c r="T132" t="n">
        <v>946.62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82.5988064604107</v>
      </c>
      <c r="AB132" t="n">
        <v>113.0153310012487</v>
      </c>
      <c r="AC132" t="n">
        <v>102.2293064285319</v>
      </c>
      <c r="AD132" t="n">
        <v>82598.80646041071</v>
      </c>
      <c r="AE132" t="n">
        <v>113015.3310012487</v>
      </c>
      <c r="AF132" t="n">
        <v>2.242386187412217e-06</v>
      </c>
      <c r="AG132" t="n">
        <v>0.1368055555555555</v>
      </c>
      <c r="AH132" t="n">
        <v>102229.3064285319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10.1543</v>
      </c>
      <c r="E133" t="n">
        <v>9.85</v>
      </c>
      <c r="F133" t="n">
        <v>6.74</v>
      </c>
      <c r="G133" t="n">
        <v>101.07</v>
      </c>
      <c r="H133" t="n">
        <v>1.74</v>
      </c>
      <c r="I133" t="n">
        <v>4</v>
      </c>
      <c r="J133" t="n">
        <v>345.35</v>
      </c>
      <c r="K133" t="n">
        <v>60.56</v>
      </c>
      <c r="L133" t="n">
        <v>33.75</v>
      </c>
      <c r="M133" t="n">
        <v>2</v>
      </c>
      <c r="N133" t="n">
        <v>111.05</v>
      </c>
      <c r="O133" t="n">
        <v>42827.67</v>
      </c>
      <c r="P133" t="n">
        <v>111.34</v>
      </c>
      <c r="Q133" t="n">
        <v>204.18</v>
      </c>
      <c r="R133" t="n">
        <v>23.27</v>
      </c>
      <c r="S133" t="n">
        <v>17.37</v>
      </c>
      <c r="T133" t="n">
        <v>857.3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82.45539071790648</v>
      </c>
      <c r="AB133" t="n">
        <v>112.8191032552985</v>
      </c>
      <c r="AC133" t="n">
        <v>102.0518063832478</v>
      </c>
      <c r="AD133" t="n">
        <v>82455.39071790648</v>
      </c>
      <c r="AE133" t="n">
        <v>112819.1032552985</v>
      </c>
      <c r="AF133" t="n">
        <v>2.243844621228443e-06</v>
      </c>
      <c r="AG133" t="n">
        <v>0.1368055555555555</v>
      </c>
      <c r="AH133" t="n">
        <v>102051.8063832478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10.1569</v>
      </c>
      <c r="E134" t="n">
        <v>9.85</v>
      </c>
      <c r="F134" t="n">
        <v>6.74</v>
      </c>
      <c r="G134" t="n">
        <v>101.03</v>
      </c>
      <c r="H134" t="n">
        <v>1.75</v>
      </c>
      <c r="I134" t="n">
        <v>4</v>
      </c>
      <c r="J134" t="n">
        <v>345.97</v>
      </c>
      <c r="K134" t="n">
        <v>60.56</v>
      </c>
      <c r="L134" t="n">
        <v>34</v>
      </c>
      <c r="M134" t="n">
        <v>2</v>
      </c>
      <c r="N134" t="n">
        <v>111.42</v>
      </c>
      <c r="O134" t="n">
        <v>42904.56</v>
      </c>
      <c r="P134" t="n">
        <v>111.12</v>
      </c>
      <c r="Q134" t="n">
        <v>204.14</v>
      </c>
      <c r="R134" t="n">
        <v>23.16</v>
      </c>
      <c r="S134" t="n">
        <v>17.37</v>
      </c>
      <c r="T134" t="n">
        <v>803.87</v>
      </c>
      <c r="U134" t="n">
        <v>0.75</v>
      </c>
      <c r="V134" t="n">
        <v>0.76</v>
      </c>
      <c r="W134" t="n">
        <v>1.14</v>
      </c>
      <c r="X134" t="n">
        <v>0.04</v>
      </c>
      <c r="Y134" t="n">
        <v>1</v>
      </c>
      <c r="Z134" t="n">
        <v>10</v>
      </c>
      <c r="AA134" t="n">
        <v>82.316952779297</v>
      </c>
      <c r="AB134" t="n">
        <v>112.6296863602423</v>
      </c>
      <c r="AC134" t="n">
        <v>101.8804671708074</v>
      </c>
      <c r="AD134" t="n">
        <v>82316.952779297</v>
      </c>
      <c r="AE134" t="n">
        <v>112629.6863602423</v>
      </c>
      <c r="AF134" t="n">
        <v>2.244419155762108e-06</v>
      </c>
      <c r="AG134" t="n">
        <v>0.1368055555555555</v>
      </c>
      <c r="AH134" t="n">
        <v>101880.4671708074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10.1594</v>
      </c>
      <c r="E135" t="n">
        <v>9.84</v>
      </c>
      <c r="F135" t="n">
        <v>6.73</v>
      </c>
      <c r="G135" t="n">
        <v>101</v>
      </c>
      <c r="H135" t="n">
        <v>1.76</v>
      </c>
      <c r="I135" t="n">
        <v>4</v>
      </c>
      <c r="J135" t="n">
        <v>346.6</v>
      </c>
      <c r="K135" t="n">
        <v>60.56</v>
      </c>
      <c r="L135" t="n">
        <v>34.25</v>
      </c>
      <c r="M135" t="n">
        <v>2</v>
      </c>
      <c r="N135" t="n">
        <v>111.8</v>
      </c>
      <c r="O135" t="n">
        <v>42981.64</v>
      </c>
      <c r="P135" t="n">
        <v>111.08</v>
      </c>
      <c r="Q135" t="n">
        <v>204.14</v>
      </c>
      <c r="R135" t="n">
        <v>23.1</v>
      </c>
      <c r="S135" t="n">
        <v>17.37</v>
      </c>
      <c r="T135" t="n">
        <v>771.92</v>
      </c>
      <c r="U135" t="n">
        <v>0.75</v>
      </c>
      <c r="V135" t="n">
        <v>0.76</v>
      </c>
      <c r="W135" t="n">
        <v>1.14</v>
      </c>
      <c r="X135" t="n">
        <v>0.04</v>
      </c>
      <c r="Y135" t="n">
        <v>1</v>
      </c>
      <c r="Z135" t="n">
        <v>10</v>
      </c>
      <c r="AA135" t="n">
        <v>82.24465257904113</v>
      </c>
      <c r="AB135" t="n">
        <v>112.5307620365925</v>
      </c>
      <c r="AC135" t="n">
        <v>101.7909840457656</v>
      </c>
      <c r="AD135" t="n">
        <v>82244.65257904113</v>
      </c>
      <c r="AE135" t="n">
        <v>112530.7620365925</v>
      </c>
      <c r="AF135" t="n">
        <v>2.244971592813709e-06</v>
      </c>
      <c r="AG135" t="n">
        <v>0.1366666666666667</v>
      </c>
      <c r="AH135" t="n">
        <v>101790.9840457656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10.1569</v>
      </c>
      <c r="E136" t="n">
        <v>9.85</v>
      </c>
      <c r="F136" t="n">
        <v>6.74</v>
      </c>
      <c r="G136" t="n">
        <v>101.03</v>
      </c>
      <c r="H136" t="n">
        <v>1.77</v>
      </c>
      <c r="I136" t="n">
        <v>4</v>
      </c>
      <c r="J136" t="n">
        <v>347.23</v>
      </c>
      <c r="K136" t="n">
        <v>60.56</v>
      </c>
      <c r="L136" t="n">
        <v>34.5</v>
      </c>
      <c r="M136" t="n">
        <v>2</v>
      </c>
      <c r="N136" t="n">
        <v>112.17</v>
      </c>
      <c r="O136" t="n">
        <v>43058.93</v>
      </c>
      <c r="P136" t="n">
        <v>110.93</v>
      </c>
      <c r="Q136" t="n">
        <v>204.14</v>
      </c>
      <c r="R136" t="n">
        <v>23.14</v>
      </c>
      <c r="S136" t="n">
        <v>17.37</v>
      </c>
      <c r="T136" t="n">
        <v>792.3099999999999</v>
      </c>
      <c r="U136" t="n">
        <v>0.75</v>
      </c>
      <c r="V136" t="n">
        <v>0.76</v>
      </c>
      <c r="W136" t="n">
        <v>1.14</v>
      </c>
      <c r="X136" t="n">
        <v>0.04</v>
      </c>
      <c r="Y136" t="n">
        <v>1</v>
      </c>
      <c r="Z136" t="n">
        <v>10</v>
      </c>
      <c r="AA136" t="n">
        <v>82.2151528080733</v>
      </c>
      <c r="AB136" t="n">
        <v>112.4903991485163</v>
      </c>
      <c r="AC136" t="n">
        <v>101.7544733350776</v>
      </c>
      <c r="AD136" t="n">
        <v>82215.1528080733</v>
      </c>
      <c r="AE136" t="n">
        <v>112490.3991485163</v>
      </c>
      <c r="AF136" t="n">
        <v>2.244419155762108e-06</v>
      </c>
      <c r="AG136" t="n">
        <v>0.1368055555555555</v>
      </c>
      <c r="AH136" t="n">
        <v>101754.4733350777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10.156</v>
      </c>
      <c r="E137" t="n">
        <v>9.85</v>
      </c>
      <c r="F137" t="n">
        <v>6.74</v>
      </c>
      <c r="G137" t="n">
        <v>101.05</v>
      </c>
      <c r="H137" t="n">
        <v>1.78</v>
      </c>
      <c r="I137" t="n">
        <v>4</v>
      </c>
      <c r="J137" t="n">
        <v>347.85</v>
      </c>
      <c r="K137" t="n">
        <v>60.56</v>
      </c>
      <c r="L137" t="n">
        <v>34.75</v>
      </c>
      <c r="M137" t="n">
        <v>2</v>
      </c>
      <c r="N137" t="n">
        <v>112.55</v>
      </c>
      <c r="O137" t="n">
        <v>43136.41</v>
      </c>
      <c r="P137" t="n">
        <v>110.84</v>
      </c>
      <c r="Q137" t="n">
        <v>204.14</v>
      </c>
      <c r="R137" t="n">
        <v>23.18</v>
      </c>
      <c r="S137" t="n">
        <v>17.37</v>
      </c>
      <c r="T137" t="n">
        <v>813.39</v>
      </c>
      <c r="U137" t="n">
        <v>0.75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82.17402524464588</v>
      </c>
      <c r="AB137" t="n">
        <v>112.4341266018149</v>
      </c>
      <c r="AC137" t="n">
        <v>101.7035713612544</v>
      </c>
      <c r="AD137" t="n">
        <v>82174.02524464588</v>
      </c>
      <c r="AE137" t="n">
        <v>112434.1266018149</v>
      </c>
      <c r="AF137" t="n">
        <v>2.244220278423532e-06</v>
      </c>
      <c r="AG137" t="n">
        <v>0.1368055555555555</v>
      </c>
      <c r="AH137" t="n">
        <v>101703.5713612544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10.1572</v>
      </c>
      <c r="E138" t="n">
        <v>9.85</v>
      </c>
      <c r="F138" t="n">
        <v>6.74</v>
      </c>
      <c r="G138" t="n">
        <v>101.03</v>
      </c>
      <c r="H138" t="n">
        <v>1.79</v>
      </c>
      <c r="I138" t="n">
        <v>4</v>
      </c>
      <c r="J138" t="n">
        <v>348.48</v>
      </c>
      <c r="K138" t="n">
        <v>60.56</v>
      </c>
      <c r="L138" t="n">
        <v>35</v>
      </c>
      <c r="M138" t="n">
        <v>2</v>
      </c>
      <c r="N138" t="n">
        <v>112.93</v>
      </c>
      <c r="O138" t="n">
        <v>43214.09</v>
      </c>
      <c r="P138" t="n">
        <v>110.68</v>
      </c>
      <c r="Q138" t="n">
        <v>204.14</v>
      </c>
      <c r="R138" t="n">
        <v>23.22</v>
      </c>
      <c r="S138" t="n">
        <v>17.37</v>
      </c>
      <c r="T138" t="n">
        <v>829.92</v>
      </c>
      <c r="U138" t="n">
        <v>0.75</v>
      </c>
      <c r="V138" t="n">
        <v>0.76</v>
      </c>
      <c r="W138" t="n">
        <v>1.14</v>
      </c>
      <c r="X138" t="n">
        <v>0.04</v>
      </c>
      <c r="Y138" t="n">
        <v>1</v>
      </c>
      <c r="Z138" t="n">
        <v>10</v>
      </c>
      <c r="AA138" t="n">
        <v>82.07884379699161</v>
      </c>
      <c r="AB138" t="n">
        <v>112.3038951460253</v>
      </c>
      <c r="AC138" t="n">
        <v>101.5857690128243</v>
      </c>
      <c r="AD138" t="n">
        <v>82078.84379699161</v>
      </c>
      <c r="AE138" t="n">
        <v>112303.8951460253</v>
      </c>
      <c r="AF138" t="n">
        <v>2.2444854482083e-06</v>
      </c>
      <c r="AG138" t="n">
        <v>0.1368055555555555</v>
      </c>
      <c r="AH138" t="n">
        <v>101585.7690128243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10.1557</v>
      </c>
      <c r="E139" t="n">
        <v>9.85</v>
      </c>
      <c r="F139" t="n">
        <v>6.74</v>
      </c>
      <c r="G139" t="n">
        <v>101.05</v>
      </c>
      <c r="H139" t="n">
        <v>1.8</v>
      </c>
      <c r="I139" t="n">
        <v>4</v>
      </c>
      <c r="J139" t="n">
        <v>349.12</v>
      </c>
      <c r="K139" t="n">
        <v>60.56</v>
      </c>
      <c r="L139" t="n">
        <v>35.25</v>
      </c>
      <c r="M139" t="n">
        <v>2</v>
      </c>
      <c r="N139" t="n">
        <v>113.31</v>
      </c>
      <c r="O139" t="n">
        <v>43291.97</v>
      </c>
      <c r="P139" t="n">
        <v>110.7</v>
      </c>
      <c r="Q139" t="n">
        <v>204.14</v>
      </c>
      <c r="R139" t="n">
        <v>23.23</v>
      </c>
      <c r="S139" t="n">
        <v>17.37</v>
      </c>
      <c r="T139" t="n">
        <v>837.53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82.10137064752072</v>
      </c>
      <c r="AB139" t="n">
        <v>112.3347173767337</v>
      </c>
      <c r="AC139" t="n">
        <v>101.6136496130932</v>
      </c>
      <c r="AD139" t="n">
        <v>82101.37064752073</v>
      </c>
      <c r="AE139" t="n">
        <v>112334.7173767338</v>
      </c>
      <c r="AF139" t="n">
        <v>2.24415398597734e-06</v>
      </c>
      <c r="AG139" t="n">
        <v>0.1368055555555555</v>
      </c>
      <c r="AH139" t="n">
        <v>101613.6496130932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10.1534</v>
      </c>
      <c r="E140" t="n">
        <v>9.85</v>
      </c>
      <c r="F140" t="n">
        <v>6.74</v>
      </c>
      <c r="G140" t="n">
        <v>101.08</v>
      </c>
      <c r="H140" t="n">
        <v>1.81</v>
      </c>
      <c r="I140" t="n">
        <v>4</v>
      </c>
      <c r="J140" t="n">
        <v>349.75</v>
      </c>
      <c r="K140" t="n">
        <v>60.56</v>
      </c>
      <c r="L140" t="n">
        <v>35.5</v>
      </c>
      <c r="M140" t="n">
        <v>2</v>
      </c>
      <c r="N140" t="n">
        <v>113.69</v>
      </c>
      <c r="O140" t="n">
        <v>43370.05</v>
      </c>
      <c r="P140" t="n">
        <v>110.6</v>
      </c>
      <c r="Q140" t="n">
        <v>204.14</v>
      </c>
      <c r="R140" t="n">
        <v>23.27</v>
      </c>
      <c r="S140" t="n">
        <v>17.37</v>
      </c>
      <c r="T140" t="n">
        <v>855.08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82.06589080767222</v>
      </c>
      <c r="AB140" t="n">
        <v>112.2861722945929</v>
      </c>
      <c r="AC140" t="n">
        <v>101.5697376054585</v>
      </c>
      <c r="AD140" t="n">
        <v>82065.89080767221</v>
      </c>
      <c r="AE140" t="n">
        <v>112286.172294593</v>
      </c>
      <c r="AF140" t="n">
        <v>2.243645743889867e-06</v>
      </c>
      <c r="AG140" t="n">
        <v>0.1368055555555555</v>
      </c>
      <c r="AH140" t="n">
        <v>101569.7376054585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10.1511</v>
      </c>
      <c r="E141" t="n">
        <v>9.85</v>
      </c>
      <c r="F141" t="n">
        <v>6.74</v>
      </c>
      <c r="G141" t="n">
        <v>101.12</v>
      </c>
      <c r="H141" t="n">
        <v>1.82</v>
      </c>
      <c r="I141" t="n">
        <v>4</v>
      </c>
      <c r="J141" t="n">
        <v>350.38</v>
      </c>
      <c r="K141" t="n">
        <v>60.56</v>
      </c>
      <c r="L141" t="n">
        <v>35.75</v>
      </c>
      <c r="M141" t="n">
        <v>2</v>
      </c>
      <c r="N141" t="n">
        <v>114.08</v>
      </c>
      <c r="O141" t="n">
        <v>43448.34</v>
      </c>
      <c r="P141" t="n">
        <v>110.53</v>
      </c>
      <c r="Q141" t="n">
        <v>204.14</v>
      </c>
      <c r="R141" t="n">
        <v>23.37</v>
      </c>
      <c r="S141" t="n">
        <v>17.37</v>
      </c>
      <c r="T141" t="n">
        <v>908.14</v>
      </c>
      <c r="U141" t="n">
        <v>0.74</v>
      </c>
      <c r="V141" t="n">
        <v>0.76</v>
      </c>
      <c r="W141" t="n">
        <v>1.14</v>
      </c>
      <c r="X141" t="n">
        <v>0.05</v>
      </c>
      <c r="Y141" t="n">
        <v>1</v>
      </c>
      <c r="Z141" t="n">
        <v>10</v>
      </c>
      <c r="AA141" t="n">
        <v>82.04647775366418</v>
      </c>
      <c r="AB141" t="n">
        <v>112.2596104976557</v>
      </c>
      <c r="AC141" t="n">
        <v>101.5457108291412</v>
      </c>
      <c r="AD141" t="n">
        <v>82046.47775366418</v>
      </c>
      <c r="AE141" t="n">
        <v>112259.6104976557</v>
      </c>
      <c r="AF141" t="n">
        <v>2.243137501802394e-06</v>
      </c>
      <c r="AG141" t="n">
        <v>0.1368055555555555</v>
      </c>
      <c r="AH141" t="n">
        <v>101545.7108291412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10.1526</v>
      </c>
      <c r="E142" t="n">
        <v>9.85</v>
      </c>
      <c r="F142" t="n">
        <v>6.74</v>
      </c>
      <c r="G142" t="n">
        <v>101.1</v>
      </c>
      <c r="H142" t="n">
        <v>1.83</v>
      </c>
      <c r="I142" t="n">
        <v>4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110.23</v>
      </c>
      <c r="Q142" t="n">
        <v>204.14</v>
      </c>
      <c r="R142" t="n">
        <v>23.39</v>
      </c>
      <c r="S142" t="n">
        <v>17.37</v>
      </c>
      <c r="T142" t="n">
        <v>916.17</v>
      </c>
      <c r="U142" t="n">
        <v>0.74</v>
      </c>
      <c r="V142" t="n">
        <v>0.76</v>
      </c>
      <c r="W142" t="n">
        <v>1.14</v>
      </c>
      <c r="X142" t="n">
        <v>0.05</v>
      </c>
      <c r="Y142" t="n">
        <v>1</v>
      </c>
      <c r="Z142" t="n">
        <v>10</v>
      </c>
      <c r="AA142" t="n">
        <v>81.87386425706211</v>
      </c>
      <c r="AB142" t="n">
        <v>112.0234330964348</v>
      </c>
      <c r="AC142" t="n">
        <v>101.3320738676157</v>
      </c>
      <c r="AD142" t="n">
        <v>81873.86425706212</v>
      </c>
      <c r="AE142" t="n">
        <v>112023.4330964348</v>
      </c>
      <c r="AF142" t="n">
        <v>2.243468964033354e-06</v>
      </c>
      <c r="AG142" t="n">
        <v>0.1368055555555555</v>
      </c>
      <c r="AH142" t="n">
        <v>101332.0738676157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10.1506</v>
      </c>
      <c r="E143" t="n">
        <v>9.85</v>
      </c>
      <c r="F143" t="n">
        <v>6.74</v>
      </c>
      <c r="G143" t="n">
        <v>101.12</v>
      </c>
      <c r="H143" t="n">
        <v>1.84</v>
      </c>
      <c r="I143" t="n">
        <v>4</v>
      </c>
      <c r="J143" t="n">
        <v>351.66</v>
      </c>
      <c r="K143" t="n">
        <v>60.56</v>
      </c>
      <c r="L143" t="n">
        <v>36.25</v>
      </c>
      <c r="M143" t="n">
        <v>2</v>
      </c>
      <c r="N143" t="n">
        <v>114.85</v>
      </c>
      <c r="O143" t="n">
        <v>43605.54</v>
      </c>
      <c r="P143" t="n">
        <v>110.17</v>
      </c>
      <c r="Q143" t="n">
        <v>204.14</v>
      </c>
      <c r="R143" t="n">
        <v>23.42</v>
      </c>
      <c r="S143" t="n">
        <v>17.37</v>
      </c>
      <c r="T143" t="n">
        <v>933.03</v>
      </c>
      <c r="U143" t="n">
        <v>0.74</v>
      </c>
      <c r="V143" t="n">
        <v>0.76</v>
      </c>
      <c r="W143" t="n">
        <v>1.14</v>
      </c>
      <c r="X143" t="n">
        <v>0.05</v>
      </c>
      <c r="Y143" t="n">
        <v>1</v>
      </c>
      <c r="Z143" t="n">
        <v>10</v>
      </c>
      <c r="AA143" t="n">
        <v>81.85741086642594</v>
      </c>
      <c r="AB143" t="n">
        <v>112.0009208414941</v>
      </c>
      <c r="AC143" t="n">
        <v>101.3117101506903</v>
      </c>
      <c r="AD143" t="n">
        <v>81857.41086642594</v>
      </c>
      <c r="AE143" t="n">
        <v>112000.9208414941</v>
      </c>
      <c r="AF143" t="n">
        <v>2.243027014392074e-06</v>
      </c>
      <c r="AG143" t="n">
        <v>0.1368055555555555</v>
      </c>
      <c r="AH143" t="n">
        <v>101311.7101506903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10.1534</v>
      </c>
      <c r="E144" t="n">
        <v>9.85</v>
      </c>
      <c r="F144" t="n">
        <v>6.74</v>
      </c>
      <c r="G144" t="n">
        <v>101.08</v>
      </c>
      <c r="H144" t="n">
        <v>1.85</v>
      </c>
      <c r="I144" t="n">
        <v>4</v>
      </c>
      <c r="J144" t="n">
        <v>352.3</v>
      </c>
      <c r="K144" t="n">
        <v>60.56</v>
      </c>
      <c r="L144" t="n">
        <v>36.5</v>
      </c>
      <c r="M144" t="n">
        <v>2</v>
      </c>
      <c r="N144" t="n">
        <v>115.24</v>
      </c>
      <c r="O144" t="n">
        <v>43684.46</v>
      </c>
      <c r="P144" t="n">
        <v>110.02</v>
      </c>
      <c r="Q144" t="n">
        <v>204.14</v>
      </c>
      <c r="R144" t="n">
        <v>23.25</v>
      </c>
      <c r="S144" t="n">
        <v>17.37</v>
      </c>
      <c r="T144" t="n">
        <v>845.0599999999999</v>
      </c>
      <c r="U144" t="n">
        <v>0.75</v>
      </c>
      <c r="V144" t="n">
        <v>0.76</v>
      </c>
      <c r="W144" t="n">
        <v>1.14</v>
      </c>
      <c r="X144" t="n">
        <v>0.05</v>
      </c>
      <c r="Y144" t="n">
        <v>1</v>
      </c>
      <c r="Z144" t="n">
        <v>10</v>
      </c>
      <c r="AA144" t="n">
        <v>81.75502587879755</v>
      </c>
      <c r="AB144" t="n">
        <v>111.8608331845141</v>
      </c>
      <c r="AC144" t="n">
        <v>101.1849922630782</v>
      </c>
      <c r="AD144" t="n">
        <v>81755.02587879755</v>
      </c>
      <c r="AE144" t="n">
        <v>111860.8331845141</v>
      </c>
      <c r="AF144" t="n">
        <v>2.243645743889867e-06</v>
      </c>
      <c r="AG144" t="n">
        <v>0.1368055555555555</v>
      </c>
      <c r="AH144" t="n">
        <v>101184.9922630782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10.1534</v>
      </c>
      <c r="E145" t="n">
        <v>9.85</v>
      </c>
      <c r="F145" t="n">
        <v>6.74</v>
      </c>
      <c r="G145" t="n">
        <v>101.08</v>
      </c>
      <c r="H145" t="n">
        <v>1.86</v>
      </c>
      <c r="I145" t="n">
        <v>4</v>
      </c>
      <c r="J145" t="n">
        <v>352.94</v>
      </c>
      <c r="K145" t="n">
        <v>60.56</v>
      </c>
      <c r="L145" t="n">
        <v>36.75</v>
      </c>
      <c r="M145" t="n">
        <v>2</v>
      </c>
      <c r="N145" t="n">
        <v>115.64</v>
      </c>
      <c r="O145" t="n">
        <v>43763.7</v>
      </c>
      <c r="P145" t="n">
        <v>109.89</v>
      </c>
      <c r="Q145" t="n">
        <v>204.14</v>
      </c>
      <c r="R145" t="n">
        <v>23.26</v>
      </c>
      <c r="S145" t="n">
        <v>17.37</v>
      </c>
      <c r="T145" t="n">
        <v>854.16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81.68534925680839</v>
      </c>
      <c r="AB145" t="n">
        <v>111.765498556393</v>
      </c>
      <c r="AC145" t="n">
        <v>101.098756238062</v>
      </c>
      <c r="AD145" t="n">
        <v>81685.34925680839</v>
      </c>
      <c r="AE145" t="n">
        <v>111765.498556393</v>
      </c>
      <c r="AF145" t="n">
        <v>2.243645743889867e-06</v>
      </c>
      <c r="AG145" t="n">
        <v>0.1368055555555555</v>
      </c>
      <c r="AH145" t="n">
        <v>101098.7562380619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10.1537</v>
      </c>
      <c r="E146" t="n">
        <v>9.85</v>
      </c>
      <c r="F146" t="n">
        <v>6.74</v>
      </c>
      <c r="G146" t="n">
        <v>101.08</v>
      </c>
      <c r="H146" t="n">
        <v>1.87</v>
      </c>
      <c r="I146" t="n">
        <v>4</v>
      </c>
      <c r="J146" t="n">
        <v>353.58</v>
      </c>
      <c r="K146" t="n">
        <v>60.56</v>
      </c>
      <c r="L146" t="n">
        <v>37</v>
      </c>
      <c r="M146" t="n">
        <v>2</v>
      </c>
      <c r="N146" t="n">
        <v>116.03</v>
      </c>
      <c r="O146" t="n">
        <v>43843.04</v>
      </c>
      <c r="P146" t="n">
        <v>109.84</v>
      </c>
      <c r="Q146" t="n">
        <v>204.16</v>
      </c>
      <c r="R146" t="n">
        <v>23.3</v>
      </c>
      <c r="S146" t="n">
        <v>17.37</v>
      </c>
      <c r="T146" t="n">
        <v>873.34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81.65620054915485</v>
      </c>
      <c r="AB146" t="n">
        <v>111.7256160086312</v>
      </c>
      <c r="AC146" t="n">
        <v>101.062680024683</v>
      </c>
      <c r="AD146" t="n">
        <v>81656.20054915485</v>
      </c>
      <c r="AE146" t="n">
        <v>111725.6160086312</v>
      </c>
      <c r="AF146" t="n">
        <v>2.243712036336059e-06</v>
      </c>
      <c r="AG146" t="n">
        <v>0.1368055555555555</v>
      </c>
      <c r="AH146" t="n">
        <v>101062.680024683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10.1543</v>
      </c>
      <c r="E147" t="n">
        <v>9.85</v>
      </c>
      <c r="F147" t="n">
        <v>6.74</v>
      </c>
      <c r="G147" t="n">
        <v>101.07</v>
      </c>
      <c r="H147" t="n">
        <v>1.87</v>
      </c>
      <c r="I147" t="n">
        <v>4</v>
      </c>
      <c r="J147" t="n">
        <v>354.23</v>
      </c>
      <c r="K147" t="n">
        <v>60.56</v>
      </c>
      <c r="L147" t="n">
        <v>37.25</v>
      </c>
      <c r="M147" t="n">
        <v>2</v>
      </c>
      <c r="N147" t="n">
        <v>116.42</v>
      </c>
      <c r="O147" t="n">
        <v>43922.6</v>
      </c>
      <c r="P147" t="n">
        <v>109.75</v>
      </c>
      <c r="Q147" t="n">
        <v>204.14</v>
      </c>
      <c r="R147" t="n">
        <v>23.25</v>
      </c>
      <c r="S147" t="n">
        <v>17.37</v>
      </c>
      <c r="T147" t="n">
        <v>849.03</v>
      </c>
      <c r="U147" t="n">
        <v>0.75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81.6032675659941</v>
      </c>
      <c r="AB147" t="n">
        <v>111.6531907658323</v>
      </c>
      <c r="AC147" t="n">
        <v>100.9971669454074</v>
      </c>
      <c r="AD147" t="n">
        <v>81603.2675659941</v>
      </c>
      <c r="AE147" t="n">
        <v>111653.1907658323</v>
      </c>
      <c r="AF147" t="n">
        <v>2.243844621228443e-06</v>
      </c>
      <c r="AG147" t="n">
        <v>0.1368055555555555</v>
      </c>
      <c r="AH147" t="n">
        <v>100997.1669454074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10.1543</v>
      </c>
      <c r="E148" t="n">
        <v>9.85</v>
      </c>
      <c r="F148" t="n">
        <v>6.74</v>
      </c>
      <c r="G148" t="n">
        <v>101.07</v>
      </c>
      <c r="H148" t="n">
        <v>1.88</v>
      </c>
      <c r="I148" t="n">
        <v>4</v>
      </c>
      <c r="J148" t="n">
        <v>354.88</v>
      </c>
      <c r="K148" t="n">
        <v>60.56</v>
      </c>
      <c r="L148" t="n">
        <v>37.5</v>
      </c>
      <c r="M148" t="n">
        <v>2</v>
      </c>
      <c r="N148" t="n">
        <v>116.82</v>
      </c>
      <c r="O148" t="n">
        <v>44002.37</v>
      </c>
      <c r="P148" t="n">
        <v>109.62</v>
      </c>
      <c r="Q148" t="n">
        <v>204.14</v>
      </c>
      <c r="R148" t="n">
        <v>23.28</v>
      </c>
      <c r="S148" t="n">
        <v>17.37</v>
      </c>
      <c r="T148" t="n">
        <v>862.11</v>
      </c>
      <c r="U148" t="n">
        <v>0.75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81.53359711961134</v>
      </c>
      <c r="AB148" t="n">
        <v>111.5578645874483</v>
      </c>
      <c r="AC148" t="n">
        <v>100.9109385636972</v>
      </c>
      <c r="AD148" t="n">
        <v>81533.59711961134</v>
      </c>
      <c r="AE148" t="n">
        <v>111557.8645874483</v>
      </c>
      <c r="AF148" t="n">
        <v>2.243844621228443e-06</v>
      </c>
      <c r="AG148" t="n">
        <v>0.1368055555555555</v>
      </c>
      <c r="AH148" t="n">
        <v>100910.9385636972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10.1523</v>
      </c>
      <c r="E149" t="n">
        <v>9.85</v>
      </c>
      <c r="F149" t="n">
        <v>6.74</v>
      </c>
      <c r="G149" t="n">
        <v>101.1</v>
      </c>
      <c r="H149" t="n">
        <v>1.89</v>
      </c>
      <c r="I149" t="n">
        <v>4</v>
      </c>
      <c r="J149" t="n">
        <v>355.52</v>
      </c>
      <c r="K149" t="n">
        <v>60.56</v>
      </c>
      <c r="L149" t="n">
        <v>37.75</v>
      </c>
      <c r="M149" t="n">
        <v>2</v>
      </c>
      <c r="N149" t="n">
        <v>117.22</v>
      </c>
      <c r="O149" t="n">
        <v>44082.36</v>
      </c>
      <c r="P149" t="n">
        <v>109.37</v>
      </c>
      <c r="Q149" t="n">
        <v>204.14</v>
      </c>
      <c r="R149" t="n">
        <v>23.32</v>
      </c>
      <c r="S149" t="n">
        <v>17.37</v>
      </c>
      <c r="T149" t="n">
        <v>882.21</v>
      </c>
      <c r="U149" t="n">
        <v>0.75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81.41523335484979</v>
      </c>
      <c r="AB149" t="n">
        <v>111.3959140626608</v>
      </c>
      <c r="AC149" t="n">
        <v>100.7644443696964</v>
      </c>
      <c r="AD149" t="n">
        <v>81415.23335484978</v>
      </c>
      <c r="AE149" t="n">
        <v>111395.9140626608</v>
      </c>
      <c r="AF149" t="n">
        <v>2.243402671587162e-06</v>
      </c>
      <c r="AG149" t="n">
        <v>0.1368055555555555</v>
      </c>
      <c r="AH149" t="n">
        <v>100764.4443696964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10.1477</v>
      </c>
      <c r="E150" t="n">
        <v>9.85</v>
      </c>
      <c r="F150" t="n">
        <v>6.74</v>
      </c>
      <c r="G150" t="n">
        <v>101.17</v>
      </c>
      <c r="H150" t="n">
        <v>1.9</v>
      </c>
      <c r="I150" t="n">
        <v>4</v>
      </c>
      <c r="J150" t="n">
        <v>356.17</v>
      </c>
      <c r="K150" t="n">
        <v>60.56</v>
      </c>
      <c r="L150" t="n">
        <v>38</v>
      </c>
      <c r="M150" t="n">
        <v>2</v>
      </c>
      <c r="N150" t="n">
        <v>117.62</v>
      </c>
      <c r="O150" t="n">
        <v>44162.57</v>
      </c>
      <c r="P150" t="n">
        <v>109.33</v>
      </c>
      <c r="Q150" t="n">
        <v>204.14</v>
      </c>
      <c r="R150" t="n">
        <v>23.5</v>
      </c>
      <c r="S150" t="n">
        <v>17.37</v>
      </c>
      <c r="T150" t="n">
        <v>971.66</v>
      </c>
      <c r="U150" t="n">
        <v>0.74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81.42972679940678</v>
      </c>
      <c r="AB150" t="n">
        <v>111.4157446329094</v>
      </c>
      <c r="AC150" t="n">
        <v>100.7823823381528</v>
      </c>
      <c r="AD150" t="n">
        <v>81429.72679940678</v>
      </c>
      <c r="AE150" t="n">
        <v>111415.7446329094</v>
      </c>
      <c r="AF150" t="n">
        <v>2.242386187412217e-06</v>
      </c>
      <c r="AG150" t="n">
        <v>0.1368055555555555</v>
      </c>
      <c r="AH150" t="n">
        <v>100782.3823381528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10.1491</v>
      </c>
      <c r="E151" t="n">
        <v>9.85</v>
      </c>
      <c r="F151" t="n">
        <v>6.74</v>
      </c>
      <c r="G151" t="n">
        <v>101.15</v>
      </c>
      <c r="H151" t="n">
        <v>1.91</v>
      </c>
      <c r="I151" t="n">
        <v>4</v>
      </c>
      <c r="J151" t="n">
        <v>356.83</v>
      </c>
      <c r="K151" t="n">
        <v>60.56</v>
      </c>
      <c r="L151" t="n">
        <v>38.25</v>
      </c>
      <c r="M151" t="n">
        <v>2</v>
      </c>
      <c r="N151" t="n">
        <v>118.02</v>
      </c>
      <c r="O151" t="n">
        <v>44243</v>
      </c>
      <c r="P151" t="n">
        <v>109.02</v>
      </c>
      <c r="Q151" t="n">
        <v>204.14</v>
      </c>
      <c r="R151" t="n">
        <v>23.4</v>
      </c>
      <c r="S151" t="n">
        <v>17.37</v>
      </c>
      <c r="T151" t="n">
        <v>920.85</v>
      </c>
      <c r="U151" t="n">
        <v>0.74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81.25256435424072</v>
      </c>
      <c r="AB151" t="n">
        <v>111.1733431595778</v>
      </c>
      <c r="AC151" t="n">
        <v>100.5631153212233</v>
      </c>
      <c r="AD151" t="n">
        <v>81252.56435424072</v>
      </c>
      <c r="AE151" t="n">
        <v>111173.3431595778</v>
      </c>
      <c r="AF151" t="n">
        <v>2.242695552161113e-06</v>
      </c>
      <c r="AG151" t="n">
        <v>0.1368055555555555</v>
      </c>
      <c r="AH151" t="n">
        <v>100563.1153212233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10.1529</v>
      </c>
      <c r="E152" t="n">
        <v>9.85</v>
      </c>
      <c r="F152" t="n">
        <v>6.74</v>
      </c>
      <c r="G152" t="n">
        <v>101.09</v>
      </c>
      <c r="H152" t="n">
        <v>1.92</v>
      </c>
      <c r="I152" t="n">
        <v>4</v>
      </c>
      <c r="J152" t="n">
        <v>357.48</v>
      </c>
      <c r="K152" t="n">
        <v>60.56</v>
      </c>
      <c r="L152" t="n">
        <v>38.5</v>
      </c>
      <c r="M152" t="n">
        <v>2</v>
      </c>
      <c r="N152" t="n">
        <v>118.43</v>
      </c>
      <c r="O152" t="n">
        <v>44323.66</v>
      </c>
      <c r="P152" t="n">
        <v>108.83</v>
      </c>
      <c r="Q152" t="n">
        <v>204.14</v>
      </c>
      <c r="R152" t="n">
        <v>23.34</v>
      </c>
      <c r="S152" t="n">
        <v>17.37</v>
      </c>
      <c r="T152" t="n">
        <v>891.05</v>
      </c>
      <c r="U152" t="n">
        <v>0.74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81.12110712828158</v>
      </c>
      <c r="AB152" t="n">
        <v>110.9934775835371</v>
      </c>
      <c r="AC152" t="n">
        <v>100.400415863317</v>
      </c>
      <c r="AD152" t="n">
        <v>81121.10712828158</v>
      </c>
      <c r="AE152" t="n">
        <v>110993.4775835371</v>
      </c>
      <c r="AF152" t="n">
        <v>2.243535256479547e-06</v>
      </c>
      <c r="AG152" t="n">
        <v>0.1368055555555555</v>
      </c>
      <c r="AH152" t="n">
        <v>100400.415863317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10.2293</v>
      </c>
      <c r="E153" t="n">
        <v>9.779999999999999</v>
      </c>
      <c r="F153" t="n">
        <v>6.72</v>
      </c>
      <c r="G153" t="n">
        <v>134.36</v>
      </c>
      <c r="H153" t="n">
        <v>1.93</v>
      </c>
      <c r="I153" t="n">
        <v>3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108.15</v>
      </c>
      <c r="Q153" t="n">
        <v>204.16</v>
      </c>
      <c r="R153" t="n">
        <v>22.57</v>
      </c>
      <c r="S153" t="n">
        <v>17.37</v>
      </c>
      <c r="T153" t="n">
        <v>513.78</v>
      </c>
      <c r="U153" t="n">
        <v>0.77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80.1049793834691</v>
      </c>
      <c r="AB153" t="n">
        <v>109.6031667746931</v>
      </c>
      <c r="AC153" t="n">
        <v>99.14279436675511</v>
      </c>
      <c r="AD153" t="n">
        <v>80104.97938346909</v>
      </c>
      <c r="AE153" t="n">
        <v>109603.1667746931</v>
      </c>
      <c r="AF153" t="n">
        <v>2.26041773277647e-06</v>
      </c>
      <c r="AG153" t="n">
        <v>0.1358333333333333</v>
      </c>
      <c r="AH153" t="n">
        <v>99142.79436675512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10.2296</v>
      </c>
      <c r="E154" t="n">
        <v>9.779999999999999</v>
      </c>
      <c r="F154" t="n">
        <v>6.72</v>
      </c>
      <c r="G154" t="n">
        <v>134.36</v>
      </c>
      <c r="H154" t="n">
        <v>1.94</v>
      </c>
      <c r="I154" t="n">
        <v>3</v>
      </c>
      <c r="J154" t="n">
        <v>358.79</v>
      </c>
      <c r="K154" t="n">
        <v>60.56</v>
      </c>
      <c r="L154" t="n">
        <v>39</v>
      </c>
      <c r="M154" t="n">
        <v>1</v>
      </c>
      <c r="N154" t="n">
        <v>119.24</v>
      </c>
      <c r="O154" t="n">
        <v>44485.65</v>
      </c>
      <c r="P154" t="n">
        <v>108.28</v>
      </c>
      <c r="Q154" t="n">
        <v>204.14</v>
      </c>
      <c r="R154" t="n">
        <v>22.6</v>
      </c>
      <c r="S154" t="n">
        <v>17.37</v>
      </c>
      <c r="T154" t="n">
        <v>528.6</v>
      </c>
      <c r="U154" t="n">
        <v>0.77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80.17184987491574</v>
      </c>
      <c r="AB154" t="n">
        <v>109.6946619312082</v>
      </c>
      <c r="AC154" t="n">
        <v>99.2255573539467</v>
      </c>
      <c r="AD154" t="n">
        <v>80171.84987491573</v>
      </c>
      <c r="AE154" t="n">
        <v>109694.6619312082</v>
      </c>
      <c r="AF154" t="n">
        <v>2.260484025222662e-06</v>
      </c>
      <c r="AG154" t="n">
        <v>0.1358333333333333</v>
      </c>
      <c r="AH154" t="n">
        <v>99225.5573539467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10.2296</v>
      </c>
      <c r="E155" t="n">
        <v>9.779999999999999</v>
      </c>
      <c r="F155" t="n">
        <v>6.72</v>
      </c>
      <c r="G155" t="n">
        <v>134.36</v>
      </c>
      <c r="H155" t="n">
        <v>1.95</v>
      </c>
      <c r="I155" t="n">
        <v>3</v>
      </c>
      <c r="J155" t="n">
        <v>359.45</v>
      </c>
      <c r="K155" t="n">
        <v>60.56</v>
      </c>
      <c r="L155" t="n">
        <v>39.25</v>
      </c>
      <c r="M155" t="n">
        <v>1</v>
      </c>
      <c r="N155" t="n">
        <v>119.65</v>
      </c>
      <c r="O155" t="n">
        <v>44566.98</v>
      </c>
      <c r="P155" t="n">
        <v>108.68</v>
      </c>
      <c r="Q155" t="n">
        <v>204.14</v>
      </c>
      <c r="R155" t="n">
        <v>22.62</v>
      </c>
      <c r="S155" t="n">
        <v>17.37</v>
      </c>
      <c r="T155" t="n">
        <v>534.99</v>
      </c>
      <c r="U155" t="n">
        <v>0.77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80.38464249894632</v>
      </c>
      <c r="AB155" t="n">
        <v>109.9858141871547</v>
      </c>
      <c r="AC155" t="n">
        <v>99.48892244722055</v>
      </c>
      <c r="AD155" t="n">
        <v>80384.64249894633</v>
      </c>
      <c r="AE155" t="n">
        <v>109985.8141871547</v>
      </c>
      <c r="AF155" t="n">
        <v>2.260484025222662e-06</v>
      </c>
      <c r="AG155" t="n">
        <v>0.1358333333333333</v>
      </c>
      <c r="AH155" t="n">
        <v>99488.92244722054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10.229</v>
      </c>
      <c r="E156" t="n">
        <v>9.779999999999999</v>
      </c>
      <c r="F156" t="n">
        <v>6.72</v>
      </c>
      <c r="G156" t="n">
        <v>134.37</v>
      </c>
      <c r="H156" t="n">
        <v>1.96</v>
      </c>
      <c r="I156" t="n">
        <v>3</v>
      </c>
      <c r="J156" t="n">
        <v>360.12</v>
      </c>
      <c r="K156" t="n">
        <v>60.56</v>
      </c>
      <c r="L156" t="n">
        <v>39.5</v>
      </c>
      <c r="M156" t="n">
        <v>1</v>
      </c>
      <c r="N156" t="n">
        <v>120.06</v>
      </c>
      <c r="O156" t="n">
        <v>44648.55</v>
      </c>
      <c r="P156" t="n">
        <v>108.82</v>
      </c>
      <c r="Q156" t="n">
        <v>204.14</v>
      </c>
      <c r="R156" t="n">
        <v>22.67</v>
      </c>
      <c r="S156" t="n">
        <v>17.37</v>
      </c>
      <c r="T156" t="n">
        <v>564.65</v>
      </c>
      <c r="U156" t="n">
        <v>0.77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80.46371518112915</v>
      </c>
      <c r="AB156" t="n">
        <v>110.0940049193578</v>
      </c>
      <c r="AC156" t="n">
        <v>99.58678760778878</v>
      </c>
      <c r="AD156" t="n">
        <v>80463.71518112914</v>
      </c>
      <c r="AE156" t="n">
        <v>110094.0049193578</v>
      </c>
      <c r="AF156" t="n">
        <v>2.260351440330278e-06</v>
      </c>
      <c r="AG156" t="n">
        <v>0.1358333333333333</v>
      </c>
      <c r="AH156" t="n">
        <v>99586.78760778878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10.227</v>
      </c>
      <c r="E157" t="n">
        <v>9.779999999999999</v>
      </c>
      <c r="F157" t="n">
        <v>6.72</v>
      </c>
      <c r="G157" t="n">
        <v>134.41</v>
      </c>
      <c r="H157" t="n">
        <v>1.96</v>
      </c>
      <c r="I157" t="n">
        <v>3</v>
      </c>
      <c r="J157" t="n">
        <v>360.78</v>
      </c>
      <c r="K157" t="n">
        <v>60.56</v>
      </c>
      <c r="L157" t="n">
        <v>39.75</v>
      </c>
      <c r="M157" t="n">
        <v>1</v>
      </c>
      <c r="N157" t="n">
        <v>120.47</v>
      </c>
      <c r="O157" t="n">
        <v>44730.35</v>
      </c>
      <c r="P157" t="n">
        <v>109.15</v>
      </c>
      <c r="Q157" t="n">
        <v>204.14</v>
      </c>
      <c r="R157" t="n">
        <v>22.69</v>
      </c>
      <c r="S157" t="n">
        <v>17.37</v>
      </c>
      <c r="T157" t="n">
        <v>570.86</v>
      </c>
      <c r="U157" t="n">
        <v>0.77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80.6546351669223</v>
      </c>
      <c r="AB157" t="n">
        <v>110.3552300667152</v>
      </c>
      <c r="AC157" t="n">
        <v>99.82308179371428</v>
      </c>
      <c r="AD157" t="n">
        <v>80654.63516692231</v>
      </c>
      <c r="AE157" t="n">
        <v>110355.2300667152</v>
      </c>
      <c r="AF157" t="n">
        <v>2.259909490688997e-06</v>
      </c>
      <c r="AG157" t="n">
        <v>0.1358333333333333</v>
      </c>
      <c r="AH157" t="n">
        <v>99823.08179371429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10.2281</v>
      </c>
      <c r="E158" t="n">
        <v>9.779999999999999</v>
      </c>
      <c r="F158" t="n">
        <v>6.72</v>
      </c>
      <c r="G158" t="n">
        <v>134.38</v>
      </c>
      <c r="H158" t="n">
        <v>1.97</v>
      </c>
      <c r="I158" t="n">
        <v>3</v>
      </c>
      <c r="J158" t="n">
        <v>361.44</v>
      </c>
      <c r="K158" t="n">
        <v>60.56</v>
      </c>
      <c r="L158" t="n">
        <v>40</v>
      </c>
      <c r="M158" t="n">
        <v>1</v>
      </c>
      <c r="N158" t="n">
        <v>120.89</v>
      </c>
      <c r="O158" t="n">
        <v>44812.39</v>
      </c>
      <c r="P158" t="n">
        <v>109.26</v>
      </c>
      <c r="Q158" t="n">
        <v>204.14</v>
      </c>
      <c r="R158" t="n">
        <v>22.67</v>
      </c>
      <c r="S158" t="n">
        <v>17.37</v>
      </c>
      <c r="T158" t="n">
        <v>562.27</v>
      </c>
      <c r="U158" t="n">
        <v>0.77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80.70471530186383</v>
      </c>
      <c r="AB158" t="n">
        <v>110.4237519167217</v>
      </c>
      <c r="AC158" t="n">
        <v>99.8850640145273</v>
      </c>
      <c r="AD158" t="n">
        <v>80704.71530186383</v>
      </c>
      <c r="AE158" t="n">
        <v>110423.7519167217</v>
      </c>
      <c r="AF158" t="n">
        <v>2.260152562991702e-06</v>
      </c>
      <c r="AG158" t="n">
        <v>0.1358333333333333</v>
      </c>
      <c r="AH158" t="n">
        <v>99885.06401452731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10.4043</v>
      </c>
      <c r="E2" t="n">
        <v>9.609999999999999</v>
      </c>
      <c r="F2" t="n">
        <v>7.34</v>
      </c>
      <c r="G2" t="n">
        <v>12.96</v>
      </c>
      <c r="H2" t="n">
        <v>0.28</v>
      </c>
      <c r="I2" t="n">
        <v>34</v>
      </c>
      <c r="J2" t="n">
        <v>61.76</v>
      </c>
      <c r="K2" t="n">
        <v>28.92</v>
      </c>
      <c r="L2" t="n">
        <v>1</v>
      </c>
      <c r="M2" t="n">
        <v>32</v>
      </c>
      <c r="N2" t="n">
        <v>6.84</v>
      </c>
      <c r="O2" t="n">
        <v>7851.41</v>
      </c>
      <c r="P2" t="n">
        <v>45.91</v>
      </c>
      <c r="Q2" t="n">
        <v>204.15</v>
      </c>
      <c r="R2" t="n">
        <v>42.25</v>
      </c>
      <c r="S2" t="n">
        <v>17.37</v>
      </c>
      <c r="T2" t="n">
        <v>10197.17</v>
      </c>
      <c r="U2" t="n">
        <v>0.41</v>
      </c>
      <c r="V2" t="n">
        <v>0.7</v>
      </c>
      <c r="W2" t="n">
        <v>1.19</v>
      </c>
      <c r="X2" t="n">
        <v>0.65</v>
      </c>
      <c r="Y2" t="n">
        <v>1</v>
      </c>
      <c r="Z2" t="n">
        <v>10</v>
      </c>
      <c r="AA2" t="n">
        <v>36.98848190914584</v>
      </c>
      <c r="AB2" t="n">
        <v>50.60927276459925</v>
      </c>
      <c r="AC2" t="n">
        <v>45.7791948025999</v>
      </c>
      <c r="AD2" t="n">
        <v>36988.48190914584</v>
      </c>
      <c r="AE2" t="n">
        <v>50609.27276459925</v>
      </c>
      <c r="AF2" t="n">
        <v>2.911491946586338e-06</v>
      </c>
      <c r="AG2" t="n">
        <v>0.1334722222222222</v>
      </c>
      <c r="AH2" t="n">
        <v>45779.19480259989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10.6553</v>
      </c>
      <c r="E3" t="n">
        <v>9.380000000000001</v>
      </c>
      <c r="F3" t="n">
        <v>7.21</v>
      </c>
      <c r="G3" t="n">
        <v>16.03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25</v>
      </c>
      <c r="N3" t="n">
        <v>6.88</v>
      </c>
      <c r="O3" t="n">
        <v>7887.12</v>
      </c>
      <c r="P3" t="n">
        <v>44.45</v>
      </c>
      <c r="Q3" t="n">
        <v>204.19</v>
      </c>
      <c r="R3" t="n">
        <v>37.98</v>
      </c>
      <c r="S3" t="n">
        <v>17.37</v>
      </c>
      <c r="T3" t="n">
        <v>8095.35</v>
      </c>
      <c r="U3" t="n">
        <v>0.46</v>
      </c>
      <c r="V3" t="n">
        <v>0.71</v>
      </c>
      <c r="W3" t="n">
        <v>1.18</v>
      </c>
      <c r="X3" t="n">
        <v>0.52</v>
      </c>
      <c r="Y3" t="n">
        <v>1</v>
      </c>
      <c r="Z3" t="n">
        <v>10</v>
      </c>
      <c r="AA3" t="n">
        <v>35.22024456825181</v>
      </c>
      <c r="AB3" t="n">
        <v>48.18989242567386</v>
      </c>
      <c r="AC3" t="n">
        <v>43.59071672759271</v>
      </c>
      <c r="AD3" t="n">
        <v>35220.24456825181</v>
      </c>
      <c r="AE3" t="n">
        <v>48189.89242567386</v>
      </c>
      <c r="AF3" t="n">
        <v>2.981730643912749e-06</v>
      </c>
      <c r="AG3" t="n">
        <v>0.1302777777777778</v>
      </c>
      <c r="AH3" t="n">
        <v>43590.71672759271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10.8473</v>
      </c>
      <c r="E4" t="n">
        <v>9.220000000000001</v>
      </c>
      <c r="F4" t="n">
        <v>7.12</v>
      </c>
      <c r="G4" t="n">
        <v>19.41</v>
      </c>
      <c r="H4" t="n">
        <v>0.42</v>
      </c>
      <c r="I4" t="n">
        <v>22</v>
      </c>
      <c r="J4" t="n">
        <v>62.34</v>
      </c>
      <c r="K4" t="n">
        <v>28.92</v>
      </c>
      <c r="L4" t="n">
        <v>1.5</v>
      </c>
      <c r="M4" t="n">
        <v>20</v>
      </c>
      <c r="N4" t="n">
        <v>6.92</v>
      </c>
      <c r="O4" t="n">
        <v>7922.85</v>
      </c>
      <c r="P4" t="n">
        <v>43.29</v>
      </c>
      <c r="Q4" t="n">
        <v>204.15</v>
      </c>
      <c r="R4" t="n">
        <v>35.09</v>
      </c>
      <c r="S4" t="n">
        <v>17.37</v>
      </c>
      <c r="T4" t="n">
        <v>6677.52</v>
      </c>
      <c r="U4" t="n">
        <v>0.5</v>
      </c>
      <c r="V4" t="n">
        <v>0.72</v>
      </c>
      <c r="W4" t="n">
        <v>1.17</v>
      </c>
      <c r="X4" t="n">
        <v>0.43</v>
      </c>
      <c r="Y4" t="n">
        <v>1</v>
      </c>
      <c r="Z4" t="n">
        <v>10</v>
      </c>
      <c r="AA4" t="n">
        <v>33.91509396457311</v>
      </c>
      <c r="AB4" t="n">
        <v>46.40412779054842</v>
      </c>
      <c r="AC4" t="n">
        <v>41.97538296290191</v>
      </c>
      <c r="AD4" t="n">
        <v>33915.09396457311</v>
      </c>
      <c r="AE4" t="n">
        <v>46404.12779054842</v>
      </c>
      <c r="AF4" t="n">
        <v>3.03545904983574e-06</v>
      </c>
      <c r="AG4" t="n">
        <v>0.1280555555555556</v>
      </c>
      <c r="AH4" t="n">
        <v>41975.38296290191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10.98</v>
      </c>
      <c r="E5" t="n">
        <v>9.109999999999999</v>
      </c>
      <c r="F5" t="n">
        <v>7.05</v>
      </c>
      <c r="G5" t="n">
        <v>22.26</v>
      </c>
      <c r="H5" t="n">
        <v>0.49</v>
      </c>
      <c r="I5" t="n">
        <v>19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42.16</v>
      </c>
      <c r="Q5" t="n">
        <v>204.17</v>
      </c>
      <c r="R5" t="n">
        <v>32.97</v>
      </c>
      <c r="S5" t="n">
        <v>17.37</v>
      </c>
      <c r="T5" t="n">
        <v>5630.48</v>
      </c>
      <c r="U5" t="n">
        <v>0.53</v>
      </c>
      <c r="V5" t="n">
        <v>0.72</v>
      </c>
      <c r="W5" t="n">
        <v>1.16</v>
      </c>
      <c r="X5" t="n">
        <v>0.36</v>
      </c>
      <c r="Y5" t="n">
        <v>1</v>
      </c>
      <c r="Z5" t="n">
        <v>10</v>
      </c>
      <c r="AA5" t="n">
        <v>32.86588045508528</v>
      </c>
      <c r="AB5" t="n">
        <v>44.96854757884091</v>
      </c>
      <c r="AC5" t="n">
        <v>40.67681251174601</v>
      </c>
      <c r="AD5" t="n">
        <v>32865.88045508527</v>
      </c>
      <c r="AE5" t="n">
        <v>44968.54757884091</v>
      </c>
      <c r="AF5" t="n">
        <v>3.072593213721057e-06</v>
      </c>
      <c r="AG5" t="n">
        <v>0.1265277777777778</v>
      </c>
      <c r="AH5" t="n">
        <v>40676.81251174601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11.0981</v>
      </c>
      <c r="E6" t="n">
        <v>9.01</v>
      </c>
      <c r="F6" t="n">
        <v>6.99</v>
      </c>
      <c r="G6" t="n">
        <v>26.22</v>
      </c>
      <c r="H6" t="n">
        <v>0.55</v>
      </c>
      <c r="I6" t="n">
        <v>16</v>
      </c>
      <c r="J6" t="n">
        <v>62.92</v>
      </c>
      <c r="K6" t="n">
        <v>28.92</v>
      </c>
      <c r="L6" t="n">
        <v>2</v>
      </c>
      <c r="M6" t="n">
        <v>14</v>
      </c>
      <c r="N6" t="n">
        <v>7</v>
      </c>
      <c r="O6" t="n">
        <v>7994.37</v>
      </c>
      <c r="P6" t="n">
        <v>40.98</v>
      </c>
      <c r="Q6" t="n">
        <v>204.18</v>
      </c>
      <c r="R6" t="n">
        <v>31.38</v>
      </c>
      <c r="S6" t="n">
        <v>17.37</v>
      </c>
      <c r="T6" t="n">
        <v>4851.34</v>
      </c>
      <c r="U6" t="n">
        <v>0.55</v>
      </c>
      <c r="V6" t="n">
        <v>0.73</v>
      </c>
      <c r="W6" t="n">
        <v>1.16</v>
      </c>
      <c r="X6" t="n">
        <v>0.3</v>
      </c>
      <c r="Y6" t="n">
        <v>1</v>
      </c>
      <c r="Z6" t="n">
        <v>10</v>
      </c>
      <c r="AA6" t="n">
        <v>31.87077279777152</v>
      </c>
      <c r="AB6" t="n">
        <v>43.60699738105935</v>
      </c>
      <c r="AC6" t="n">
        <v>39.44520675388899</v>
      </c>
      <c r="AD6" t="n">
        <v>31870.77279777152</v>
      </c>
      <c r="AE6" t="n">
        <v>43606.99738105935</v>
      </c>
      <c r="AF6" t="n">
        <v>3.105641780072647e-06</v>
      </c>
      <c r="AG6" t="n">
        <v>0.1251388888888889</v>
      </c>
      <c r="AH6" t="n">
        <v>39445.20675388899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11.1878</v>
      </c>
      <c r="E7" t="n">
        <v>8.94</v>
      </c>
      <c r="F7" t="n">
        <v>6.95</v>
      </c>
      <c r="G7" t="n">
        <v>29.78</v>
      </c>
      <c r="H7" t="n">
        <v>0.62</v>
      </c>
      <c r="I7" t="n">
        <v>14</v>
      </c>
      <c r="J7" t="n">
        <v>63.21</v>
      </c>
      <c r="K7" t="n">
        <v>28.92</v>
      </c>
      <c r="L7" t="n">
        <v>2.25</v>
      </c>
      <c r="M7" t="n">
        <v>12</v>
      </c>
      <c r="N7" t="n">
        <v>7.04</v>
      </c>
      <c r="O7" t="n">
        <v>8030.17</v>
      </c>
      <c r="P7" t="n">
        <v>40.06</v>
      </c>
      <c r="Q7" t="n">
        <v>204.19</v>
      </c>
      <c r="R7" t="n">
        <v>29.78</v>
      </c>
      <c r="S7" t="n">
        <v>17.37</v>
      </c>
      <c r="T7" t="n">
        <v>4062.75</v>
      </c>
      <c r="U7" t="n">
        <v>0.58</v>
      </c>
      <c r="V7" t="n">
        <v>0.74</v>
      </c>
      <c r="W7" t="n">
        <v>1.16</v>
      </c>
      <c r="X7" t="n">
        <v>0.26</v>
      </c>
      <c r="Y7" t="n">
        <v>1</v>
      </c>
      <c r="Z7" t="n">
        <v>10</v>
      </c>
      <c r="AA7" t="n">
        <v>31.12536206183002</v>
      </c>
      <c r="AB7" t="n">
        <v>42.58709352694838</v>
      </c>
      <c r="AC7" t="n">
        <v>38.52264109216727</v>
      </c>
      <c r="AD7" t="n">
        <v>31125.36206183002</v>
      </c>
      <c r="AE7" t="n">
        <v>42587.09352694838</v>
      </c>
      <c r="AF7" t="n">
        <v>3.130743019714794e-06</v>
      </c>
      <c r="AG7" t="n">
        <v>0.1241666666666667</v>
      </c>
      <c r="AH7" t="n">
        <v>38522.64109216727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11.2188</v>
      </c>
      <c r="E8" t="n">
        <v>8.91</v>
      </c>
      <c r="F8" t="n">
        <v>6.94</v>
      </c>
      <c r="G8" t="n">
        <v>32.02</v>
      </c>
      <c r="H8" t="n">
        <v>0.6899999999999999</v>
      </c>
      <c r="I8" t="n">
        <v>13</v>
      </c>
      <c r="J8" t="n">
        <v>63.5</v>
      </c>
      <c r="K8" t="n">
        <v>28.92</v>
      </c>
      <c r="L8" t="n">
        <v>2.5</v>
      </c>
      <c r="M8" t="n">
        <v>11</v>
      </c>
      <c r="N8" t="n">
        <v>7.08</v>
      </c>
      <c r="O8" t="n">
        <v>8065.98</v>
      </c>
      <c r="P8" t="n">
        <v>39.17</v>
      </c>
      <c r="Q8" t="n">
        <v>204.15</v>
      </c>
      <c r="R8" t="n">
        <v>29.42</v>
      </c>
      <c r="S8" t="n">
        <v>17.37</v>
      </c>
      <c r="T8" t="n">
        <v>3885.61</v>
      </c>
      <c r="U8" t="n">
        <v>0.59</v>
      </c>
      <c r="V8" t="n">
        <v>0.74</v>
      </c>
      <c r="W8" t="n">
        <v>1.16</v>
      </c>
      <c r="X8" t="n">
        <v>0.25</v>
      </c>
      <c r="Y8" t="n">
        <v>1</v>
      </c>
      <c r="Z8" t="n">
        <v>10</v>
      </c>
      <c r="AA8" t="n">
        <v>30.59809077826645</v>
      </c>
      <c r="AB8" t="n">
        <v>41.86565769521289</v>
      </c>
      <c r="AC8" t="n">
        <v>37.87005808366892</v>
      </c>
      <c r="AD8" t="n">
        <v>30598.09077826645</v>
      </c>
      <c r="AE8" t="n">
        <v>41865.65769521289</v>
      </c>
      <c r="AF8" t="n">
        <v>3.139417918587777e-06</v>
      </c>
      <c r="AG8" t="n">
        <v>0.12375</v>
      </c>
      <c r="AH8" t="n">
        <v>37870.05808366892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11.3208</v>
      </c>
      <c r="E9" t="n">
        <v>8.83</v>
      </c>
      <c r="F9" t="n">
        <v>6.88</v>
      </c>
      <c r="G9" t="n">
        <v>37.55</v>
      </c>
      <c r="H9" t="n">
        <v>0.75</v>
      </c>
      <c r="I9" t="n">
        <v>11</v>
      </c>
      <c r="J9" t="n">
        <v>63.79</v>
      </c>
      <c r="K9" t="n">
        <v>28.92</v>
      </c>
      <c r="L9" t="n">
        <v>2.75</v>
      </c>
      <c r="M9" t="n">
        <v>8</v>
      </c>
      <c r="N9" t="n">
        <v>7.12</v>
      </c>
      <c r="O9" t="n">
        <v>8101.81</v>
      </c>
      <c r="P9" t="n">
        <v>37.93</v>
      </c>
      <c r="Q9" t="n">
        <v>204.15</v>
      </c>
      <c r="R9" t="n">
        <v>27.78</v>
      </c>
      <c r="S9" t="n">
        <v>17.37</v>
      </c>
      <c r="T9" t="n">
        <v>3075.92</v>
      </c>
      <c r="U9" t="n">
        <v>0.63</v>
      </c>
      <c r="V9" t="n">
        <v>0.74</v>
      </c>
      <c r="W9" t="n">
        <v>1.16</v>
      </c>
      <c r="X9" t="n">
        <v>0.19</v>
      </c>
      <c r="Y9" t="n">
        <v>1</v>
      </c>
      <c r="Z9" t="n">
        <v>10</v>
      </c>
      <c r="AA9" t="n">
        <v>29.65869710748337</v>
      </c>
      <c r="AB9" t="n">
        <v>40.58033783172985</v>
      </c>
      <c r="AC9" t="n">
        <v>36.70740734399511</v>
      </c>
      <c r="AD9" t="n">
        <v>29658.69710748337</v>
      </c>
      <c r="AE9" t="n">
        <v>40580.33783172985</v>
      </c>
      <c r="AF9" t="n">
        <v>3.167961134234366e-06</v>
      </c>
      <c r="AG9" t="n">
        <v>0.1226388888888889</v>
      </c>
      <c r="AH9" t="n">
        <v>36707.40734399512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11.3597</v>
      </c>
      <c r="E10" t="n">
        <v>8.800000000000001</v>
      </c>
      <c r="F10" t="n">
        <v>6.87</v>
      </c>
      <c r="G10" t="n">
        <v>41.21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6</v>
      </c>
      <c r="N10" t="n">
        <v>7.16</v>
      </c>
      <c r="O10" t="n">
        <v>8137.65</v>
      </c>
      <c r="P10" t="n">
        <v>37.1</v>
      </c>
      <c r="Q10" t="n">
        <v>204.15</v>
      </c>
      <c r="R10" t="n">
        <v>27.24</v>
      </c>
      <c r="S10" t="n">
        <v>17.37</v>
      </c>
      <c r="T10" t="n">
        <v>2810.72</v>
      </c>
      <c r="U10" t="n">
        <v>0.64</v>
      </c>
      <c r="V10" t="n">
        <v>0.74</v>
      </c>
      <c r="W10" t="n">
        <v>1.16</v>
      </c>
      <c r="X10" t="n">
        <v>0.18</v>
      </c>
      <c r="Y10" t="n">
        <v>1</v>
      </c>
      <c r="Z10" t="n">
        <v>10</v>
      </c>
      <c r="AA10" t="n">
        <v>29.15143780473235</v>
      </c>
      <c r="AB10" t="n">
        <v>39.88628327500823</v>
      </c>
      <c r="AC10" t="n">
        <v>36.07959238005327</v>
      </c>
      <c r="AD10" t="n">
        <v>29151.43780473235</v>
      </c>
      <c r="AE10" t="n">
        <v>39886.28327500823</v>
      </c>
      <c r="AF10" t="n">
        <v>3.178846733142722e-06</v>
      </c>
      <c r="AG10" t="n">
        <v>0.1222222222222222</v>
      </c>
      <c r="AH10" t="n">
        <v>36079.59238005327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11.35</v>
      </c>
      <c r="E11" t="n">
        <v>8.81</v>
      </c>
      <c r="F11" t="n">
        <v>6.88</v>
      </c>
      <c r="G11" t="n">
        <v>41.26</v>
      </c>
      <c r="H11" t="n">
        <v>0.88</v>
      </c>
      <c r="I11" t="n">
        <v>10</v>
      </c>
      <c r="J11" t="n">
        <v>64.38</v>
      </c>
      <c r="K11" t="n">
        <v>28.92</v>
      </c>
      <c r="L11" t="n">
        <v>3.25</v>
      </c>
      <c r="M11" t="n">
        <v>3</v>
      </c>
      <c r="N11" t="n">
        <v>7.2</v>
      </c>
      <c r="O11" t="n">
        <v>8173.52</v>
      </c>
      <c r="P11" t="n">
        <v>36.85</v>
      </c>
      <c r="Q11" t="n">
        <v>204.17</v>
      </c>
      <c r="R11" t="n">
        <v>27.35</v>
      </c>
      <c r="S11" t="n">
        <v>17.37</v>
      </c>
      <c r="T11" t="n">
        <v>2864.99</v>
      </c>
      <c r="U11" t="n">
        <v>0.64</v>
      </c>
      <c r="V11" t="n">
        <v>0.74</v>
      </c>
      <c r="W11" t="n">
        <v>1.16</v>
      </c>
      <c r="X11" t="n">
        <v>0.18</v>
      </c>
      <c r="Y11" t="n">
        <v>1</v>
      </c>
      <c r="Z11" t="n">
        <v>10</v>
      </c>
      <c r="AA11" t="n">
        <v>29.06887763482951</v>
      </c>
      <c r="AB11" t="n">
        <v>39.77332080825008</v>
      </c>
      <c r="AC11" t="n">
        <v>35.97741089257835</v>
      </c>
      <c r="AD11" t="n">
        <v>29068.87763482951</v>
      </c>
      <c r="AE11" t="n">
        <v>39773.32080825008</v>
      </c>
      <c r="AF11" t="n">
        <v>3.176132329301821e-06</v>
      </c>
      <c r="AG11" t="n">
        <v>0.1223611111111111</v>
      </c>
      <c r="AH11" t="n">
        <v>35977.41089257835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11.3486</v>
      </c>
      <c r="E12" t="n">
        <v>8.81</v>
      </c>
      <c r="F12" t="n">
        <v>6.88</v>
      </c>
      <c r="G12" t="n">
        <v>41.26</v>
      </c>
      <c r="H12" t="n">
        <v>0.9399999999999999</v>
      </c>
      <c r="I12" t="n">
        <v>10</v>
      </c>
      <c r="J12" t="n">
        <v>64.67</v>
      </c>
      <c r="K12" t="n">
        <v>28.92</v>
      </c>
      <c r="L12" t="n">
        <v>3.5</v>
      </c>
      <c r="M12" t="n">
        <v>1</v>
      </c>
      <c r="N12" t="n">
        <v>7.24</v>
      </c>
      <c r="O12" t="n">
        <v>8209.41</v>
      </c>
      <c r="P12" t="n">
        <v>36.89</v>
      </c>
      <c r="Q12" t="n">
        <v>204.14</v>
      </c>
      <c r="R12" t="n">
        <v>27.4</v>
      </c>
      <c r="S12" t="n">
        <v>17.37</v>
      </c>
      <c r="T12" t="n">
        <v>2894.06</v>
      </c>
      <c r="U12" t="n">
        <v>0.63</v>
      </c>
      <c r="V12" t="n">
        <v>0.74</v>
      </c>
      <c r="W12" t="n">
        <v>1.16</v>
      </c>
      <c r="X12" t="n">
        <v>0.19</v>
      </c>
      <c r="Y12" t="n">
        <v>1</v>
      </c>
      <c r="Z12" t="n">
        <v>10</v>
      </c>
      <c r="AA12" t="n">
        <v>29.09140030790173</v>
      </c>
      <c r="AB12" t="n">
        <v>39.80413732317755</v>
      </c>
      <c r="AC12" t="n">
        <v>36.00528632257249</v>
      </c>
      <c r="AD12" t="n">
        <v>29091.40030790173</v>
      </c>
      <c r="AE12" t="n">
        <v>39804.13732317755</v>
      </c>
      <c r="AF12" t="n">
        <v>3.175740559675299e-06</v>
      </c>
      <c r="AG12" t="n">
        <v>0.1223611111111111</v>
      </c>
      <c r="AH12" t="n">
        <v>36005.28632257249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11.3464</v>
      </c>
      <c r="E13" t="n">
        <v>8.81</v>
      </c>
      <c r="F13" t="n">
        <v>6.88</v>
      </c>
      <c r="G13" t="n">
        <v>41.27</v>
      </c>
      <c r="H13" t="n">
        <v>1.01</v>
      </c>
      <c r="I13" t="n">
        <v>10</v>
      </c>
      <c r="J13" t="n">
        <v>64.95999999999999</v>
      </c>
      <c r="K13" t="n">
        <v>28.92</v>
      </c>
      <c r="L13" t="n">
        <v>3.75</v>
      </c>
      <c r="M13" t="n">
        <v>0</v>
      </c>
      <c r="N13" t="n">
        <v>7.28</v>
      </c>
      <c r="O13" t="n">
        <v>8245.32</v>
      </c>
      <c r="P13" t="n">
        <v>36.9</v>
      </c>
      <c r="Q13" t="n">
        <v>204.14</v>
      </c>
      <c r="R13" t="n">
        <v>27.36</v>
      </c>
      <c r="S13" t="n">
        <v>17.37</v>
      </c>
      <c r="T13" t="n">
        <v>2872.54</v>
      </c>
      <c r="U13" t="n">
        <v>0.63</v>
      </c>
      <c r="V13" t="n">
        <v>0.74</v>
      </c>
      <c r="W13" t="n">
        <v>1.16</v>
      </c>
      <c r="X13" t="n">
        <v>0.19</v>
      </c>
      <c r="Y13" t="n">
        <v>1</v>
      </c>
      <c r="Z13" t="n">
        <v>10</v>
      </c>
      <c r="AA13" t="n">
        <v>29.10145297486836</v>
      </c>
      <c r="AB13" t="n">
        <v>39.81789182561358</v>
      </c>
      <c r="AC13" t="n">
        <v>36.01772811460063</v>
      </c>
      <c r="AD13" t="n">
        <v>29101.45297486836</v>
      </c>
      <c r="AE13" t="n">
        <v>39817.89182561358</v>
      </c>
      <c r="AF13" t="n">
        <v>3.175124921690765e-06</v>
      </c>
      <c r="AG13" t="n">
        <v>0.1223611111111111</v>
      </c>
      <c r="AH13" t="n">
        <v>36017.72811460063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8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7.5949</v>
      </c>
      <c r="E2" t="n">
        <v>13.17</v>
      </c>
      <c r="F2" t="n">
        <v>8.220000000000001</v>
      </c>
      <c r="G2" t="n">
        <v>6.49</v>
      </c>
      <c r="H2" t="n">
        <v>0.11</v>
      </c>
      <c r="I2" t="n">
        <v>76</v>
      </c>
      <c r="J2" t="n">
        <v>167.88</v>
      </c>
      <c r="K2" t="n">
        <v>51.39</v>
      </c>
      <c r="L2" t="n">
        <v>1</v>
      </c>
      <c r="M2" t="n">
        <v>74</v>
      </c>
      <c r="N2" t="n">
        <v>30.49</v>
      </c>
      <c r="O2" t="n">
        <v>20939.59</v>
      </c>
      <c r="P2" t="n">
        <v>104.32</v>
      </c>
      <c r="Q2" t="n">
        <v>204.18</v>
      </c>
      <c r="R2" t="n">
        <v>69.45999999999999</v>
      </c>
      <c r="S2" t="n">
        <v>17.37</v>
      </c>
      <c r="T2" t="n">
        <v>23593.99</v>
      </c>
      <c r="U2" t="n">
        <v>0.25</v>
      </c>
      <c r="V2" t="n">
        <v>0.62</v>
      </c>
      <c r="W2" t="n">
        <v>1.26</v>
      </c>
      <c r="X2" t="n">
        <v>1.53</v>
      </c>
      <c r="Y2" t="n">
        <v>1</v>
      </c>
      <c r="Z2" t="n">
        <v>10</v>
      </c>
      <c r="AA2" t="n">
        <v>104.5374938784673</v>
      </c>
      <c r="AB2" t="n">
        <v>143.032810993199</v>
      </c>
      <c r="AC2" t="n">
        <v>129.3819602598577</v>
      </c>
      <c r="AD2" t="n">
        <v>104537.4938784673</v>
      </c>
      <c r="AE2" t="n">
        <v>143032.810993199</v>
      </c>
      <c r="AF2" t="n">
        <v>1.817425994560779e-06</v>
      </c>
      <c r="AG2" t="n">
        <v>0.1829166666666667</v>
      </c>
      <c r="AH2" t="n">
        <v>129381.9602598578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8.1546</v>
      </c>
      <c r="E3" t="n">
        <v>12.26</v>
      </c>
      <c r="F3" t="n">
        <v>7.89</v>
      </c>
      <c r="G3" t="n">
        <v>8.02</v>
      </c>
      <c r="H3" t="n">
        <v>0.13</v>
      </c>
      <c r="I3" t="n">
        <v>59</v>
      </c>
      <c r="J3" t="n">
        <v>168.25</v>
      </c>
      <c r="K3" t="n">
        <v>51.39</v>
      </c>
      <c r="L3" t="n">
        <v>1.25</v>
      </c>
      <c r="M3" t="n">
        <v>57</v>
      </c>
      <c r="N3" t="n">
        <v>30.6</v>
      </c>
      <c r="O3" t="n">
        <v>20984.25</v>
      </c>
      <c r="P3" t="n">
        <v>99.95999999999999</v>
      </c>
      <c r="Q3" t="n">
        <v>204.19</v>
      </c>
      <c r="R3" t="n">
        <v>59.09</v>
      </c>
      <c r="S3" t="n">
        <v>17.37</v>
      </c>
      <c r="T3" t="n">
        <v>18493.22</v>
      </c>
      <c r="U3" t="n">
        <v>0.29</v>
      </c>
      <c r="V3" t="n">
        <v>0.65</v>
      </c>
      <c r="W3" t="n">
        <v>1.24</v>
      </c>
      <c r="X3" t="n">
        <v>1.2</v>
      </c>
      <c r="Y3" t="n">
        <v>1</v>
      </c>
      <c r="Z3" t="n">
        <v>10</v>
      </c>
      <c r="AA3" t="n">
        <v>93.53442919308559</v>
      </c>
      <c r="AB3" t="n">
        <v>127.9779324697126</v>
      </c>
      <c r="AC3" t="n">
        <v>115.7638982129934</v>
      </c>
      <c r="AD3" t="n">
        <v>93534.42919308558</v>
      </c>
      <c r="AE3" t="n">
        <v>127977.9324697126</v>
      </c>
      <c r="AF3" t="n">
        <v>1.951359730245998e-06</v>
      </c>
      <c r="AG3" t="n">
        <v>0.1702777777777778</v>
      </c>
      <c r="AH3" t="n">
        <v>115763.8982129934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8.577400000000001</v>
      </c>
      <c r="E4" t="n">
        <v>11.66</v>
      </c>
      <c r="F4" t="n">
        <v>7.66</v>
      </c>
      <c r="G4" t="n">
        <v>9.57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96.81999999999999</v>
      </c>
      <c r="Q4" t="n">
        <v>204.17</v>
      </c>
      <c r="R4" t="n">
        <v>51.63</v>
      </c>
      <c r="S4" t="n">
        <v>17.37</v>
      </c>
      <c r="T4" t="n">
        <v>14816.87</v>
      </c>
      <c r="U4" t="n">
        <v>0.34</v>
      </c>
      <c r="V4" t="n">
        <v>0.67</v>
      </c>
      <c r="W4" t="n">
        <v>1.23</v>
      </c>
      <c r="X4" t="n">
        <v>0.97</v>
      </c>
      <c r="Y4" t="n">
        <v>1</v>
      </c>
      <c r="Z4" t="n">
        <v>10</v>
      </c>
      <c r="AA4" t="n">
        <v>86.32979425041698</v>
      </c>
      <c r="AB4" t="n">
        <v>118.1202330950972</v>
      </c>
      <c r="AC4" t="n">
        <v>106.8470038313202</v>
      </c>
      <c r="AD4" t="n">
        <v>86329.79425041698</v>
      </c>
      <c r="AE4" t="n">
        <v>118120.2330950972</v>
      </c>
      <c r="AF4" t="n">
        <v>2.05253390113703e-06</v>
      </c>
      <c r="AG4" t="n">
        <v>0.1619444444444444</v>
      </c>
      <c r="AH4" t="n">
        <v>106847.0038313202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8.9268</v>
      </c>
      <c r="E5" t="n">
        <v>11.2</v>
      </c>
      <c r="F5" t="n">
        <v>7.47</v>
      </c>
      <c r="G5" t="n">
        <v>11.21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94.28</v>
      </c>
      <c r="Q5" t="n">
        <v>204.18</v>
      </c>
      <c r="R5" t="n">
        <v>45.93</v>
      </c>
      <c r="S5" t="n">
        <v>17.37</v>
      </c>
      <c r="T5" t="n">
        <v>12006.27</v>
      </c>
      <c r="U5" t="n">
        <v>0.38</v>
      </c>
      <c r="V5" t="n">
        <v>0.68</v>
      </c>
      <c r="W5" t="n">
        <v>1.21</v>
      </c>
      <c r="X5" t="n">
        <v>0.78</v>
      </c>
      <c r="Y5" t="n">
        <v>1</v>
      </c>
      <c r="Z5" t="n">
        <v>10</v>
      </c>
      <c r="AA5" t="n">
        <v>80.92428366962908</v>
      </c>
      <c r="AB5" t="n">
        <v>110.7241750441707</v>
      </c>
      <c r="AC5" t="n">
        <v>100.1568151803392</v>
      </c>
      <c r="AD5" t="n">
        <v>80924.28366962908</v>
      </c>
      <c r="AE5" t="n">
        <v>110724.1750441708</v>
      </c>
      <c r="AF5" t="n">
        <v>2.136143776513867e-06</v>
      </c>
      <c r="AG5" t="n">
        <v>0.1555555555555556</v>
      </c>
      <c r="AH5" t="n">
        <v>100156.8151803392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9.1403</v>
      </c>
      <c r="E6" t="n">
        <v>10.94</v>
      </c>
      <c r="F6" t="n">
        <v>7.38</v>
      </c>
      <c r="G6" t="n">
        <v>12.65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92.91</v>
      </c>
      <c r="Q6" t="n">
        <v>204.17</v>
      </c>
      <c r="R6" t="n">
        <v>43.18</v>
      </c>
      <c r="S6" t="n">
        <v>17.37</v>
      </c>
      <c r="T6" t="n">
        <v>10659.18</v>
      </c>
      <c r="U6" t="n">
        <v>0.4</v>
      </c>
      <c r="V6" t="n">
        <v>0.6899999999999999</v>
      </c>
      <c r="W6" t="n">
        <v>1.2</v>
      </c>
      <c r="X6" t="n">
        <v>0.6899999999999999</v>
      </c>
      <c r="Y6" t="n">
        <v>1</v>
      </c>
      <c r="Z6" t="n">
        <v>10</v>
      </c>
      <c r="AA6" t="n">
        <v>78.00593114193674</v>
      </c>
      <c r="AB6" t="n">
        <v>106.7311563671572</v>
      </c>
      <c r="AC6" t="n">
        <v>96.54488460162158</v>
      </c>
      <c r="AD6" t="n">
        <v>78005.93114193674</v>
      </c>
      <c r="AE6" t="n">
        <v>106731.1563671572</v>
      </c>
      <c r="AF6" t="n">
        <v>2.187233382675729e-06</v>
      </c>
      <c r="AG6" t="n">
        <v>0.1519444444444444</v>
      </c>
      <c r="AH6" t="n">
        <v>96544.88460162157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9.331300000000001</v>
      </c>
      <c r="E7" t="n">
        <v>10.72</v>
      </c>
      <c r="F7" t="n">
        <v>7.29</v>
      </c>
      <c r="G7" t="n">
        <v>14.12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91.62</v>
      </c>
      <c r="Q7" t="n">
        <v>204.21</v>
      </c>
      <c r="R7" t="n">
        <v>40.68</v>
      </c>
      <c r="S7" t="n">
        <v>17.37</v>
      </c>
      <c r="T7" t="n">
        <v>9428.639999999999</v>
      </c>
      <c r="U7" t="n">
        <v>0.43</v>
      </c>
      <c r="V7" t="n">
        <v>0.7</v>
      </c>
      <c r="W7" t="n">
        <v>1.18</v>
      </c>
      <c r="X7" t="n">
        <v>0.6</v>
      </c>
      <c r="Y7" t="n">
        <v>1</v>
      </c>
      <c r="Z7" t="n">
        <v>10</v>
      </c>
      <c r="AA7" t="n">
        <v>75.44500284236938</v>
      </c>
      <c r="AB7" t="n">
        <v>103.227181287508</v>
      </c>
      <c r="AC7" t="n">
        <v>93.37532398571311</v>
      </c>
      <c r="AD7" t="n">
        <v>75445.00284236937</v>
      </c>
      <c r="AE7" t="n">
        <v>103227.181287508</v>
      </c>
      <c r="AF7" t="n">
        <v>2.23293883830531e-06</v>
      </c>
      <c r="AG7" t="n">
        <v>0.1488888888888889</v>
      </c>
      <c r="AH7" t="n">
        <v>93375.32398571311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9.5273</v>
      </c>
      <c r="E8" t="n">
        <v>10.5</v>
      </c>
      <c r="F8" t="n">
        <v>7.21</v>
      </c>
      <c r="G8" t="n">
        <v>16.02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90.33</v>
      </c>
      <c r="Q8" t="n">
        <v>204.3</v>
      </c>
      <c r="R8" t="n">
        <v>37.99</v>
      </c>
      <c r="S8" t="n">
        <v>17.37</v>
      </c>
      <c r="T8" t="n">
        <v>8102.47</v>
      </c>
      <c r="U8" t="n">
        <v>0.46</v>
      </c>
      <c r="V8" t="n">
        <v>0.71</v>
      </c>
      <c r="W8" t="n">
        <v>1.18</v>
      </c>
      <c r="X8" t="n">
        <v>0.52</v>
      </c>
      <c r="Y8" t="n">
        <v>1</v>
      </c>
      <c r="Z8" t="n">
        <v>10</v>
      </c>
      <c r="AA8" t="n">
        <v>72.97592998966257</v>
      </c>
      <c r="AB8" t="n">
        <v>99.84888688262973</v>
      </c>
      <c r="AC8" t="n">
        <v>90.31944925736936</v>
      </c>
      <c r="AD8" t="n">
        <v>72975.92998966257</v>
      </c>
      <c r="AE8" t="n">
        <v>99848.88688262973</v>
      </c>
      <c r="AF8" t="n">
        <v>2.279840771830954e-06</v>
      </c>
      <c r="AG8" t="n">
        <v>0.1458333333333333</v>
      </c>
      <c r="AH8" t="n">
        <v>90319.44925736936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9.633699999999999</v>
      </c>
      <c r="E9" t="n">
        <v>10.38</v>
      </c>
      <c r="F9" t="n">
        <v>7.16</v>
      </c>
      <c r="G9" t="n">
        <v>17.19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89.55</v>
      </c>
      <c r="Q9" t="n">
        <v>204.14</v>
      </c>
      <c r="R9" t="n">
        <v>36.7</v>
      </c>
      <c r="S9" t="n">
        <v>17.37</v>
      </c>
      <c r="T9" t="n">
        <v>7469.29</v>
      </c>
      <c r="U9" t="n">
        <v>0.47</v>
      </c>
      <c r="V9" t="n">
        <v>0.71</v>
      </c>
      <c r="W9" t="n">
        <v>1.17</v>
      </c>
      <c r="X9" t="n">
        <v>0.47</v>
      </c>
      <c r="Y9" t="n">
        <v>1</v>
      </c>
      <c r="Z9" t="n">
        <v>10</v>
      </c>
      <c r="AA9" t="n">
        <v>71.61505698730376</v>
      </c>
      <c r="AB9" t="n">
        <v>97.98688040332372</v>
      </c>
      <c r="AC9" t="n">
        <v>88.63515006310521</v>
      </c>
      <c r="AD9" t="n">
        <v>71615.05698730376</v>
      </c>
      <c r="AE9" t="n">
        <v>97986.88040332372</v>
      </c>
      <c r="AF9" t="n">
        <v>2.30530182145916e-06</v>
      </c>
      <c r="AG9" t="n">
        <v>0.1441666666666667</v>
      </c>
      <c r="AH9" t="n">
        <v>88635.15006310522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9.726000000000001</v>
      </c>
      <c r="E10" t="n">
        <v>10.28</v>
      </c>
      <c r="F10" t="n">
        <v>7.13</v>
      </c>
      <c r="G10" t="n">
        <v>18.6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88.94</v>
      </c>
      <c r="Q10" t="n">
        <v>204.15</v>
      </c>
      <c r="R10" t="n">
        <v>35.46</v>
      </c>
      <c r="S10" t="n">
        <v>17.37</v>
      </c>
      <c r="T10" t="n">
        <v>6857.55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70.53102276834514</v>
      </c>
      <c r="AB10" t="n">
        <v>96.50365696073082</v>
      </c>
      <c r="AC10" t="n">
        <v>87.29348338415571</v>
      </c>
      <c r="AD10" t="n">
        <v>70531.02276834514</v>
      </c>
      <c r="AE10" t="n">
        <v>96503.65696073082</v>
      </c>
      <c r="AF10" t="n">
        <v>2.327388803420472e-06</v>
      </c>
      <c r="AG10" t="n">
        <v>0.1427777777777778</v>
      </c>
      <c r="AH10" t="n">
        <v>87293.48338415571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9.8261</v>
      </c>
      <c r="E11" t="n">
        <v>10.18</v>
      </c>
      <c r="F11" t="n">
        <v>7.09</v>
      </c>
      <c r="G11" t="n">
        <v>20.27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88.29000000000001</v>
      </c>
      <c r="Q11" t="n">
        <v>204.17</v>
      </c>
      <c r="R11" t="n">
        <v>34.31</v>
      </c>
      <c r="S11" t="n">
        <v>17.37</v>
      </c>
      <c r="T11" t="n">
        <v>6293.72</v>
      </c>
      <c r="U11" t="n">
        <v>0.51</v>
      </c>
      <c r="V11" t="n">
        <v>0.72</v>
      </c>
      <c r="W11" t="n">
        <v>1.17</v>
      </c>
      <c r="X11" t="n">
        <v>0.4</v>
      </c>
      <c r="Y11" t="n">
        <v>1</v>
      </c>
      <c r="Z11" t="n">
        <v>10</v>
      </c>
      <c r="AA11" t="n">
        <v>69.36574757349635</v>
      </c>
      <c r="AB11" t="n">
        <v>94.90927603082611</v>
      </c>
      <c r="AC11" t="n">
        <v>85.85126793247292</v>
      </c>
      <c r="AD11" t="n">
        <v>69365.74757349635</v>
      </c>
      <c r="AE11" t="n">
        <v>94909.27603082611</v>
      </c>
      <c r="AF11" t="n">
        <v>2.35134229089964e-06</v>
      </c>
      <c r="AG11" t="n">
        <v>0.1413888888888889</v>
      </c>
      <c r="AH11" t="n">
        <v>85851.26793247293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9.9354</v>
      </c>
      <c r="E12" t="n">
        <v>10.06</v>
      </c>
      <c r="F12" t="n">
        <v>7.05</v>
      </c>
      <c r="G12" t="n">
        <v>22.26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87.53</v>
      </c>
      <c r="Q12" t="n">
        <v>204.14</v>
      </c>
      <c r="R12" t="n">
        <v>32.9</v>
      </c>
      <c r="S12" t="n">
        <v>17.37</v>
      </c>
      <c r="T12" t="n">
        <v>5597.8</v>
      </c>
      <c r="U12" t="n">
        <v>0.53</v>
      </c>
      <c r="V12" t="n">
        <v>0.72</v>
      </c>
      <c r="W12" t="n">
        <v>1.17</v>
      </c>
      <c r="X12" t="n">
        <v>0.36</v>
      </c>
      <c r="Y12" t="n">
        <v>1</v>
      </c>
      <c r="Z12" t="n">
        <v>10</v>
      </c>
      <c r="AA12" t="n">
        <v>68.10147928854983</v>
      </c>
      <c r="AB12" t="n">
        <v>93.17944838778286</v>
      </c>
      <c r="AC12" t="n">
        <v>84.28653261185282</v>
      </c>
      <c r="AD12" t="n">
        <v>68101.47928854983</v>
      </c>
      <c r="AE12" t="n">
        <v>93179.44838778286</v>
      </c>
      <c r="AF12" t="n">
        <v>2.377497297707563e-06</v>
      </c>
      <c r="AG12" t="n">
        <v>0.1397222222222222</v>
      </c>
      <c r="AH12" t="n">
        <v>84286.53261185282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9.999700000000001</v>
      </c>
      <c r="E13" t="n">
        <v>10</v>
      </c>
      <c r="F13" t="n">
        <v>7.02</v>
      </c>
      <c r="G13" t="n">
        <v>23.39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87.08</v>
      </c>
      <c r="Q13" t="n">
        <v>204.15</v>
      </c>
      <c r="R13" t="n">
        <v>31.91</v>
      </c>
      <c r="S13" t="n">
        <v>17.37</v>
      </c>
      <c r="T13" t="n">
        <v>5107.55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67.35302106909236</v>
      </c>
      <c r="AB13" t="n">
        <v>92.15537483227546</v>
      </c>
      <c r="AC13" t="n">
        <v>83.36019519918645</v>
      </c>
      <c r="AD13" t="n">
        <v>67353.02106909237</v>
      </c>
      <c r="AE13" t="n">
        <v>92155.37483227545</v>
      </c>
      <c r="AF13" t="n">
        <v>2.392884003450924e-06</v>
      </c>
      <c r="AG13" t="n">
        <v>0.1388888888888889</v>
      </c>
      <c r="AH13" t="n">
        <v>83360.19519918645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10.0226</v>
      </c>
      <c r="E14" t="n">
        <v>9.98</v>
      </c>
      <c r="F14" t="n">
        <v>7.03</v>
      </c>
      <c r="G14" t="n">
        <v>24.81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15</v>
      </c>
      <c r="N14" t="n">
        <v>31.86</v>
      </c>
      <c r="O14" t="n">
        <v>21478.05</v>
      </c>
      <c r="P14" t="n">
        <v>87</v>
      </c>
      <c r="Q14" t="n">
        <v>204.14</v>
      </c>
      <c r="R14" t="n">
        <v>32.38</v>
      </c>
      <c r="S14" t="n">
        <v>17.37</v>
      </c>
      <c r="T14" t="n">
        <v>5347.62</v>
      </c>
      <c r="U14" t="n">
        <v>0.54</v>
      </c>
      <c r="V14" t="n">
        <v>0.73</v>
      </c>
      <c r="W14" t="n">
        <v>1.16</v>
      </c>
      <c r="X14" t="n">
        <v>0.34</v>
      </c>
      <c r="Y14" t="n">
        <v>1</v>
      </c>
      <c r="Z14" t="n">
        <v>10</v>
      </c>
      <c r="AA14" t="n">
        <v>67.18495351381222</v>
      </c>
      <c r="AB14" t="n">
        <v>91.92541738852402</v>
      </c>
      <c r="AC14" t="n">
        <v>83.15218457111929</v>
      </c>
      <c r="AD14" t="n">
        <v>67184.95351381222</v>
      </c>
      <c r="AE14" t="n">
        <v>91925.41738852403</v>
      </c>
      <c r="AF14" t="n">
        <v>2.39836387221489e-06</v>
      </c>
      <c r="AG14" t="n">
        <v>0.1386111111111111</v>
      </c>
      <c r="AH14" t="n">
        <v>83152.18457111929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10.0843</v>
      </c>
      <c r="E15" t="n">
        <v>9.92</v>
      </c>
      <c r="F15" t="n">
        <v>7</v>
      </c>
      <c r="G15" t="n">
        <v>26.26</v>
      </c>
      <c r="H15" t="n">
        <v>0.44</v>
      </c>
      <c r="I15" t="n">
        <v>16</v>
      </c>
      <c r="J15" t="n">
        <v>172.61</v>
      </c>
      <c r="K15" t="n">
        <v>51.39</v>
      </c>
      <c r="L15" t="n">
        <v>4.25</v>
      </c>
      <c r="M15" t="n">
        <v>14</v>
      </c>
      <c r="N15" t="n">
        <v>31.97</v>
      </c>
      <c r="O15" t="n">
        <v>21523.17</v>
      </c>
      <c r="P15" t="n">
        <v>86.43000000000001</v>
      </c>
      <c r="Q15" t="n">
        <v>204.15</v>
      </c>
      <c r="R15" t="n">
        <v>31.42</v>
      </c>
      <c r="S15" t="n">
        <v>17.37</v>
      </c>
      <c r="T15" t="n">
        <v>4872.37</v>
      </c>
      <c r="U15" t="n">
        <v>0.55</v>
      </c>
      <c r="V15" t="n">
        <v>0.73</v>
      </c>
      <c r="W15" t="n">
        <v>1.16</v>
      </c>
      <c r="X15" t="n">
        <v>0.31</v>
      </c>
      <c r="Y15" t="n">
        <v>1</v>
      </c>
      <c r="Z15" t="n">
        <v>10</v>
      </c>
      <c r="AA15" t="n">
        <v>66.4005970881387</v>
      </c>
      <c r="AB15" t="n">
        <v>90.85222632355472</v>
      </c>
      <c r="AC15" t="n">
        <v>82.18141735515721</v>
      </c>
      <c r="AD15" t="n">
        <v>66400.59708813869</v>
      </c>
      <c r="AE15" t="n">
        <v>90852.22632355471</v>
      </c>
      <c r="AF15" t="n">
        <v>2.413128409452299e-06</v>
      </c>
      <c r="AG15" t="n">
        <v>0.1377777777777778</v>
      </c>
      <c r="AH15" t="n">
        <v>82181.4173551572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10.1603</v>
      </c>
      <c r="E16" t="n">
        <v>9.84</v>
      </c>
      <c r="F16" t="n">
        <v>6.96</v>
      </c>
      <c r="G16" t="n">
        <v>27.85</v>
      </c>
      <c r="H16" t="n">
        <v>0.46</v>
      </c>
      <c r="I16" t="n">
        <v>15</v>
      </c>
      <c r="J16" t="n">
        <v>172.98</v>
      </c>
      <c r="K16" t="n">
        <v>51.39</v>
      </c>
      <c r="L16" t="n">
        <v>4.5</v>
      </c>
      <c r="M16" t="n">
        <v>13</v>
      </c>
      <c r="N16" t="n">
        <v>32.09</v>
      </c>
      <c r="O16" t="n">
        <v>21568.34</v>
      </c>
      <c r="P16" t="n">
        <v>85.88</v>
      </c>
      <c r="Q16" t="n">
        <v>204.17</v>
      </c>
      <c r="R16" t="n">
        <v>30.27</v>
      </c>
      <c r="S16" t="n">
        <v>17.37</v>
      </c>
      <c r="T16" t="n">
        <v>4302.81</v>
      </c>
      <c r="U16" t="n">
        <v>0.57</v>
      </c>
      <c r="V16" t="n">
        <v>0.73</v>
      </c>
      <c r="W16" t="n">
        <v>1.16</v>
      </c>
      <c r="X16" t="n">
        <v>0.27</v>
      </c>
      <c r="Y16" t="n">
        <v>1</v>
      </c>
      <c r="Z16" t="n">
        <v>10</v>
      </c>
      <c r="AA16" t="n">
        <v>65.52105688382768</v>
      </c>
      <c r="AB16" t="n">
        <v>89.64880061344175</v>
      </c>
      <c r="AC16" t="n">
        <v>81.09284490579844</v>
      </c>
      <c r="AD16" t="n">
        <v>65521.05688382769</v>
      </c>
      <c r="AE16" t="n">
        <v>89648.80061344175</v>
      </c>
      <c r="AF16" t="n">
        <v>2.431314873472447e-06</v>
      </c>
      <c r="AG16" t="n">
        <v>0.1366666666666667</v>
      </c>
      <c r="AH16" t="n">
        <v>81092.84490579844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10.2035</v>
      </c>
      <c r="E17" t="n">
        <v>9.800000000000001</v>
      </c>
      <c r="F17" t="n">
        <v>6.95</v>
      </c>
      <c r="G17" t="n">
        <v>29.8</v>
      </c>
      <c r="H17" t="n">
        <v>0.49</v>
      </c>
      <c r="I17" t="n">
        <v>14</v>
      </c>
      <c r="J17" t="n">
        <v>173.35</v>
      </c>
      <c r="K17" t="n">
        <v>51.39</v>
      </c>
      <c r="L17" t="n">
        <v>4.75</v>
      </c>
      <c r="M17" t="n">
        <v>12</v>
      </c>
      <c r="N17" t="n">
        <v>32.2</v>
      </c>
      <c r="O17" t="n">
        <v>21613.54</v>
      </c>
      <c r="P17" t="n">
        <v>85.43000000000001</v>
      </c>
      <c r="Q17" t="n">
        <v>204.16</v>
      </c>
      <c r="R17" t="n">
        <v>30.08</v>
      </c>
      <c r="S17" t="n">
        <v>17.37</v>
      </c>
      <c r="T17" t="n">
        <v>4212.3</v>
      </c>
      <c r="U17" t="n">
        <v>0.58</v>
      </c>
      <c r="V17" t="n">
        <v>0.73</v>
      </c>
      <c r="W17" t="n">
        <v>1.16</v>
      </c>
      <c r="X17" t="n">
        <v>0.26</v>
      </c>
      <c r="Y17" t="n">
        <v>1</v>
      </c>
      <c r="Z17" t="n">
        <v>10</v>
      </c>
      <c r="AA17" t="n">
        <v>64.98568766638294</v>
      </c>
      <c r="AB17" t="n">
        <v>88.91628483131129</v>
      </c>
      <c r="AC17" t="n">
        <v>80.43023940182189</v>
      </c>
      <c r="AD17" t="n">
        <v>64985.68766638295</v>
      </c>
      <c r="AE17" t="n">
        <v>88916.28483131129</v>
      </c>
      <c r="AF17" t="n">
        <v>2.441652442494425e-06</v>
      </c>
      <c r="AG17" t="n">
        <v>0.1361111111111111</v>
      </c>
      <c r="AH17" t="n">
        <v>80430.23940182189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10.2029</v>
      </c>
      <c r="E18" t="n">
        <v>9.800000000000001</v>
      </c>
      <c r="F18" t="n">
        <v>6.95</v>
      </c>
      <c r="G18" t="n">
        <v>29.8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85.29000000000001</v>
      </c>
      <c r="Q18" t="n">
        <v>204.15</v>
      </c>
      <c r="R18" t="n">
        <v>29.99</v>
      </c>
      <c r="S18" t="n">
        <v>17.37</v>
      </c>
      <c r="T18" t="n">
        <v>4167.18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64.91471446177914</v>
      </c>
      <c r="AB18" t="n">
        <v>88.81917616165561</v>
      </c>
      <c r="AC18" t="n">
        <v>80.34239864730525</v>
      </c>
      <c r="AD18" t="n">
        <v>64914.71446177913</v>
      </c>
      <c r="AE18" t="n">
        <v>88819.1761616556</v>
      </c>
      <c r="AF18" t="n">
        <v>2.441508865146898e-06</v>
      </c>
      <c r="AG18" t="n">
        <v>0.1361111111111111</v>
      </c>
      <c r="AH18" t="n">
        <v>80342.39864730525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10.2693</v>
      </c>
      <c r="E19" t="n">
        <v>9.74</v>
      </c>
      <c r="F19" t="n">
        <v>6.92</v>
      </c>
      <c r="G19" t="n">
        <v>31.96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84.79000000000001</v>
      </c>
      <c r="Q19" t="n">
        <v>204.14</v>
      </c>
      <c r="R19" t="n">
        <v>29.2</v>
      </c>
      <c r="S19" t="n">
        <v>17.37</v>
      </c>
      <c r="T19" t="n">
        <v>3778.15</v>
      </c>
      <c r="U19" t="n">
        <v>0.59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64.16636704588265</v>
      </c>
      <c r="AB19" t="n">
        <v>87.79525421246863</v>
      </c>
      <c r="AC19" t="n">
        <v>79.41619837186487</v>
      </c>
      <c r="AD19" t="n">
        <v>64166.36704588265</v>
      </c>
      <c r="AE19" t="n">
        <v>87795.25421246863</v>
      </c>
      <c r="AF19" t="n">
        <v>2.457398091606606e-06</v>
      </c>
      <c r="AG19" t="n">
        <v>0.1352777777777778</v>
      </c>
      <c r="AH19" t="n">
        <v>79416.19837186487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10.3235</v>
      </c>
      <c r="E20" t="n">
        <v>9.69</v>
      </c>
      <c r="F20" t="n">
        <v>6.91</v>
      </c>
      <c r="G20" t="n">
        <v>34.54</v>
      </c>
      <c r="H20" t="n">
        <v>0.5600000000000001</v>
      </c>
      <c r="I20" t="n">
        <v>12</v>
      </c>
      <c r="J20" t="n">
        <v>174.45</v>
      </c>
      <c r="K20" t="n">
        <v>51.39</v>
      </c>
      <c r="L20" t="n">
        <v>5.5</v>
      </c>
      <c r="M20" t="n">
        <v>10</v>
      </c>
      <c r="N20" t="n">
        <v>32.56</v>
      </c>
      <c r="O20" t="n">
        <v>21749.39</v>
      </c>
      <c r="P20" t="n">
        <v>84.33</v>
      </c>
      <c r="Q20" t="n">
        <v>204.16</v>
      </c>
      <c r="R20" t="n">
        <v>28.66</v>
      </c>
      <c r="S20" t="n">
        <v>17.37</v>
      </c>
      <c r="T20" t="n">
        <v>3510.05</v>
      </c>
      <c r="U20" t="n">
        <v>0.61</v>
      </c>
      <c r="V20" t="n">
        <v>0.74</v>
      </c>
      <c r="W20" t="n">
        <v>1.15</v>
      </c>
      <c r="X20" t="n">
        <v>0.22</v>
      </c>
      <c r="Y20" t="n">
        <v>1</v>
      </c>
      <c r="Z20" t="n">
        <v>10</v>
      </c>
      <c r="AA20" t="n">
        <v>63.57096380020492</v>
      </c>
      <c r="AB20" t="n">
        <v>86.98059722439541</v>
      </c>
      <c r="AC20" t="n">
        <v>78.67929110335484</v>
      </c>
      <c r="AD20" t="n">
        <v>63570.96380020493</v>
      </c>
      <c r="AE20" t="n">
        <v>86980.59722439542</v>
      </c>
      <c r="AF20" t="n">
        <v>2.470367911999921e-06</v>
      </c>
      <c r="AG20" t="n">
        <v>0.1345833333333333</v>
      </c>
      <c r="AH20" t="n">
        <v>78679.29110335484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10.3164</v>
      </c>
      <c r="E21" t="n">
        <v>9.69</v>
      </c>
      <c r="F21" t="n">
        <v>6.91</v>
      </c>
      <c r="G21" t="n">
        <v>34.57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84.34999999999999</v>
      </c>
      <c r="Q21" t="n">
        <v>204.18</v>
      </c>
      <c r="R21" t="n">
        <v>28.83</v>
      </c>
      <c r="S21" t="n">
        <v>17.37</v>
      </c>
      <c r="T21" t="n">
        <v>3595.9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63.6238350051476</v>
      </c>
      <c r="AB21" t="n">
        <v>87.05293793951088</v>
      </c>
      <c r="AC21" t="n">
        <v>78.74472772215054</v>
      </c>
      <c r="AD21" t="n">
        <v>63623.83500514761</v>
      </c>
      <c r="AE21" t="n">
        <v>87052.93793951088</v>
      </c>
      <c r="AF21" t="n">
        <v>2.468668913387513e-06</v>
      </c>
      <c r="AG21" t="n">
        <v>0.1345833333333333</v>
      </c>
      <c r="AH21" t="n">
        <v>78744.72772215055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10.3896</v>
      </c>
      <c r="E22" t="n">
        <v>9.619999999999999</v>
      </c>
      <c r="F22" t="n">
        <v>6.88</v>
      </c>
      <c r="G22" t="n">
        <v>37.53</v>
      </c>
      <c r="H22" t="n">
        <v>0.61</v>
      </c>
      <c r="I22" t="n">
        <v>11</v>
      </c>
      <c r="J22" t="n">
        <v>175.18</v>
      </c>
      <c r="K22" t="n">
        <v>51.39</v>
      </c>
      <c r="L22" t="n">
        <v>6</v>
      </c>
      <c r="M22" t="n">
        <v>9</v>
      </c>
      <c r="N22" t="n">
        <v>32.79</v>
      </c>
      <c r="O22" t="n">
        <v>21840.16</v>
      </c>
      <c r="P22" t="n">
        <v>83.41</v>
      </c>
      <c r="Q22" t="n">
        <v>204.14</v>
      </c>
      <c r="R22" t="n">
        <v>27.71</v>
      </c>
      <c r="S22" t="n">
        <v>17.37</v>
      </c>
      <c r="T22" t="n">
        <v>3043.75</v>
      </c>
      <c r="U22" t="n">
        <v>0.63</v>
      </c>
      <c r="V22" t="n">
        <v>0.74</v>
      </c>
      <c r="W22" t="n">
        <v>1.15</v>
      </c>
      <c r="X22" t="n">
        <v>0.19</v>
      </c>
      <c r="Y22" t="n">
        <v>1</v>
      </c>
      <c r="Z22" t="n">
        <v>10</v>
      </c>
      <c r="AA22" t="n">
        <v>62.62113011922914</v>
      </c>
      <c r="AB22" t="n">
        <v>85.68099287838039</v>
      </c>
      <c r="AC22" t="n">
        <v>77.50371917211692</v>
      </c>
      <c r="AD22" t="n">
        <v>62621.13011922914</v>
      </c>
      <c r="AE22" t="n">
        <v>85680.99287838039</v>
      </c>
      <c r="AF22" t="n">
        <v>2.486185349785866e-06</v>
      </c>
      <c r="AG22" t="n">
        <v>0.1336111111111111</v>
      </c>
      <c r="AH22" t="n">
        <v>77503.71917211692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10.3899</v>
      </c>
      <c r="E23" t="n">
        <v>9.619999999999999</v>
      </c>
      <c r="F23" t="n">
        <v>6.88</v>
      </c>
      <c r="G23" t="n">
        <v>37.52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83.43000000000001</v>
      </c>
      <c r="Q23" t="n">
        <v>204.17</v>
      </c>
      <c r="R23" t="n">
        <v>27.73</v>
      </c>
      <c r="S23" t="n">
        <v>17.37</v>
      </c>
      <c r="T23" t="n">
        <v>3051.99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62.62985736526818</v>
      </c>
      <c r="AB23" t="n">
        <v>85.69293388142992</v>
      </c>
      <c r="AC23" t="n">
        <v>77.51452054259475</v>
      </c>
      <c r="AD23" t="n">
        <v>62629.85736526818</v>
      </c>
      <c r="AE23" t="n">
        <v>85692.93388142993</v>
      </c>
      <c r="AF23" t="n">
        <v>2.48625713845963e-06</v>
      </c>
      <c r="AG23" t="n">
        <v>0.1336111111111111</v>
      </c>
      <c r="AH23" t="n">
        <v>77514.52054259475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10.3794</v>
      </c>
      <c r="E24" t="n">
        <v>9.630000000000001</v>
      </c>
      <c r="F24" t="n">
        <v>6.89</v>
      </c>
      <c r="G24" t="n">
        <v>37.58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83.23</v>
      </c>
      <c r="Q24" t="n">
        <v>204.14</v>
      </c>
      <c r="R24" t="n">
        <v>27.93</v>
      </c>
      <c r="S24" t="n">
        <v>17.37</v>
      </c>
      <c r="T24" t="n">
        <v>3154.65</v>
      </c>
      <c r="U24" t="n">
        <v>0.62</v>
      </c>
      <c r="V24" t="n">
        <v>0.74</v>
      </c>
      <c r="W24" t="n">
        <v>1.16</v>
      </c>
      <c r="X24" t="n">
        <v>0.2</v>
      </c>
      <c r="Y24" t="n">
        <v>1</v>
      </c>
      <c r="Z24" t="n">
        <v>10</v>
      </c>
      <c r="AA24" t="n">
        <v>62.61124065234439</v>
      </c>
      <c r="AB24" t="n">
        <v>85.66746167349621</v>
      </c>
      <c r="AC24" t="n">
        <v>77.49147936643574</v>
      </c>
      <c r="AD24" t="n">
        <v>62611.24065234439</v>
      </c>
      <c r="AE24" t="n">
        <v>85667.4616734962</v>
      </c>
      <c r="AF24" t="n">
        <v>2.483744534877899e-06</v>
      </c>
      <c r="AG24" t="n">
        <v>0.13375</v>
      </c>
      <c r="AH24" t="n">
        <v>77491.47936643574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10.4384</v>
      </c>
      <c r="E25" t="n">
        <v>9.58</v>
      </c>
      <c r="F25" t="n">
        <v>6.87</v>
      </c>
      <c r="G25" t="n">
        <v>41.21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82.68000000000001</v>
      </c>
      <c r="Q25" t="n">
        <v>204.14</v>
      </c>
      <c r="R25" t="n">
        <v>27.32</v>
      </c>
      <c r="S25" t="n">
        <v>17.37</v>
      </c>
      <c r="T25" t="n">
        <v>2850.97</v>
      </c>
      <c r="U25" t="n">
        <v>0.64</v>
      </c>
      <c r="V25" t="n">
        <v>0.74</v>
      </c>
      <c r="W25" t="n">
        <v>1.15</v>
      </c>
      <c r="X25" t="n">
        <v>0.18</v>
      </c>
      <c r="Y25" t="n">
        <v>1</v>
      </c>
      <c r="Z25" t="n">
        <v>10</v>
      </c>
      <c r="AA25" t="n">
        <v>61.93126961482957</v>
      </c>
      <c r="AB25" t="n">
        <v>84.7370953017639</v>
      </c>
      <c r="AC25" t="n">
        <v>76.64990585544383</v>
      </c>
      <c r="AD25" t="n">
        <v>61931.26961482957</v>
      </c>
      <c r="AE25" t="n">
        <v>84737.0953017639</v>
      </c>
      <c r="AF25" t="n">
        <v>2.497862974051434e-06</v>
      </c>
      <c r="AG25" t="n">
        <v>0.1330555555555556</v>
      </c>
      <c r="AH25" t="n">
        <v>76649.90585544384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10.436</v>
      </c>
      <c r="E26" t="n">
        <v>9.58</v>
      </c>
      <c r="F26" t="n">
        <v>6.87</v>
      </c>
      <c r="G26" t="n">
        <v>41.23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82.64</v>
      </c>
      <c r="Q26" t="n">
        <v>204.14</v>
      </c>
      <c r="R26" t="n">
        <v>27.44</v>
      </c>
      <c r="S26" t="n">
        <v>17.37</v>
      </c>
      <c r="T26" t="n">
        <v>2912.92</v>
      </c>
      <c r="U26" t="n">
        <v>0.63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61.92417705662736</v>
      </c>
      <c r="AB26" t="n">
        <v>84.72739095073005</v>
      </c>
      <c r="AC26" t="n">
        <v>76.64112767405254</v>
      </c>
      <c r="AD26" t="n">
        <v>61924.17705662736</v>
      </c>
      <c r="AE26" t="n">
        <v>84727.39095073006</v>
      </c>
      <c r="AF26" t="n">
        <v>2.497288664661325e-06</v>
      </c>
      <c r="AG26" t="n">
        <v>0.1330555555555556</v>
      </c>
      <c r="AH26" t="n">
        <v>76641.12767405254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10.4342</v>
      </c>
      <c r="E27" t="n">
        <v>9.58</v>
      </c>
      <c r="F27" t="n">
        <v>6.87</v>
      </c>
      <c r="G27" t="n">
        <v>41.23</v>
      </c>
      <c r="H27" t="n">
        <v>0.73</v>
      </c>
      <c r="I27" t="n">
        <v>10</v>
      </c>
      <c r="J27" t="n">
        <v>177.03</v>
      </c>
      <c r="K27" t="n">
        <v>51.39</v>
      </c>
      <c r="L27" t="n">
        <v>7.25</v>
      </c>
      <c r="M27" t="n">
        <v>8</v>
      </c>
      <c r="N27" t="n">
        <v>33.39</v>
      </c>
      <c r="O27" t="n">
        <v>22067.77</v>
      </c>
      <c r="P27" t="n">
        <v>82.47</v>
      </c>
      <c r="Q27" t="n">
        <v>204.15</v>
      </c>
      <c r="R27" t="n">
        <v>27.52</v>
      </c>
      <c r="S27" t="n">
        <v>17.37</v>
      </c>
      <c r="T27" t="n">
        <v>2951.63</v>
      </c>
      <c r="U27" t="n">
        <v>0.63</v>
      </c>
      <c r="V27" t="n">
        <v>0.74</v>
      </c>
      <c r="W27" t="n">
        <v>1.15</v>
      </c>
      <c r="X27" t="n">
        <v>0.18</v>
      </c>
      <c r="Y27" t="n">
        <v>1</v>
      </c>
      <c r="Z27" t="n">
        <v>10</v>
      </c>
      <c r="AA27" t="n">
        <v>61.84583847589982</v>
      </c>
      <c r="AB27" t="n">
        <v>84.62020464852442</v>
      </c>
      <c r="AC27" t="n">
        <v>76.54417108209242</v>
      </c>
      <c r="AD27" t="n">
        <v>61845.83847589981</v>
      </c>
      <c r="AE27" t="n">
        <v>84620.20464852442</v>
      </c>
      <c r="AF27" t="n">
        <v>2.496857932618742e-06</v>
      </c>
      <c r="AG27" t="n">
        <v>0.1330555555555556</v>
      </c>
      <c r="AH27" t="n">
        <v>76544.17108209242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10.4898</v>
      </c>
      <c r="E28" t="n">
        <v>9.529999999999999</v>
      </c>
      <c r="F28" t="n">
        <v>6.86</v>
      </c>
      <c r="G28" t="n">
        <v>45.7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7</v>
      </c>
      <c r="N28" t="n">
        <v>33.51</v>
      </c>
      <c r="O28" t="n">
        <v>22113.42</v>
      </c>
      <c r="P28" t="n">
        <v>82.22</v>
      </c>
      <c r="Q28" t="n">
        <v>204.22</v>
      </c>
      <c r="R28" t="n">
        <v>26.97</v>
      </c>
      <c r="S28" t="n">
        <v>17.37</v>
      </c>
      <c r="T28" t="n">
        <v>2680.04</v>
      </c>
      <c r="U28" t="n">
        <v>0.64</v>
      </c>
      <c r="V28" t="n">
        <v>0.74</v>
      </c>
      <c r="W28" t="n">
        <v>1.15</v>
      </c>
      <c r="X28" t="n">
        <v>0.16</v>
      </c>
      <c r="Y28" t="n">
        <v>1</v>
      </c>
      <c r="Z28" t="n">
        <v>10</v>
      </c>
      <c r="AA28" t="n">
        <v>61.37275758994088</v>
      </c>
      <c r="AB28" t="n">
        <v>83.97291450950003</v>
      </c>
      <c r="AC28" t="n">
        <v>75.95865740545891</v>
      </c>
      <c r="AD28" t="n">
        <v>61372.75758994088</v>
      </c>
      <c r="AE28" t="n">
        <v>83972.91450950003</v>
      </c>
      <c r="AF28" t="n">
        <v>2.510162766822956e-06</v>
      </c>
      <c r="AG28" t="n">
        <v>0.1323611111111111</v>
      </c>
      <c r="AH28" t="n">
        <v>75958.65740545891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10.4855</v>
      </c>
      <c r="E29" t="n">
        <v>9.539999999999999</v>
      </c>
      <c r="F29" t="n">
        <v>6.86</v>
      </c>
      <c r="G29" t="n">
        <v>45.73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82.34</v>
      </c>
      <c r="Q29" t="n">
        <v>204.14</v>
      </c>
      <c r="R29" t="n">
        <v>26.98</v>
      </c>
      <c r="S29" t="n">
        <v>17.37</v>
      </c>
      <c r="T29" t="n">
        <v>2686.15</v>
      </c>
      <c r="U29" t="n">
        <v>0.64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61.45981593423311</v>
      </c>
      <c r="AB29" t="n">
        <v>84.09203157690368</v>
      </c>
      <c r="AC29" t="n">
        <v>76.06640610713146</v>
      </c>
      <c r="AD29" t="n">
        <v>61459.81593423311</v>
      </c>
      <c r="AE29" t="n">
        <v>84092.03157690368</v>
      </c>
      <c r="AF29" t="n">
        <v>2.509133795832342e-06</v>
      </c>
      <c r="AG29" t="n">
        <v>0.1325</v>
      </c>
      <c r="AH29" t="n">
        <v>76066.40610713145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10.4883</v>
      </c>
      <c r="E30" t="n">
        <v>9.529999999999999</v>
      </c>
      <c r="F30" t="n">
        <v>6.86</v>
      </c>
      <c r="G30" t="n">
        <v>45.71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81.92</v>
      </c>
      <c r="Q30" t="n">
        <v>204.15</v>
      </c>
      <c r="R30" t="n">
        <v>27.08</v>
      </c>
      <c r="S30" t="n">
        <v>17.37</v>
      </c>
      <c r="T30" t="n">
        <v>2737.47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61.22558081768131</v>
      </c>
      <c r="AB30" t="n">
        <v>83.77154075671365</v>
      </c>
      <c r="AC30" t="n">
        <v>75.77650248100856</v>
      </c>
      <c r="AD30" t="n">
        <v>61225.58081768132</v>
      </c>
      <c r="AE30" t="n">
        <v>83771.54075671364</v>
      </c>
      <c r="AF30" t="n">
        <v>2.509803823454137e-06</v>
      </c>
      <c r="AG30" t="n">
        <v>0.1323611111111111</v>
      </c>
      <c r="AH30" t="n">
        <v>75776.50248100856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10.4947</v>
      </c>
      <c r="E31" t="n">
        <v>9.529999999999999</v>
      </c>
      <c r="F31" t="n">
        <v>6.85</v>
      </c>
      <c r="G31" t="n">
        <v>45.67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7</v>
      </c>
      <c r="N31" t="n">
        <v>33.87</v>
      </c>
      <c r="O31" t="n">
        <v>22250.6</v>
      </c>
      <c r="P31" t="n">
        <v>81.45</v>
      </c>
      <c r="Q31" t="n">
        <v>204.14</v>
      </c>
      <c r="R31" t="n">
        <v>26.86</v>
      </c>
      <c r="S31" t="n">
        <v>17.37</v>
      </c>
      <c r="T31" t="n">
        <v>2627.21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  <c r="AA31" t="n">
        <v>60.92153422354635</v>
      </c>
      <c r="AB31" t="n">
        <v>83.35553079302936</v>
      </c>
      <c r="AC31" t="n">
        <v>75.40019592438452</v>
      </c>
      <c r="AD31" t="n">
        <v>60921.53422354635</v>
      </c>
      <c r="AE31" t="n">
        <v>83355.53079302936</v>
      </c>
      <c r="AF31" t="n">
        <v>2.511335315161096e-06</v>
      </c>
      <c r="AG31" t="n">
        <v>0.1323611111111111</v>
      </c>
      <c r="AH31" t="n">
        <v>75400.19592438452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10.5671</v>
      </c>
      <c r="E32" t="n">
        <v>9.460000000000001</v>
      </c>
      <c r="F32" t="n">
        <v>6.82</v>
      </c>
      <c r="G32" t="n">
        <v>51.15</v>
      </c>
      <c r="H32" t="n">
        <v>0.84</v>
      </c>
      <c r="I32" t="n">
        <v>8</v>
      </c>
      <c r="J32" t="n">
        <v>178.88</v>
      </c>
      <c r="K32" t="n">
        <v>51.39</v>
      </c>
      <c r="L32" t="n">
        <v>8.5</v>
      </c>
      <c r="M32" t="n">
        <v>6</v>
      </c>
      <c r="N32" t="n">
        <v>33.99</v>
      </c>
      <c r="O32" t="n">
        <v>22296.41</v>
      </c>
      <c r="P32" t="n">
        <v>81.02</v>
      </c>
      <c r="Q32" t="n">
        <v>204.14</v>
      </c>
      <c r="R32" t="n">
        <v>25.74</v>
      </c>
      <c r="S32" t="n">
        <v>17.37</v>
      </c>
      <c r="T32" t="n">
        <v>2072.42</v>
      </c>
      <c r="U32" t="n">
        <v>0.67</v>
      </c>
      <c r="V32" t="n">
        <v>0.75</v>
      </c>
      <c r="W32" t="n">
        <v>1.15</v>
      </c>
      <c r="X32" t="n">
        <v>0.13</v>
      </c>
      <c r="Y32" t="n">
        <v>1</v>
      </c>
      <c r="Z32" t="n">
        <v>10</v>
      </c>
      <c r="AA32" t="n">
        <v>60.22138725562655</v>
      </c>
      <c r="AB32" t="n">
        <v>82.39755882321772</v>
      </c>
      <c r="AC32" t="n">
        <v>74.53365145484931</v>
      </c>
      <c r="AD32" t="n">
        <v>60221.38725562656</v>
      </c>
      <c r="AE32" t="n">
        <v>82397.55882321773</v>
      </c>
      <c r="AF32" t="n">
        <v>2.528660315096079e-06</v>
      </c>
      <c r="AG32" t="n">
        <v>0.1313888888888889</v>
      </c>
      <c r="AH32" t="n">
        <v>74533.6514548493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10.5612</v>
      </c>
      <c r="E33" t="n">
        <v>9.470000000000001</v>
      </c>
      <c r="F33" t="n">
        <v>6.83</v>
      </c>
      <c r="G33" t="n">
        <v>51.19</v>
      </c>
      <c r="H33" t="n">
        <v>0.87</v>
      </c>
      <c r="I33" t="n">
        <v>8</v>
      </c>
      <c r="J33" t="n">
        <v>179.26</v>
      </c>
      <c r="K33" t="n">
        <v>51.39</v>
      </c>
      <c r="L33" t="n">
        <v>8.75</v>
      </c>
      <c r="M33" t="n">
        <v>6</v>
      </c>
      <c r="N33" t="n">
        <v>34.11</v>
      </c>
      <c r="O33" t="n">
        <v>22342.26</v>
      </c>
      <c r="P33" t="n">
        <v>80.72</v>
      </c>
      <c r="Q33" t="n">
        <v>204.14</v>
      </c>
      <c r="R33" t="n">
        <v>25.94</v>
      </c>
      <c r="S33" t="n">
        <v>17.37</v>
      </c>
      <c r="T33" t="n">
        <v>2173.51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60.12385445056941</v>
      </c>
      <c r="AB33" t="n">
        <v>82.26411013649491</v>
      </c>
      <c r="AC33" t="n">
        <v>74.41293892349087</v>
      </c>
      <c r="AD33" t="n">
        <v>60123.85445056941</v>
      </c>
      <c r="AE33" t="n">
        <v>82264.11013649491</v>
      </c>
      <c r="AF33" t="n">
        <v>2.527248471178726e-06</v>
      </c>
      <c r="AG33" t="n">
        <v>0.1315277777777778</v>
      </c>
      <c r="AH33" t="n">
        <v>74412.93892349087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10.5547</v>
      </c>
      <c r="E34" t="n">
        <v>9.470000000000001</v>
      </c>
      <c r="F34" t="n">
        <v>6.83</v>
      </c>
      <c r="G34" t="n">
        <v>51.23</v>
      </c>
      <c r="H34" t="n">
        <v>0.89</v>
      </c>
      <c r="I34" t="n">
        <v>8</v>
      </c>
      <c r="J34" t="n">
        <v>179.63</v>
      </c>
      <c r="K34" t="n">
        <v>51.39</v>
      </c>
      <c r="L34" t="n">
        <v>9</v>
      </c>
      <c r="M34" t="n">
        <v>6</v>
      </c>
      <c r="N34" t="n">
        <v>34.24</v>
      </c>
      <c r="O34" t="n">
        <v>22388.15</v>
      </c>
      <c r="P34" t="n">
        <v>80.5</v>
      </c>
      <c r="Q34" t="n">
        <v>204.16</v>
      </c>
      <c r="R34" t="n">
        <v>26.13</v>
      </c>
      <c r="S34" t="n">
        <v>17.37</v>
      </c>
      <c r="T34" t="n">
        <v>2268.83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60.04617664039886</v>
      </c>
      <c r="AB34" t="n">
        <v>82.1578279297165</v>
      </c>
      <c r="AC34" t="n">
        <v>74.31680014135932</v>
      </c>
      <c r="AD34" t="n">
        <v>60046.17664039886</v>
      </c>
      <c r="AE34" t="n">
        <v>82157.8279297165</v>
      </c>
      <c r="AF34" t="n">
        <v>2.525693049913845e-06</v>
      </c>
      <c r="AG34" t="n">
        <v>0.1315277777777778</v>
      </c>
      <c r="AH34" t="n">
        <v>74316.80014135933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10.5575</v>
      </c>
      <c r="E35" t="n">
        <v>9.470000000000001</v>
      </c>
      <c r="F35" t="n">
        <v>6.83</v>
      </c>
      <c r="G35" t="n">
        <v>51.21</v>
      </c>
      <c r="H35" t="n">
        <v>0.91</v>
      </c>
      <c r="I35" t="n">
        <v>8</v>
      </c>
      <c r="J35" t="n">
        <v>180</v>
      </c>
      <c r="K35" t="n">
        <v>51.39</v>
      </c>
      <c r="L35" t="n">
        <v>9.25</v>
      </c>
      <c r="M35" t="n">
        <v>6</v>
      </c>
      <c r="N35" t="n">
        <v>34.36</v>
      </c>
      <c r="O35" t="n">
        <v>22434.08</v>
      </c>
      <c r="P35" t="n">
        <v>80.31999999999999</v>
      </c>
      <c r="Q35" t="n">
        <v>204.14</v>
      </c>
      <c r="R35" t="n">
        <v>26.08</v>
      </c>
      <c r="S35" t="n">
        <v>17.37</v>
      </c>
      <c r="T35" t="n">
        <v>2244.39</v>
      </c>
      <c r="U35" t="n">
        <v>0.67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59.93801730034495</v>
      </c>
      <c r="AB35" t="n">
        <v>82.00983954900153</v>
      </c>
      <c r="AC35" t="n">
        <v>74.18293556399674</v>
      </c>
      <c r="AD35" t="n">
        <v>59938.01730034495</v>
      </c>
      <c r="AE35" t="n">
        <v>82009.83954900152</v>
      </c>
      <c r="AF35" t="n">
        <v>2.526363077535639e-06</v>
      </c>
      <c r="AG35" t="n">
        <v>0.1315277777777778</v>
      </c>
      <c r="AH35" t="n">
        <v>74182.93556399674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10.6289</v>
      </c>
      <c r="E36" t="n">
        <v>9.41</v>
      </c>
      <c r="F36" t="n">
        <v>6.8</v>
      </c>
      <c r="G36" t="n">
        <v>58.27</v>
      </c>
      <c r="H36" t="n">
        <v>0.93</v>
      </c>
      <c r="I36" t="n">
        <v>7</v>
      </c>
      <c r="J36" t="n">
        <v>180.37</v>
      </c>
      <c r="K36" t="n">
        <v>51.39</v>
      </c>
      <c r="L36" t="n">
        <v>9.5</v>
      </c>
      <c r="M36" t="n">
        <v>5</v>
      </c>
      <c r="N36" t="n">
        <v>34.48</v>
      </c>
      <c r="O36" t="n">
        <v>22480.05</v>
      </c>
      <c r="P36" t="n">
        <v>79.53</v>
      </c>
      <c r="Q36" t="n">
        <v>204.14</v>
      </c>
      <c r="R36" t="n">
        <v>25.26</v>
      </c>
      <c r="S36" t="n">
        <v>17.37</v>
      </c>
      <c r="T36" t="n">
        <v>1836.46</v>
      </c>
      <c r="U36" t="n">
        <v>0.6899999999999999</v>
      </c>
      <c r="V36" t="n">
        <v>0.75</v>
      </c>
      <c r="W36" t="n">
        <v>1.14</v>
      </c>
      <c r="X36" t="n">
        <v>0.11</v>
      </c>
      <c r="Y36" t="n">
        <v>1</v>
      </c>
      <c r="Z36" t="n">
        <v>10</v>
      </c>
      <c r="AA36" t="n">
        <v>59.07018826047467</v>
      </c>
      <c r="AB36" t="n">
        <v>80.82243757073643</v>
      </c>
      <c r="AC36" t="n">
        <v>73.10885756400776</v>
      </c>
      <c r="AD36" t="n">
        <v>59070.18826047466</v>
      </c>
      <c r="AE36" t="n">
        <v>80822.43757073642</v>
      </c>
      <c r="AF36" t="n">
        <v>2.54344878189141e-06</v>
      </c>
      <c r="AG36" t="n">
        <v>0.1306944444444444</v>
      </c>
      <c r="AH36" t="n">
        <v>73108.85756400776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10.6176</v>
      </c>
      <c r="E37" t="n">
        <v>9.42</v>
      </c>
      <c r="F37" t="n">
        <v>6.81</v>
      </c>
      <c r="G37" t="n">
        <v>58.36</v>
      </c>
      <c r="H37" t="n">
        <v>0.96</v>
      </c>
      <c r="I37" t="n">
        <v>7</v>
      </c>
      <c r="J37" t="n">
        <v>180.75</v>
      </c>
      <c r="K37" t="n">
        <v>51.39</v>
      </c>
      <c r="L37" t="n">
        <v>9.75</v>
      </c>
      <c r="M37" t="n">
        <v>5</v>
      </c>
      <c r="N37" t="n">
        <v>34.6</v>
      </c>
      <c r="O37" t="n">
        <v>22526.07</v>
      </c>
      <c r="P37" t="n">
        <v>79.78</v>
      </c>
      <c r="Q37" t="n">
        <v>204.17</v>
      </c>
      <c r="R37" t="n">
        <v>25.31</v>
      </c>
      <c r="S37" t="n">
        <v>17.37</v>
      </c>
      <c r="T37" t="n">
        <v>1861.59</v>
      </c>
      <c r="U37" t="n">
        <v>0.6899999999999999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59.28342753840219</v>
      </c>
      <c r="AB37" t="n">
        <v>81.11420095824971</v>
      </c>
      <c r="AC37" t="n">
        <v>73.37277546330934</v>
      </c>
      <c r="AD37" t="n">
        <v>59283.42753840219</v>
      </c>
      <c r="AE37" t="n">
        <v>81114.20095824971</v>
      </c>
      <c r="AF37" t="n">
        <v>2.540744741846309e-06</v>
      </c>
      <c r="AG37" t="n">
        <v>0.1308333333333333</v>
      </c>
      <c r="AH37" t="n">
        <v>73372.77546330934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10.6217</v>
      </c>
      <c r="E38" t="n">
        <v>9.41</v>
      </c>
      <c r="F38" t="n">
        <v>6.8</v>
      </c>
      <c r="G38" t="n">
        <v>58.33</v>
      </c>
      <c r="H38" t="n">
        <v>0.98</v>
      </c>
      <c r="I38" t="n">
        <v>7</v>
      </c>
      <c r="J38" t="n">
        <v>181.12</v>
      </c>
      <c r="K38" t="n">
        <v>51.39</v>
      </c>
      <c r="L38" t="n">
        <v>10</v>
      </c>
      <c r="M38" t="n">
        <v>5</v>
      </c>
      <c r="N38" t="n">
        <v>34.73</v>
      </c>
      <c r="O38" t="n">
        <v>22572.13</v>
      </c>
      <c r="P38" t="n">
        <v>79.95</v>
      </c>
      <c r="Q38" t="n">
        <v>204.15</v>
      </c>
      <c r="R38" t="n">
        <v>25.28</v>
      </c>
      <c r="S38" t="n">
        <v>17.37</v>
      </c>
      <c r="T38" t="n">
        <v>1847.51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59.32401394183962</v>
      </c>
      <c r="AB38" t="n">
        <v>81.16973306597851</v>
      </c>
      <c r="AC38" t="n">
        <v>73.42300766461635</v>
      </c>
      <c r="AD38" t="n">
        <v>59324.01394183962</v>
      </c>
      <c r="AE38" t="n">
        <v>81169.73306597851</v>
      </c>
      <c r="AF38" t="n">
        <v>2.54172585372108e-06</v>
      </c>
      <c r="AG38" t="n">
        <v>0.1306944444444444</v>
      </c>
      <c r="AH38" t="n">
        <v>73423.00766461635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10.6132</v>
      </c>
      <c r="E39" t="n">
        <v>9.42</v>
      </c>
      <c r="F39" t="n">
        <v>6.81</v>
      </c>
      <c r="G39" t="n">
        <v>58.39</v>
      </c>
      <c r="H39" t="n">
        <v>1</v>
      </c>
      <c r="I39" t="n">
        <v>7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79.84999999999999</v>
      </c>
      <c r="Q39" t="n">
        <v>204.16</v>
      </c>
      <c r="R39" t="n">
        <v>25.58</v>
      </c>
      <c r="S39" t="n">
        <v>17.37</v>
      </c>
      <c r="T39" t="n">
        <v>1997.26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59.34304163547497</v>
      </c>
      <c r="AB39" t="n">
        <v>81.195767595853</v>
      </c>
      <c r="AC39" t="n">
        <v>73.44655749549932</v>
      </c>
      <c r="AD39" t="n">
        <v>59343.04163547497</v>
      </c>
      <c r="AE39" t="n">
        <v>81195.767595853</v>
      </c>
      <c r="AF39" t="n">
        <v>2.539691841297774e-06</v>
      </c>
      <c r="AG39" t="n">
        <v>0.1308333333333333</v>
      </c>
      <c r="AH39" t="n">
        <v>73446.55749549932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10.6095</v>
      </c>
      <c r="E40" t="n">
        <v>9.43</v>
      </c>
      <c r="F40" t="n">
        <v>6.82</v>
      </c>
      <c r="G40" t="n">
        <v>58.42</v>
      </c>
      <c r="H40" t="n">
        <v>1.02</v>
      </c>
      <c r="I40" t="n">
        <v>7</v>
      </c>
      <c r="J40" t="n">
        <v>181.87</v>
      </c>
      <c r="K40" t="n">
        <v>51.39</v>
      </c>
      <c r="L40" t="n">
        <v>10.5</v>
      </c>
      <c r="M40" t="n">
        <v>5</v>
      </c>
      <c r="N40" t="n">
        <v>34.98</v>
      </c>
      <c r="O40" t="n">
        <v>22664.49</v>
      </c>
      <c r="P40" t="n">
        <v>79.56999999999999</v>
      </c>
      <c r="Q40" t="n">
        <v>204.14</v>
      </c>
      <c r="R40" t="n">
        <v>25.64</v>
      </c>
      <c r="S40" t="n">
        <v>17.37</v>
      </c>
      <c r="T40" t="n">
        <v>2027.55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59.24384899891366</v>
      </c>
      <c r="AB40" t="n">
        <v>81.06004785443962</v>
      </c>
      <c r="AC40" t="n">
        <v>73.3237906557225</v>
      </c>
      <c r="AD40" t="n">
        <v>59243.84899891367</v>
      </c>
      <c r="AE40" t="n">
        <v>81060.04785443962</v>
      </c>
      <c r="AF40" t="n">
        <v>2.538806447654688e-06</v>
      </c>
      <c r="AG40" t="n">
        <v>0.1309722222222222</v>
      </c>
      <c r="AH40" t="n">
        <v>73323.79065572251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10.607</v>
      </c>
      <c r="E41" t="n">
        <v>9.43</v>
      </c>
      <c r="F41" t="n">
        <v>6.82</v>
      </c>
      <c r="G41" t="n">
        <v>58.44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79.25</v>
      </c>
      <c r="Q41" t="n">
        <v>204.15</v>
      </c>
      <c r="R41" t="n">
        <v>25.77</v>
      </c>
      <c r="S41" t="n">
        <v>17.37</v>
      </c>
      <c r="T41" t="n">
        <v>2094.05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59.09314834691097</v>
      </c>
      <c r="AB41" t="n">
        <v>80.85385257392608</v>
      </c>
      <c r="AC41" t="n">
        <v>73.13727436338424</v>
      </c>
      <c r="AD41" t="n">
        <v>59093.14834691097</v>
      </c>
      <c r="AE41" t="n">
        <v>80853.85257392608</v>
      </c>
      <c r="AF41" t="n">
        <v>2.538208208706657e-06</v>
      </c>
      <c r="AG41" t="n">
        <v>0.1309722222222222</v>
      </c>
      <c r="AH41" t="n">
        <v>73137.27436338423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10.6123</v>
      </c>
      <c r="E42" t="n">
        <v>9.42</v>
      </c>
      <c r="F42" t="n">
        <v>6.81</v>
      </c>
      <c r="G42" t="n">
        <v>58.4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78.87</v>
      </c>
      <c r="Q42" t="n">
        <v>204.15</v>
      </c>
      <c r="R42" t="n">
        <v>25.63</v>
      </c>
      <c r="S42" t="n">
        <v>17.37</v>
      </c>
      <c r="T42" t="n">
        <v>2021.32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58.84535785950766</v>
      </c>
      <c r="AB42" t="n">
        <v>80.51481469731627</v>
      </c>
      <c r="AC42" t="n">
        <v>72.83059378587531</v>
      </c>
      <c r="AD42" t="n">
        <v>58845.35785950766</v>
      </c>
      <c r="AE42" t="n">
        <v>80514.81469731627</v>
      </c>
      <c r="AF42" t="n">
        <v>2.539476475276482e-06</v>
      </c>
      <c r="AG42" t="n">
        <v>0.1308333333333333</v>
      </c>
      <c r="AH42" t="n">
        <v>72830.5937858753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10.6828</v>
      </c>
      <c r="E43" t="n">
        <v>9.359999999999999</v>
      </c>
      <c r="F43" t="n">
        <v>6.79</v>
      </c>
      <c r="G43" t="n">
        <v>67.84999999999999</v>
      </c>
      <c r="H43" t="n">
        <v>1.09</v>
      </c>
      <c r="I43" t="n">
        <v>6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78.11</v>
      </c>
      <c r="Q43" t="n">
        <v>204.14</v>
      </c>
      <c r="R43" t="n">
        <v>24.73</v>
      </c>
      <c r="S43" t="n">
        <v>17.37</v>
      </c>
      <c r="T43" t="n">
        <v>1575.66</v>
      </c>
      <c r="U43" t="n">
        <v>0.7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58.03307649105341</v>
      </c>
      <c r="AB43" t="n">
        <v>79.40341549367287</v>
      </c>
      <c r="AC43" t="n">
        <v>71.82526496236872</v>
      </c>
      <c r="AD43" t="n">
        <v>58033.07649105341</v>
      </c>
      <c r="AE43" t="n">
        <v>79403.41549367287</v>
      </c>
      <c r="AF43" t="n">
        <v>2.556346813610962e-06</v>
      </c>
      <c r="AG43" t="n">
        <v>0.13</v>
      </c>
      <c r="AH43" t="n">
        <v>71825.26496236872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10.6771</v>
      </c>
      <c r="E44" t="n">
        <v>9.369999999999999</v>
      </c>
      <c r="F44" t="n">
        <v>6.79</v>
      </c>
      <c r="G44" t="n">
        <v>67.90000000000001</v>
      </c>
      <c r="H44" t="n">
        <v>1.11</v>
      </c>
      <c r="I44" t="n">
        <v>6</v>
      </c>
      <c r="J44" t="n">
        <v>183.37</v>
      </c>
      <c r="K44" t="n">
        <v>51.39</v>
      </c>
      <c r="L44" t="n">
        <v>11.5</v>
      </c>
      <c r="M44" t="n">
        <v>4</v>
      </c>
      <c r="N44" t="n">
        <v>35.48</v>
      </c>
      <c r="O44" t="n">
        <v>22849.49</v>
      </c>
      <c r="P44" t="n">
        <v>78.17</v>
      </c>
      <c r="Q44" t="n">
        <v>204.15</v>
      </c>
      <c r="R44" t="n">
        <v>24.89</v>
      </c>
      <c r="S44" t="n">
        <v>17.37</v>
      </c>
      <c r="T44" t="n">
        <v>1655.5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58.09399680329434</v>
      </c>
      <c r="AB44" t="n">
        <v>79.48676935249536</v>
      </c>
      <c r="AC44" t="n">
        <v>71.90066364589308</v>
      </c>
      <c r="AD44" t="n">
        <v>58093.99680329434</v>
      </c>
      <c r="AE44" t="n">
        <v>79486.76935249536</v>
      </c>
      <c r="AF44" t="n">
        <v>2.554982828809451e-06</v>
      </c>
      <c r="AG44" t="n">
        <v>0.1301388888888889</v>
      </c>
      <c r="AH44" t="n">
        <v>71900.66364589307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10.6796</v>
      </c>
      <c r="E45" t="n">
        <v>9.359999999999999</v>
      </c>
      <c r="F45" t="n">
        <v>6.79</v>
      </c>
      <c r="G45" t="n">
        <v>67.88</v>
      </c>
      <c r="H45" t="n">
        <v>1.13</v>
      </c>
      <c r="I45" t="n">
        <v>6</v>
      </c>
      <c r="J45" t="n">
        <v>183.74</v>
      </c>
      <c r="K45" t="n">
        <v>51.39</v>
      </c>
      <c r="L45" t="n">
        <v>11.75</v>
      </c>
      <c r="M45" t="n">
        <v>4</v>
      </c>
      <c r="N45" t="n">
        <v>35.6</v>
      </c>
      <c r="O45" t="n">
        <v>22895.85</v>
      </c>
      <c r="P45" t="n">
        <v>78.23999999999999</v>
      </c>
      <c r="Q45" t="n">
        <v>204.14</v>
      </c>
      <c r="R45" t="n">
        <v>24.8</v>
      </c>
      <c r="S45" t="n">
        <v>17.37</v>
      </c>
      <c r="T45" t="n">
        <v>1611.27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58.11609082993975</v>
      </c>
      <c r="AB45" t="n">
        <v>79.51699937447127</v>
      </c>
      <c r="AC45" t="n">
        <v>71.9280085569997</v>
      </c>
      <c r="AD45" t="n">
        <v>58116.09082993975</v>
      </c>
      <c r="AE45" t="n">
        <v>79516.99937447127</v>
      </c>
      <c r="AF45" t="n">
        <v>2.555581067757482e-06</v>
      </c>
      <c r="AG45" t="n">
        <v>0.13</v>
      </c>
      <c r="AH45" t="n">
        <v>71928.0085569997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10.6806</v>
      </c>
      <c r="E46" t="n">
        <v>9.359999999999999</v>
      </c>
      <c r="F46" t="n">
        <v>6.79</v>
      </c>
      <c r="G46" t="n">
        <v>67.87</v>
      </c>
      <c r="H46" t="n">
        <v>1.16</v>
      </c>
      <c r="I46" t="n">
        <v>6</v>
      </c>
      <c r="J46" t="n">
        <v>184.12</v>
      </c>
      <c r="K46" t="n">
        <v>51.39</v>
      </c>
      <c r="L46" t="n">
        <v>12</v>
      </c>
      <c r="M46" t="n">
        <v>4</v>
      </c>
      <c r="N46" t="n">
        <v>35.73</v>
      </c>
      <c r="O46" t="n">
        <v>22942.24</v>
      </c>
      <c r="P46" t="n">
        <v>78.18000000000001</v>
      </c>
      <c r="Q46" t="n">
        <v>204.14</v>
      </c>
      <c r="R46" t="n">
        <v>24.86</v>
      </c>
      <c r="S46" t="n">
        <v>17.37</v>
      </c>
      <c r="T46" t="n">
        <v>1644.13</v>
      </c>
      <c r="U46" t="n">
        <v>0.7</v>
      </c>
      <c r="V46" t="n">
        <v>0.75</v>
      </c>
      <c r="W46" t="n">
        <v>1.14</v>
      </c>
      <c r="X46" t="n">
        <v>0.1</v>
      </c>
      <c r="Y46" t="n">
        <v>1</v>
      </c>
      <c r="Z46" t="n">
        <v>10</v>
      </c>
      <c r="AA46" t="n">
        <v>58.08027159311651</v>
      </c>
      <c r="AB46" t="n">
        <v>79.46798991441652</v>
      </c>
      <c r="AC46" t="n">
        <v>71.88367649102737</v>
      </c>
      <c r="AD46" t="n">
        <v>58080.27159311651</v>
      </c>
      <c r="AE46" t="n">
        <v>79467.98991441652</v>
      </c>
      <c r="AF46" t="n">
        <v>2.555820363336694e-06</v>
      </c>
      <c r="AG46" t="n">
        <v>0.13</v>
      </c>
      <c r="AH46" t="n">
        <v>71883.67649102738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10.6879</v>
      </c>
      <c r="E47" t="n">
        <v>9.359999999999999</v>
      </c>
      <c r="F47" t="n">
        <v>6.78</v>
      </c>
      <c r="G47" t="n">
        <v>67.81</v>
      </c>
      <c r="H47" t="n">
        <v>1.18</v>
      </c>
      <c r="I47" t="n">
        <v>6</v>
      </c>
      <c r="J47" t="n">
        <v>184.5</v>
      </c>
      <c r="K47" t="n">
        <v>51.39</v>
      </c>
      <c r="L47" t="n">
        <v>12.25</v>
      </c>
      <c r="M47" t="n">
        <v>4</v>
      </c>
      <c r="N47" t="n">
        <v>35.85</v>
      </c>
      <c r="O47" t="n">
        <v>22988.69</v>
      </c>
      <c r="P47" t="n">
        <v>77.8</v>
      </c>
      <c r="Q47" t="n">
        <v>204.14</v>
      </c>
      <c r="R47" t="n">
        <v>24.61</v>
      </c>
      <c r="S47" t="n">
        <v>17.37</v>
      </c>
      <c r="T47" t="n">
        <v>1517.22</v>
      </c>
      <c r="U47" t="n">
        <v>0.71</v>
      </c>
      <c r="V47" t="n">
        <v>0.75</v>
      </c>
      <c r="W47" t="n">
        <v>1.15</v>
      </c>
      <c r="X47" t="n">
        <v>0.09</v>
      </c>
      <c r="Y47" t="n">
        <v>1</v>
      </c>
      <c r="Z47" t="n">
        <v>10</v>
      </c>
      <c r="AA47" t="n">
        <v>57.82470807231032</v>
      </c>
      <c r="AB47" t="n">
        <v>79.11831663058287</v>
      </c>
      <c r="AC47" t="n">
        <v>71.56737553463316</v>
      </c>
      <c r="AD47" t="n">
        <v>57824.70807231032</v>
      </c>
      <c r="AE47" t="n">
        <v>79118.31663058286</v>
      </c>
      <c r="AF47" t="n">
        <v>2.557567221064946e-06</v>
      </c>
      <c r="AG47" t="n">
        <v>0.13</v>
      </c>
      <c r="AH47" t="n">
        <v>71567.37553463316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10.6803</v>
      </c>
      <c r="E48" t="n">
        <v>9.359999999999999</v>
      </c>
      <c r="F48" t="n">
        <v>6.79</v>
      </c>
      <c r="G48" t="n">
        <v>67.87</v>
      </c>
      <c r="H48" t="n">
        <v>1.2</v>
      </c>
      <c r="I48" t="n">
        <v>6</v>
      </c>
      <c r="J48" t="n">
        <v>184.87</v>
      </c>
      <c r="K48" t="n">
        <v>51.39</v>
      </c>
      <c r="L48" t="n">
        <v>12.5</v>
      </c>
      <c r="M48" t="n">
        <v>4</v>
      </c>
      <c r="N48" t="n">
        <v>35.98</v>
      </c>
      <c r="O48" t="n">
        <v>23035.17</v>
      </c>
      <c r="P48" t="n">
        <v>77.55</v>
      </c>
      <c r="Q48" t="n">
        <v>204.14</v>
      </c>
      <c r="R48" t="n">
        <v>24.82</v>
      </c>
      <c r="S48" t="n">
        <v>17.37</v>
      </c>
      <c r="T48" t="n">
        <v>1621.86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57.76083968437648</v>
      </c>
      <c r="AB48" t="n">
        <v>79.03092908453743</v>
      </c>
      <c r="AC48" t="n">
        <v>71.48832813333307</v>
      </c>
      <c r="AD48" t="n">
        <v>57760.83968437648</v>
      </c>
      <c r="AE48" t="n">
        <v>79030.92908453743</v>
      </c>
      <c r="AF48" t="n">
        <v>2.555748574662931e-06</v>
      </c>
      <c r="AG48" t="n">
        <v>0.13</v>
      </c>
      <c r="AH48" t="n">
        <v>71488.32813333307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10.6733</v>
      </c>
      <c r="E49" t="n">
        <v>9.369999999999999</v>
      </c>
      <c r="F49" t="n">
        <v>6.79</v>
      </c>
      <c r="G49" t="n">
        <v>67.93000000000001</v>
      </c>
      <c r="H49" t="n">
        <v>1.22</v>
      </c>
      <c r="I49" t="n">
        <v>6</v>
      </c>
      <c r="J49" t="n">
        <v>185.25</v>
      </c>
      <c r="K49" t="n">
        <v>51.39</v>
      </c>
      <c r="L49" t="n">
        <v>12.75</v>
      </c>
      <c r="M49" t="n">
        <v>4</v>
      </c>
      <c r="N49" t="n">
        <v>36.11</v>
      </c>
      <c r="O49" t="n">
        <v>23081.7</v>
      </c>
      <c r="P49" t="n">
        <v>77.43000000000001</v>
      </c>
      <c r="Q49" t="n">
        <v>204.14</v>
      </c>
      <c r="R49" t="n">
        <v>25.04</v>
      </c>
      <c r="S49" t="n">
        <v>17.37</v>
      </c>
      <c r="T49" t="n">
        <v>1733.55</v>
      </c>
      <c r="U49" t="n">
        <v>0.6899999999999999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57.73664415508321</v>
      </c>
      <c r="AB49" t="n">
        <v>78.99782369392697</v>
      </c>
      <c r="AC49" t="n">
        <v>71.45838227473877</v>
      </c>
      <c r="AD49" t="n">
        <v>57736.64415508321</v>
      </c>
      <c r="AE49" t="n">
        <v>78997.82369392697</v>
      </c>
      <c r="AF49" t="n">
        <v>2.554073505608443e-06</v>
      </c>
      <c r="AG49" t="n">
        <v>0.1301388888888889</v>
      </c>
      <c r="AH49" t="n">
        <v>71458.38227473876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10.6777</v>
      </c>
      <c r="E50" t="n">
        <v>9.369999999999999</v>
      </c>
      <c r="F50" t="n">
        <v>6.79</v>
      </c>
      <c r="G50" t="n">
        <v>67.89</v>
      </c>
      <c r="H50" t="n">
        <v>1.24</v>
      </c>
      <c r="I50" t="n">
        <v>6</v>
      </c>
      <c r="J50" t="n">
        <v>185.63</v>
      </c>
      <c r="K50" t="n">
        <v>51.39</v>
      </c>
      <c r="L50" t="n">
        <v>13</v>
      </c>
      <c r="M50" t="n">
        <v>4</v>
      </c>
      <c r="N50" t="n">
        <v>36.24</v>
      </c>
      <c r="O50" t="n">
        <v>23128.27</v>
      </c>
      <c r="P50" t="n">
        <v>77.01000000000001</v>
      </c>
      <c r="Q50" t="n">
        <v>204.18</v>
      </c>
      <c r="R50" t="n">
        <v>24.89</v>
      </c>
      <c r="S50" t="n">
        <v>17.37</v>
      </c>
      <c r="T50" t="n">
        <v>1655.28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  <c r="AA50" t="n">
        <v>57.49964685323137</v>
      </c>
      <c r="AB50" t="n">
        <v>78.67355352995038</v>
      </c>
      <c r="AC50" t="n">
        <v>71.16506000009596</v>
      </c>
      <c r="AD50" t="n">
        <v>57499.64685323137</v>
      </c>
      <c r="AE50" t="n">
        <v>78673.55352995038</v>
      </c>
      <c r="AF50" t="n">
        <v>2.555126406156978e-06</v>
      </c>
      <c r="AG50" t="n">
        <v>0.1301388888888889</v>
      </c>
      <c r="AH50" t="n">
        <v>71165.06000009597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10.6793</v>
      </c>
      <c r="E51" t="n">
        <v>9.359999999999999</v>
      </c>
      <c r="F51" t="n">
        <v>6.79</v>
      </c>
      <c r="G51" t="n">
        <v>67.88</v>
      </c>
      <c r="H51" t="n">
        <v>1.26</v>
      </c>
      <c r="I51" t="n">
        <v>6</v>
      </c>
      <c r="J51" t="n">
        <v>186.01</v>
      </c>
      <c r="K51" t="n">
        <v>51.39</v>
      </c>
      <c r="L51" t="n">
        <v>13.25</v>
      </c>
      <c r="M51" t="n">
        <v>4</v>
      </c>
      <c r="N51" t="n">
        <v>36.36</v>
      </c>
      <c r="O51" t="n">
        <v>23174.88</v>
      </c>
      <c r="P51" t="n">
        <v>76.83</v>
      </c>
      <c r="Q51" t="n">
        <v>204.15</v>
      </c>
      <c r="R51" t="n">
        <v>24.79</v>
      </c>
      <c r="S51" t="n">
        <v>17.37</v>
      </c>
      <c r="T51" t="n">
        <v>1609.24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  <c r="AA51" t="n">
        <v>57.39915755234924</v>
      </c>
      <c r="AB51" t="n">
        <v>78.53605963520847</v>
      </c>
      <c r="AC51" t="n">
        <v>71.04068832969428</v>
      </c>
      <c r="AD51" t="n">
        <v>57399.15755234924</v>
      </c>
      <c r="AE51" t="n">
        <v>78536.05963520847</v>
      </c>
      <c r="AF51" t="n">
        <v>2.555509279083718e-06</v>
      </c>
      <c r="AG51" t="n">
        <v>0.13</v>
      </c>
      <c r="AH51" t="n">
        <v>71040.68832969428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10.6739</v>
      </c>
      <c r="E52" t="n">
        <v>9.369999999999999</v>
      </c>
      <c r="F52" t="n">
        <v>6.79</v>
      </c>
      <c r="G52" t="n">
        <v>67.93000000000001</v>
      </c>
      <c r="H52" t="n">
        <v>1.29</v>
      </c>
      <c r="I52" t="n">
        <v>6</v>
      </c>
      <c r="J52" t="n">
        <v>186.38</v>
      </c>
      <c r="K52" t="n">
        <v>51.39</v>
      </c>
      <c r="L52" t="n">
        <v>13.5</v>
      </c>
      <c r="M52" t="n">
        <v>4</v>
      </c>
      <c r="N52" t="n">
        <v>36.49</v>
      </c>
      <c r="O52" t="n">
        <v>23221.54</v>
      </c>
      <c r="P52" t="n">
        <v>76.23999999999999</v>
      </c>
      <c r="Q52" t="n">
        <v>204.14</v>
      </c>
      <c r="R52" t="n">
        <v>24.97</v>
      </c>
      <c r="S52" t="n">
        <v>17.37</v>
      </c>
      <c r="T52" t="n">
        <v>1696.91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57.126807562347</v>
      </c>
      <c r="AB52" t="n">
        <v>78.16341836365405</v>
      </c>
      <c r="AC52" t="n">
        <v>70.70361141809155</v>
      </c>
      <c r="AD52" t="n">
        <v>57126.807562347</v>
      </c>
      <c r="AE52" t="n">
        <v>78163.41836365404</v>
      </c>
      <c r="AF52" t="n">
        <v>2.554217082955971e-06</v>
      </c>
      <c r="AG52" t="n">
        <v>0.1301388888888889</v>
      </c>
      <c r="AH52" t="n">
        <v>70703.61141809156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10.7351</v>
      </c>
      <c r="E53" t="n">
        <v>9.32</v>
      </c>
      <c r="F53" t="n">
        <v>6.77</v>
      </c>
      <c r="G53" t="n">
        <v>81.28</v>
      </c>
      <c r="H53" t="n">
        <v>1.31</v>
      </c>
      <c r="I53" t="n">
        <v>5</v>
      </c>
      <c r="J53" t="n">
        <v>186.76</v>
      </c>
      <c r="K53" t="n">
        <v>51.39</v>
      </c>
      <c r="L53" t="n">
        <v>13.75</v>
      </c>
      <c r="M53" t="n">
        <v>3</v>
      </c>
      <c r="N53" t="n">
        <v>36.62</v>
      </c>
      <c r="O53" t="n">
        <v>23268.24</v>
      </c>
      <c r="P53" t="n">
        <v>76.01000000000001</v>
      </c>
      <c r="Q53" t="n">
        <v>204.14</v>
      </c>
      <c r="R53" t="n">
        <v>24.45</v>
      </c>
      <c r="S53" t="n">
        <v>17.37</v>
      </c>
      <c r="T53" t="n">
        <v>1442.87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56.64657661337175</v>
      </c>
      <c r="AB53" t="n">
        <v>77.50634519297218</v>
      </c>
      <c r="AC53" t="n">
        <v>70.10924838861139</v>
      </c>
      <c r="AD53" t="n">
        <v>56646.57661337175</v>
      </c>
      <c r="AE53" t="n">
        <v>77506.34519297218</v>
      </c>
      <c r="AF53" t="n">
        <v>2.568861972403774e-06</v>
      </c>
      <c r="AG53" t="n">
        <v>0.1294444444444444</v>
      </c>
      <c r="AH53" t="n">
        <v>70109.24838861139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10.7319</v>
      </c>
      <c r="E54" t="n">
        <v>9.32</v>
      </c>
      <c r="F54" t="n">
        <v>6.78</v>
      </c>
      <c r="G54" t="n">
        <v>81.31</v>
      </c>
      <c r="H54" t="n">
        <v>1.33</v>
      </c>
      <c r="I54" t="n">
        <v>5</v>
      </c>
      <c r="J54" t="n">
        <v>187.14</v>
      </c>
      <c r="K54" t="n">
        <v>51.39</v>
      </c>
      <c r="L54" t="n">
        <v>14</v>
      </c>
      <c r="M54" t="n">
        <v>3</v>
      </c>
      <c r="N54" t="n">
        <v>36.75</v>
      </c>
      <c r="O54" t="n">
        <v>23314.98</v>
      </c>
      <c r="P54" t="n">
        <v>76.25</v>
      </c>
      <c r="Q54" t="n">
        <v>204.14</v>
      </c>
      <c r="R54" t="n">
        <v>24.5</v>
      </c>
      <c r="S54" t="n">
        <v>17.37</v>
      </c>
      <c r="T54" t="n">
        <v>1467.2</v>
      </c>
      <c r="U54" t="n">
        <v>0.71</v>
      </c>
      <c r="V54" t="n">
        <v>0.75</v>
      </c>
      <c r="W54" t="n">
        <v>1.14</v>
      </c>
      <c r="X54" t="n">
        <v>0.09</v>
      </c>
      <c r="Y54" t="n">
        <v>1</v>
      </c>
      <c r="Z54" t="n">
        <v>10</v>
      </c>
      <c r="AA54" t="n">
        <v>56.80827295959649</v>
      </c>
      <c r="AB54" t="n">
        <v>77.72758526741612</v>
      </c>
      <c r="AC54" t="n">
        <v>70.30937362086284</v>
      </c>
      <c r="AD54" t="n">
        <v>56808.27295959648</v>
      </c>
      <c r="AE54" t="n">
        <v>77727.58526741611</v>
      </c>
      <c r="AF54" t="n">
        <v>2.568096226550294e-06</v>
      </c>
      <c r="AG54" t="n">
        <v>0.1294444444444444</v>
      </c>
      <c r="AH54" t="n">
        <v>70309.37362086284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10.7363</v>
      </c>
      <c r="E55" t="n">
        <v>9.31</v>
      </c>
      <c r="F55" t="n">
        <v>6.77</v>
      </c>
      <c r="G55" t="n">
        <v>81.27</v>
      </c>
      <c r="H55" t="n">
        <v>1.35</v>
      </c>
      <c r="I55" t="n">
        <v>5</v>
      </c>
      <c r="J55" t="n">
        <v>187.52</v>
      </c>
      <c r="K55" t="n">
        <v>51.39</v>
      </c>
      <c r="L55" t="n">
        <v>14.25</v>
      </c>
      <c r="M55" t="n">
        <v>3</v>
      </c>
      <c r="N55" t="n">
        <v>36.88</v>
      </c>
      <c r="O55" t="n">
        <v>23361.77</v>
      </c>
      <c r="P55" t="n">
        <v>76.31</v>
      </c>
      <c r="Q55" t="n">
        <v>204.14</v>
      </c>
      <c r="R55" t="n">
        <v>24.38</v>
      </c>
      <c r="S55" t="n">
        <v>17.37</v>
      </c>
      <c r="T55" t="n">
        <v>1408.88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56.79207870278209</v>
      </c>
      <c r="AB55" t="n">
        <v>77.70542757080248</v>
      </c>
      <c r="AC55" t="n">
        <v>70.28933062371549</v>
      </c>
      <c r="AD55" t="n">
        <v>56792.07870278209</v>
      </c>
      <c r="AE55" t="n">
        <v>77705.42757080248</v>
      </c>
      <c r="AF55" t="n">
        <v>2.569149127098829e-06</v>
      </c>
      <c r="AG55" t="n">
        <v>0.1293055555555556</v>
      </c>
      <c r="AH55" t="n">
        <v>70289.33062371549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10.737</v>
      </c>
      <c r="E56" t="n">
        <v>9.31</v>
      </c>
      <c r="F56" t="n">
        <v>6.77</v>
      </c>
      <c r="G56" t="n">
        <v>81.26000000000001</v>
      </c>
      <c r="H56" t="n">
        <v>1.37</v>
      </c>
      <c r="I56" t="n">
        <v>5</v>
      </c>
      <c r="J56" t="n">
        <v>187.9</v>
      </c>
      <c r="K56" t="n">
        <v>51.39</v>
      </c>
      <c r="L56" t="n">
        <v>14.5</v>
      </c>
      <c r="M56" t="n">
        <v>3</v>
      </c>
      <c r="N56" t="n">
        <v>37.01</v>
      </c>
      <c r="O56" t="n">
        <v>23408.6</v>
      </c>
      <c r="P56" t="n">
        <v>76.13</v>
      </c>
      <c r="Q56" t="n">
        <v>204.14</v>
      </c>
      <c r="R56" t="n">
        <v>24.44</v>
      </c>
      <c r="S56" t="n">
        <v>17.37</v>
      </c>
      <c r="T56" t="n">
        <v>1437.98</v>
      </c>
      <c r="U56" t="n">
        <v>0.71</v>
      </c>
      <c r="V56" t="n">
        <v>0.75</v>
      </c>
      <c r="W56" t="n">
        <v>1.14</v>
      </c>
      <c r="X56" t="n">
        <v>0.08</v>
      </c>
      <c r="Y56" t="n">
        <v>1</v>
      </c>
      <c r="Z56" t="n">
        <v>10</v>
      </c>
      <c r="AA56" t="n">
        <v>56.69727896918076</v>
      </c>
      <c r="AB56" t="n">
        <v>77.57571839302011</v>
      </c>
      <c r="AC56" t="n">
        <v>70.17200070781267</v>
      </c>
      <c r="AD56" t="n">
        <v>56697.27896918076</v>
      </c>
      <c r="AE56" t="n">
        <v>77575.71839302011</v>
      </c>
      <c r="AF56" t="n">
        <v>2.569316634004278e-06</v>
      </c>
      <c r="AG56" t="n">
        <v>0.1293055555555556</v>
      </c>
      <c r="AH56" t="n">
        <v>70172.00070781267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10.7347</v>
      </c>
      <c r="E57" t="n">
        <v>9.32</v>
      </c>
      <c r="F57" t="n">
        <v>6.77</v>
      </c>
      <c r="G57" t="n">
        <v>81.28</v>
      </c>
      <c r="H57" t="n">
        <v>1.39</v>
      </c>
      <c r="I57" t="n">
        <v>5</v>
      </c>
      <c r="J57" t="n">
        <v>188.28</v>
      </c>
      <c r="K57" t="n">
        <v>51.39</v>
      </c>
      <c r="L57" t="n">
        <v>14.75</v>
      </c>
      <c r="M57" t="n">
        <v>3</v>
      </c>
      <c r="N57" t="n">
        <v>37.14</v>
      </c>
      <c r="O57" t="n">
        <v>23455.48</v>
      </c>
      <c r="P57" t="n">
        <v>75.95999999999999</v>
      </c>
      <c r="Q57" t="n">
        <v>204.14</v>
      </c>
      <c r="R57" t="n">
        <v>24.45</v>
      </c>
      <c r="S57" t="n">
        <v>17.37</v>
      </c>
      <c r="T57" t="n">
        <v>1443.11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56.62326309473364</v>
      </c>
      <c r="AB57" t="n">
        <v>77.47444660825168</v>
      </c>
      <c r="AC57" t="n">
        <v>70.08039416004667</v>
      </c>
      <c r="AD57" t="n">
        <v>56623.26309473364</v>
      </c>
      <c r="AE57" t="n">
        <v>77474.44660825169</v>
      </c>
      <c r="AF57" t="n">
        <v>2.568766254172089e-06</v>
      </c>
      <c r="AG57" t="n">
        <v>0.1294444444444444</v>
      </c>
      <c r="AH57" t="n">
        <v>70080.39416004666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10.7296</v>
      </c>
      <c r="E58" t="n">
        <v>9.32</v>
      </c>
      <c r="F58" t="n">
        <v>6.78</v>
      </c>
      <c r="G58" t="n">
        <v>81.34</v>
      </c>
      <c r="H58" t="n">
        <v>1.41</v>
      </c>
      <c r="I58" t="n">
        <v>5</v>
      </c>
      <c r="J58" t="n">
        <v>188.66</v>
      </c>
      <c r="K58" t="n">
        <v>51.39</v>
      </c>
      <c r="L58" t="n">
        <v>15</v>
      </c>
      <c r="M58" t="n">
        <v>3</v>
      </c>
      <c r="N58" t="n">
        <v>37.27</v>
      </c>
      <c r="O58" t="n">
        <v>23502.4</v>
      </c>
      <c r="P58" t="n">
        <v>75.87</v>
      </c>
      <c r="Q58" t="n">
        <v>204.14</v>
      </c>
      <c r="R58" t="n">
        <v>24.53</v>
      </c>
      <c r="S58" t="n">
        <v>17.37</v>
      </c>
      <c r="T58" t="n">
        <v>1484.62</v>
      </c>
      <c r="U58" t="n">
        <v>0.71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56.62727598581719</v>
      </c>
      <c r="AB58" t="n">
        <v>77.47993722286846</v>
      </c>
      <c r="AC58" t="n">
        <v>70.08536075811053</v>
      </c>
      <c r="AD58" t="n">
        <v>56627.27598581718</v>
      </c>
      <c r="AE58" t="n">
        <v>77479.93722286845</v>
      </c>
      <c r="AF58" t="n">
        <v>2.567545846718105e-06</v>
      </c>
      <c r="AG58" t="n">
        <v>0.1294444444444444</v>
      </c>
      <c r="AH58" t="n">
        <v>70085.36075811053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10.7322</v>
      </c>
      <c r="E59" t="n">
        <v>9.32</v>
      </c>
      <c r="F59" t="n">
        <v>6.78</v>
      </c>
      <c r="G59" t="n">
        <v>81.31</v>
      </c>
      <c r="H59" t="n">
        <v>1.43</v>
      </c>
      <c r="I59" t="n">
        <v>5</v>
      </c>
      <c r="J59" t="n">
        <v>189.04</v>
      </c>
      <c r="K59" t="n">
        <v>51.39</v>
      </c>
      <c r="L59" t="n">
        <v>15.25</v>
      </c>
      <c r="M59" t="n">
        <v>3</v>
      </c>
      <c r="N59" t="n">
        <v>37.4</v>
      </c>
      <c r="O59" t="n">
        <v>23549.36</v>
      </c>
      <c r="P59" t="n">
        <v>75.52</v>
      </c>
      <c r="Q59" t="n">
        <v>204.18</v>
      </c>
      <c r="R59" t="n">
        <v>24.46</v>
      </c>
      <c r="S59" t="n">
        <v>17.37</v>
      </c>
      <c r="T59" t="n">
        <v>1449.82</v>
      </c>
      <c r="U59" t="n">
        <v>0.71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56.43658272016269</v>
      </c>
      <c r="AB59" t="n">
        <v>77.21902228400698</v>
      </c>
      <c r="AC59" t="n">
        <v>69.84934717481748</v>
      </c>
      <c r="AD59" t="n">
        <v>56436.58272016269</v>
      </c>
      <c r="AE59" t="n">
        <v>77219.02228400698</v>
      </c>
      <c r="AF59" t="n">
        <v>2.568168015224058e-06</v>
      </c>
      <c r="AG59" t="n">
        <v>0.1294444444444444</v>
      </c>
      <c r="AH59" t="n">
        <v>69849.34717481748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10.7443</v>
      </c>
      <c r="E60" t="n">
        <v>9.31</v>
      </c>
      <c r="F60" t="n">
        <v>6.77</v>
      </c>
      <c r="G60" t="n">
        <v>81.18000000000001</v>
      </c>
      <c r="H60" t="n">
        <v>1.45</v>
      </c>
      <c r="I60" t="n">
        <v>5</v>
      </c>
      <c r="J60" t="n">
        <v>189.42</v>
      </c>
      <c r="K60" t="n">
        <v>51.39</v>
      </c>
      <c r="L60" t="n">
        <v>15.5</v>
      </c>
      <c r="M60" t="n">
        <v>3</v>
      </c>
      <c r="N60" t="n">
        <v>37.53</v>
      </c>
      <c r="O60" t="n">
        <v>23596.37</v>
      </c>
      <c r="P60" t="n">
        <v>75.03</v>
      </c>
      <c r="Q60" t="n">
        <v>204.14</v>
      </c>
      <c r="R60" t="n">
        <v>24.13</v>
      </c>
      <c r="S60" t="n">
        <v>17.37</v>
      </c>
      <c r="T60" t="n">
        <v>1280.83</v>
      </c>
      <c r="U60" t="n">
        <v>0.72</v>
      </c>
      <c r="V60" t="n">
        <v>0.75</v>
      </c>
      <c r="W60" t="n">
        <v>1.14</v>
      </c>
      <c r="X60" t="n">
        <v>0.07000000000000001</v>
      </c>
      <c r="Y60" t="n">
        <v>1</v>
      </c>
      <c r="Z60" t="n">
        <v>10</v>
      </c>
      <c r="AA60" t="n">
        <v>56.10301001958723</v>
      </c>
      <c r="AB60" t="n">
        <v>76.76261339889092</v>
      </c>
      <c r="AC60" t="n">
        <v>69.43649731312289</v>
      </c>
      <c r="AD60" t="n">
        <v>56103.01001958723</v>
      </c>
      <c r="AE60" t="n">
        <v>76762.61339889091</v>
      </c>
      <c r="AF60" t="n">
        <v>2.571063491732529e-06</v>
      </c>
      <c r="AG60" t="n">
        <v>0.1293055555555556</v>
      </c>
      <c r="AH60" t="n">
        <v>69436.49731312289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10.7456</v>
      </c>
      <c r="E61" t="n">
        <v>9.31</v>
      </c>
      <c r="F61" t="n">
        <v>6.76</v>
      </c>
      <c r="G61" t="n">
        <v>81.17</v>
      </c>
      <c r="H61" t="n">
        <v>1.47</v>
      </c>
      <c r="I61" t="n">
        <v>5</v>
      </c>
      <c r="J61" t="n">
        <v>189.81</v>
      </c>
      <c r="K61" t="n">
        <v>51.39</v>
      </c>
      <c r="L61" t="n">
        <v>15.75</v>
      </c>
      <c r="M61" t="n">
        <v>3</v>
      </c>
      <c r="N61" t="n">
        <v>37.66</v>
      </c>
      <c r="O61" t="n">
        <v>23643.43</v>
      </c>
      <c r="P61" t="n">
        <v>74.42</v>
      </c>
      <c r="Q61" t="n">
        <v>204.16</v>
      </c>
      <c r="R61" t="n">
        <v>24.04</v>
      </c>
      <c r="S61" t="n">
        <v>17.37</v>
      </c>
      <c r="T61" t="n">
        <v>1235.76</v>
      </c>
      <c r="U61" t="n">
        <v>0.72</v>
      </c>
      <c r="V61" t="n">
        <v>0.76</v>
      </c>
      <c r="W61" t="n">
        <v>1.15</v>
      </c>
      <c r="X61" t="n">
        <v>0.07000000000000001</v>
      </c>
      <c r="Y61" t="n">
        <v>1</v>
      </c>
      <c r="Z61" t="n">
        <v>10</v>
      </c>
      <c r="AA61" t="n">
        <v>55.76385587983625</v>
      </c>
      <c r="AB61" t="n">
        <v>76.29856774245923</v>
      </c>
      <c r="AC61" t="n">
        <v>69.0167395228487</v>
      </c>
      <c r="AD61" t="n">
        <v>55763.85587983625</v>
      </c>
      <c r="AE61" t="n">
        <v>76298.56774245923</v>
      </c>
      <c r="AF61" t="n">
        <v>2.571374575985505e-06</v>
      </c>
      <c r="AG61" t="n">
        <v>0.1293055555555556</v>
      </c>
      <c r="AH61" t="n">
        <v>69016.7395228487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10.7376</v>
      </c>
      <c r="E62" t="n">
        <v>9.31</v>
      </c>
      <c r="F62" t="n">
        <v>6.77</v>
      </c>
      <c r="G62" t="n">
        <v>81.25</v>
      </c>
      <c r="H62" t="n">
        <v>1.49</v>
      </c>
      <c r="I62" t="n">
        <v>5</v>
      </c>
      <c r="J62" t="n">
        <v>190.19</v>
      </c>
      <c r="K62" t="n">
        <v>51.39</v>
      </c>
      <c r="L62" t="n">
        <v>16</v>
      </c>
      <c r="M62" t="n">
        <v>3</v>
      </c>
      <c r="N62" t="n">
        <v>37.79</v>
      </c>
      <c r="O62" t="n">
        <v>23690.52</v>
      </c>
      <c r="P62" t="n">
        <v>73.88</v>
      </c>
      <c r="Q62" t="n">
        <v>204.14</v>
      </c>
      <c r="R62" t="n">
        <v>24.22</v>
      </c>
      <c r="S62" t="n">
        <v>17.37</v>
      </c>
      <c r="T62" t="n">
        <v>1327.61</v>
      </c>
      <c r="U62" t="n">
        <v>0.72</v>
      </c>
      <c r="V62" t="n">
        <v>0.75</v>
      </c>
      <c r="W62" t="n">
        <v>1.15</v>
      </c>
      <c r="X62" t="n">
        <v>0.08</v>
      </c>
      <c r="Y62" t="n">
        <v>1</v>
      </c>
      <c r="Z62" t="n">
        <v>10</v>
      </c>
      <c r="AA62" t="n">
        <v>55.55389600442584</v>
      </c>
      <c r="AB62" t="n">
        <v>76.01129137814688</v>
      </c>
      <c r="AC62" t="n">
        <v>68.75688041155132</v>
      </c>
      <c r="AD62" t="n">
        <v>55553.89600442584</v>
      </c>
      <c r="AE62" t="n">
        <v>76011.29137814688</v>
      </c>
      <c r="AF62" t="n">
        <v>2.569460211351805e-06</v>
      </c>
      <c r="AG62" t="n">
        <v>0.1293055555555556</v>
      </c>
      <c r="AH62" t="n">
        <v>68756.88041155132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10.7421</v>
      </c>
      <c r="E63" t="n">
        <v>9.31</v>
      </c>
      <c r="F63" t="n">
        <v>6.77</v>
      </c>
      <c r="G63" t="n">
        <v>81.20999999999999</v>
      </c>
      <c r="H63" t="n">
        <v>1.51</v>
      </c>
      <c r="I63" t="n">
        <v>5</v>
      </c>
      <c r="J63" t="n">
        <v>190.57</v>
      </c>
      <c r="K63" t="n">
        <v>51.39</v>
      </c>
      <c r="L63" t="n">
        <v>16.25</v>
      </c>
      <c r="M63" t="n">
        <v>3</v>
      </c>
      <c r="N63" t="n">
        <v>37.93</v>
      </c>
      <c r="O63" t="n">
        <v>23737.67</v>
      </c>
      <c r="P63" t="n">
        <v>73.47</v>
      </c>
      <c r="Q63" t="n">
        <v>204.14</v>
      </c>
      <c r="R63" t="n">
        <v>24.19</v>
      </c>
      <c r="S63" t="n">
        <v>17.37</v>
      </c>
      <c r="T63" t="n">
        <v>1314.52</v>
      </c>
      <c r="U63" t="n">
        <v>0.72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  <c r="AA63" t="n">
        <v>55.32378048796922</v>
      </c>
      <c r="AB63" t="n">
        <v>75.69643717655099</v>
      </c>
      <c r="AC63" t="n">
        <v>68.472075453055</v>
      </c>
      <c r="AD63" t="n">
        <v>55323.78048796922</v>
      </c>
      <c r="AE63" t="n">
        <v>75696.43717655099</v>
      </c>
      <c r="AF63" t="n">
        <v>2.570537041458261e-06</v>
      </c>
      <c r="AG63" t="n">
        <v>0.1293055555555556</v>
      </c>
      <c r="AH63" t="n">
        <v>68472.075453055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10.7383</v>
      </c>
      <c r="E64" t="n">
        <v>9.31</v>
      </c>
      <c r="F64" t="n">
        <v>6.77</v>
      </c>
      <c r="G64" t="n">
        <v>81.25</v>
      </c>
      <c r="H64" t="n">
        <v>1.53</v>
      </c>
      <c r="I64" t="n">
        <v>5</v>
      </c>
      <c r="J64" t="n">
        <v>190.95</v>
      </c>
      <c r="K64" t="n">
        <v>51.39</v>
      </c>
      <c r="L64" t="n">
        <v>16.5</v>
      </c>
      <c r="M64" t="n">
        <v>3</v>
      </c>
      <c r="N64" t="n">
        <v>38.06</v>
      </c>
      <c r="O64" t="n">
        <v>23784.85</v>
      </c>
      <c r="P64" t="n">
        <v>73.33</v>
      </c>
      <c r="Q64" t="n">
        <v>204.16</v>
      </c>
      <c r="R64" t="n">
        <v>24.33</v>
      </c>
      <c r="S64" t="n">
        <v>17.37</v>
      </c>
      <c r="T64" t="n">
        <v>1381.92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55.27167976148577</v>
      </c>
      <c r="AB64" t="n">
        <v>75.62515066405453</v>
      </c>
      <c r="AC64" t="n">
        <v>68.40759242525993</v>
      </c>
      <c r="AD64" t="n">
        <v>55271.67976148577</v>
      </c>
      <c r="AE64" t="n">
        <v>75625.15066405453</v>
      </c>
      <c r="AF64" t="n">
        <v>2.569627718257254e-06</v>
      </c>
      <c r="AG64" t="n">
        <v>0.1293055555555556</v>
      </c>
      <c r="AH64" t="n">
        <v>68407.59242525994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10.7354</v>
      </c>
      <c r="E65" t="n">
        <v>9.32</v>
      </c>
      <c r="F65" t="n">
        <v>6.77</v>
      </c>
      <c r="G65" t="n">
        <v>81.28</v>
      </c>
      <c r="H65" t="n">
        <v>1.55</v>
      </c>
      <c r="I65" t="n">
        <v>5</v>
      </c>
      <c r="J65" t="n">
        <v>191.34</v>
      </c>
      <c r="K65" t="n">
        <v>51.39</v>
      </c>
      <c r="L65" t="n">
        <v>16.75</v>
      </c>
      <c r="M65" t="n">
        <v>3</v>
      </c>
      <c r="N65" t="n">
        <v>38.19</v>
      </c>
      <c r="O65" t="n">
        <v>23832.09</v>
      </c>
      <c r="P65" t="n">
        <v>73</v>
      </c>
      <c r="Q65" t="n">
        <v>204.16</v>
      </c>
      <c r="R65" t="n">
        <v>24.36</v>
      </c>
      <c r="S65" t="n">
        <v>17.37</v>
      </c>
      <c r="T65" t="n">
        <v>1395.14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55.11923054229729</v>
      </c>
      <c r="AB65" t="n">
        <v>75.41656291677607</v>
      </c>
      <c r="AC65" t="n">
        <v>68.21891199982691</v>
      </c>
      <c r="AD65" t="n">
        <v>55119.23054229729</v>
      </c>
      <c r="AE65" t="n">
        <v>75416.56291677608</v>
      </c>
      <c r="AF65" t="n">
        <v>2.568933761077538e-06</v>
      </c>
      <c r="AG65" t="n">
        <v>0.1294444444444444</v>
      </c>
      <c r="AH65" t="n">
        <v>68218.91199982692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10.7453</v>
      </c>
      <c r="E66" t="n">
        <v>9.31</v>
      </c>
      <c r="F66" t="n">
        <v>6.76</v>
      </c>
      <c r="G66" t="n">
        <v>81.17</v>
      </c>
      <c r="H66" t="n">
        <v>1.57</v>
      </c>
      <c r="I66" t="n">
        <v>5</v>
      </c>
      <c r="J66" t="n">
        <v>191.72</v>
      </c>
      <c r="K66" t="n">
        <v>51.39</v>
      </c>
      <c r="L66" t="n">
        <v>17</v>
      </c>
      <c r="M66" t="n">
        <v>3</v>
      </c>
      <c r="N66" t="n">
        <v>38.33</v>
      </c>
      <c r="O66" t="n">
        <v>23879.37</v>
      </c>
      <c r="P66" t="n">
        <v>72.31</v>
      </c>
      <c r="Q66" t="n">
        <v>204.15</v>
      </c>
      <c r="R66" t="n">
        <v>24.17</v>
      </c>
      <c r="S66" t="n">
        <v>17.37</v>
      </c>
      <c r="T66" t="n">
        <v>1302.54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54.69674546599378</v>
      </c>
      <c r="AB66" t="n">
        <v>74.83850019665179</v>
      </c>
      <c r="AC66" t="n">
        <v>67.69601877439501</v>
      </c>
      <c r="AD66" t="n">
        <v>54696.74546599378</v>
      </c>
      <c r="AE66" t="n">
        <v>74838.50019665179</v>
      </c>
      <c r="AF66" t="n">
        <v>2.571302787311741e-06</v>
      </c>
      <c r="AG66" t="n">
        <v>0.1293055555555556</v>
      </c>
      <c r="AH66" t="n">
        <v>67696.01877439501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10.8063</v>
      </c>
      <c r="E67" t="n">
        <v>9.25</v>
      </c>
      <c r="F67" t="n">
        <v>6.75</v>
      </c>
      <c r="G67" t="n">
        <v>101.19</v>
      </c>
      <c r="H67" t="n">
        <v>1.59</v>
      </c>
      <c r="I67" t="n">
        <v>4</v>
      </c>
      <c r="J67" t="n">
        <v>192.1</v>
      </c>
      <c r="K67" t="n">
        <v>51.39</v>
      </c>
      <c r="L67" t="n">
        <v>17.25</v>
      </c>
      <c r="M67" t="n">
        <v>2</v>
      </c>
      <c r="N67" t="n">
        <v>38.46</v>
      </c>
      <c r="O67" t="n">
        <v>23926.69</v>
      </c>
      <c r="P67" t="n">
        <v>71.7</v>
      </c>
      <c r="Q67" t="n">
        <v>204.14</v>
      </c>
      <c r="R67" t="n">
        <v>23.48</v>
      </c>
      <c r="S67" t="n">
        <v>17.37</v>
      </c>
      <c r="T67" t="n">
        <v>962.66</v>
      </c>
      <c r="U67" t="n">
        <v>0.74</v>
      </c>
      <c r="V67" t="n">
        <v>0.76</v>
      </c>
      <c r="W67" t="n">
        <v>1.14</v>
      </c>
      <c r="X67" t="n">
        <v>0.05</v>
      </c>
      <c r="Y67" t="n">
        <v>1</v>
      </c>
      <c r="Z67" t="n">
        <v>10</v>
      </c>
      <c r="AA67" t="n">
        <v>54.06611752326708</v>
      </c>
      <c r="AB67" t="n">
        <v>73.97564722407225</v>
      </c>
      <c r="AC67" t="n">
        <v>66.91551527849643</v>
      </c>
      <c r="AD67" t="n">
        <v>54066.11752326708</v>
      </c>
      <c r="AE67" t="n">
        <v>73975.64722407225</v>
      </c>
      <c r="AF67" t="n">
        <v>2.585899817643702e-06</v>
      </c>
      <c r="AG67" t="n">
        <v>0.1284722222222222</v>
      </c>
      <c r="AH67" t="n">
        <v>66915.51527849643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10.8024</v>
      </c>
      <c r="E68" t="n">
        <v>9.26</v>
      </c>
      <c r="F68" t="n">
        <v>6.75</v>
      </c>
      <c r="G68" t="n">
        <v>101.24</v>
      </c>
      <c r="H68" t="n">
        <v>1.61</v>
      </c>
      <c r="I68" t="n">
        <v>4</v>
      </c>
      <c r="J68" t="n">
        <v>192.49</v>
      </c>
      <c r="K68" t="n">
        <v>51.39</v>
      </c>
      <c r="L68" t="n">
        <v>17.5</v>
      </c>
      <c r="M68" t="n">
        <v>2</v>
      </c>
      <c r="N68" t="n">
        <v>38.59</v>
      </c>
      <c r="O68" t="n">
        <v>23974.06</v>
      </c>
      <c r="P68" t="n">
        <v>71.84</v>
      </c>
      <c r="Q68" t="n">
        <v>204.19</v>
      </c>
      <c r="R68" t="n">
        <v>23.61</v>
      </c>
      <c r="S68" t="n">
        <v>17.37</v>
      </c>
      <c r="T68" t="n">
        <v>1028.29</v>
      </c>
      <c r="U68" t="n">
        <v>0.74</v>
      </c>
      <c r="V68" t="n">
        <v>0.76</v>
      </c>
      <c r="W68" t="n">
        <v>1.14</v>
      </c>
      <c r="X68" t="n">
        <v>0.06</v>
      </c>
      <c r="Y68" t="n">
        <v>1</v>
      </c>
      <c r="Z68" t="n">
        <v>10</v>
      </c>
      <c r="AA68" t="n">
        <v>54.15588167880021</v>
      </c>
      <c r="AB68" t="n">
        <v>74.09846650178767</v>
      </c>
      <c r="AC68" t="n">
        <v>67.02661285672467</v>
      </c>
      <c r="AD68" t="n">
        <v>54155.88167880021</v>
      </c>
      <c r="AE68" t="n">
        <v>74098.46650178767</v>
      </c>
      <c r="AF68" t="n">
        <v>2.584966564884773e-06</v>
      </c>
      <c r="AG68" t="n">
        <v>0.1286111111111111</v>
      </c>
      <c r="AH68" t="n">
        <v>67026.61285672466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10.8014</v>
      </c>
      <c r="E69" t="n">
        <v>9.26</v>
      </c>
      <c r="F69" t="n">
        <v>6.75</v>
      </c>
      <c r="G69" t="n">
        <v>101.25</v>
      </c>
      <c r="H69" t="n">
        <v>1.63</v>
      </c>
      <c r="I69" t="n">
        <v>4</v>
      </c>
      <c r="J69" t="n">
        <v>192.87</v>
      </c>
      <c r="K69" t="n">
        <v>51.39</v>
      </c>
      <c r="L69" t="n">
        <v>17.75</v>
      </c>
      <c r="M69" t="n">
        <v>2</v>
      </c>
      <c r="N69" t="n">
        <v>38.73</v>
      </c>
      <c r="O69" t="n">
        <v>24021.47</v>
      </c>
      <c r="P69" t="n">
        <v>72.03</v>
      </c>
      <c r="Q69" t="n">
        <v>204.14</v>
      </c>
      <c r="R69" t="n">
        <v>23.66</v>
      </c>
      <c r="S69" t="n">
        <v>17.37</v>
      </c>
      <c r="T69" t="n">
        <v>1051.03</v>
      </c>
      <c r="U69" t="n">
        <v>0.73</v>
      </c>
      <c r="V69" t="n">
        <v>0.76</v>
      </c>
      <c r="W69" t="n">
        <v>1.14</v>
      </c>
      <c r="X69" t="n">
        <v>0.06</v>
      </c>
      <c r="Y69" t="n">
        <v>1</v>
      </c>
      <c r="Z69" t="n">
        <v>10</v>
      </c>
      <c r="AA69" t="n">
        <v>54.25643067595004</v>
      </c>
      <c r="AB69" t="n">
        <v>74.23604207559669</v>
      </c>
      <c r="AC69" t="n">
        <v>67.1510584108579</v>
      </c>
      <c r="AD69" t="n">
        <v>54256.43067595004</v>
      </c>
      <c r="AE69" t="n">
        <v>74236.04207559669</v>
      </c>
      <c r="AF69" t="n">
        <v>2.58472726930556e-06</v>
      </c>
      <c r="AG69" t="n">
        <v>0.1286111111111111</v>
      </c>
      <c r="AH69" t="n">
        <v>67151.05841085791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10.8017</v>
      </c>
      <c r="E70" t="n">
        <v>9.26</v>
      </c>
      <c r="F70" t="n">
        <v>6.75</v>
      </c>
      <c r="G70" t="n">
        <v>101.25</v>
      </c>
      <c r="H70" t="n">
        <v>1.65</v>
      </c>
      <c r="I70" t="n">
        <v>4</v>
      </c>
      <c r="J70" t="n">
        <v>193.26</v>
      </c>
      <c r="K70" t="n">
        <v>51.39</v>
      </c>
      <c r="L70" t="n">
        <v>18</v>
      </c>
      <c r="M70" t="n">
        <v>2</v>
      </c>
      <c r="N70" t="n">
        <v>38.86</v>
      </c>
      <c r="O70" t="n">
        <v>24068.93</v>
      </c>
      <c r="P70" t="n">
        <v>72.09</v>
      </c>
      <c r="Q70" t="n">
        <v>204.14</v>
      </c>
      <c r="R70" t="n">
        <v>23.68</v>
      </c>
      <c r="S70" t="n">
        <v>17.37</v>
      </c>
      <c r="T70" t="n">
        <v>1062.07</v>
      </c>
      <c r="U70" t="n">
        <v>0.73</v>
      </c>
      <c r="V70" t="n">
        <v>0.76</v>
      </c>
      <c r="W70" t="n">
        <v>1.14</v>
      </c>
      <c r="X70" t="n">
        <v>0.06</v>
      </c>
      <c r="Y70" t="n">
        <v>1</v>
      </c>
      <c r="Z70" t="n">
        <v>10</v>
      </c>
      <c r="AA70" t="n">
        <v>54.28520929471291</v>
      </c>
      <c r="AB70" t="n">
        <v>74.27541825141107</v>
      </c>
      <c r="AC70" t="n">
        <v>67.18667657971741</v>
      </c>
      <c r="AD70" t="n">
        <v>54285.20929471291</v>
      </c>
      <c r="AE70" t="n">
        <v>74275.41825141107</v>
      </c>
      <c r="AF70" t="n">
        <v>2.584799057979324e-06</v>
      </c>
      <c r="AG70" t="n">
        <v>0.1286111111111111</v>
      </c>
      <c r="AH70" t="n">
        <v>67186.67657971742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10.8066</v>
      </c>
      <c r="E71" t="n">
        <v>9.25</v>
      </c>
      <c r="F71" t="n">
        <v>6.75</v>
      </c>
      <c r="G71" t="n">
        <v>101.18</v>
      </c>
      <c r="H71" t="n">
        <v>1.67</v>
      </c>
      <c r="I71" t="n">
        <v>4</v>
      </c>
      <c r="J71" t="n">
        <v>193.64</v>
      </c>
      <c r="K71" t="n">
        <v>51.39</v>
      </c>
      <c r="L71" t="n">
        <v>18.25</v>
      </c>
      <c r="M71" t="n">
        <v>2</v>
      </c>
      <c r="N71" t="n">
        <v>39</v>
      </c>
      <c r="O71" t="n">
        <v>24116.44</v>
      </c>
      <c r="P71" t="n">
        <v>72.11</v>
      </c>
      <c r="Q71" t="n">
        <v>204.14</v>
      </c>
      <c r="R71" t="n">
        <v>23.59</v>
      </c>
      <c r="S71" t="n">
        <v>17.37</v>
      </c>
      <c r="T71" t="n">
        <v>1015.7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54.27114042231939</v>
      </c>
      <c r="AB71" t="n">
        <v>74.25616859952743</v>
      </c>
      <c r="AC71" t="n">
        <v>67.16926408759247</v>
      </c>
      <c r="AD71" t="n">
        <v>54271.14042231939</v>
      </c>
      <c r="AE71" t="n">
        <v>74256.16859952743</v>
      </c>
      <c r="AF71" t="n">
        <v>2.585971606317465e-06</v>
      </c>
      <c r="AG71" t="n">
        <v>0.1284722222222222</v>
      </c>
      <c r="AH71" t="n">
        <v>67169.26408759247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10.8098</v>
      </c>
      <c r="E72" t="n">
        <v>9.25</v>
      </c>
      <c r="F72" t="n">
        <v>6.74</v>
      </c>
      <c r="G72" t="n">
        <v>101.14</v>
      </c>
      <c r="H72" t="n">
        <v>1.69</v>
      </c>
      <c r="I72" t="n">
        <v>4</v>
      </c>
      <c r="J72" t="n">
        <v>194.03</v>
      </c>
      <c r="K72" t="n">
        <v>51.39</v>
      </c>
      <c r="L72" t="n">
        <v>18.5</v>
      </c>
      <c r="M72" t="n">
        <v>2</v>
      </c>
      <c r="N72" t="n">
        <v>39.13</v>
      </c>
      <c r="O72" t="n">
        <v>24163.99</v>
      </c>
      <c r="P72" t="n">
        <v>72.06999999999999</v>
      </c>
      <c r="Q72" t="n">
        <v>204.16</v>
      </c>
      <c r="R72" t="n">
        <v>23.44</v>
      </c>
      <c r="S72" t="n">
        <v>17.37</v>
      </c>
      <c r="T72" t="n">
        <v>944.4400000000001</v>
      </c>
      <c r="U72" t="n">
        <v>0.74</v>
      </c>
      <c r="V72" t="n">
        <v>0.76</v>
      </c>
      <c r="W72" t="n">
        <v>1.14</v>
      </c>
      <c r="X72" t="n">
        <v>0.05</v>
      </c>
      <c r="Y72" t="n">
        <v>1</v>
      </c>
      <c r="Z72" t="n">
        <v>10</v>
      </c>
      <c r="AA72" t="n">
        <v>54.21199721930677</v>
      </c>
      <c r="AB72" t="n">
        <v>74.17524625995163</v>
      </c>
      <c r="AC72" t="n">
        <v>67.09606486253054</v>
      </c>
      <c r="AD72" t="n">
        <v>54211.99721930677</v>
      </c>
      <c r="AE72" t="n">
        <v>74175.24625995163</v>
      </c>
      <c r="AF72" t="n">
        <v>2.586737352170945e-06</v>
      </c>
      <c r="AG72" t="n">
        <v>0.1284722222222222</v>
      </c>
      <c r="AH72" t="n">
        <v>67096.06486253053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10.8046</v>
      </c>
      <c r="E73" t="n">
        <v>9.26</v>
      </c>
      <c r="F73" t="n">
        <v>6.75</v>
      </c>
      <c r="G73" t="n">
        <v>101.21</v>
      </c>
      <c r="H73" t="n">
        <v>1.71</v>
      </c>
      <c r="I73" t="n">
        <v>4</v>
      </c>
      <c r="J73" t="n">
        <v>194.41</v>
      </c>
      <c r="K73" t="n">
        <v>51.39</v>
      </c>
      <c r="L73" t="n">
        <v>18.75</v>
      </c>
      <c r="M73" t="n">
        <v>2</v>
      </c>
      <c r="N73" t="n">
        <v>39.27</v>
      </c>
      <c r="O73" t="n">
        <v>24211.59</v>
      </c>
      <c r="P73" t="n">
        <v>72</v>
      </c>
      <c r="Q73" t="n">
        <v>204.14</v>
      </c>
      <c r="R73" t="n">
        <v>23.58</v>
      </c>
      <c r="S73" t="n">
        <v>17.37</v>
      </c>
      <c r="T73" t="n">
        <v>1009.91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54.22586096433699</v>
      </c>
      <c r="AB73" t="n">
        <v>74.19421524752723</v>
      </c>
      <c r="AC73" t="n">
        <v>67.11322347655506</v>
      </c>
      <c r="AD73" t="n">
        <v>54225.86096433699</v>
      </c>
      <c r="AE73" t="n">
        <v>74194.21524752723</v>
      </c>
      <c r="AF73" t="n">
        <v>2.58549301515904e-06</v>
      </c>
      <c r="AG73" t="n">
        <v>0.1286111111111111</v>
      </c>
      <c r="AH73" t="n">
        <v>67113.22347655507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10.8024</v>
      </c>
      <c r="E74" t="n">
        <v>9.26</v>
      </c>
      <c r="F74" t="n">
        <v>6.75</v>
      </c>
      <c r="G74" t="n">
        <v>101.24</v>
      </c>
      <c r="H74" t="n">
        <v>1.73</v>
      </c>
      <c r="I74" t="n">
        <v>4</v>
      </c>
      <c r="J74" t="n">
        <v>194.8</v>
      </c>
      <c r="K74" t="n">
        <v>51.39</v>
      </c>
      <c r="L74" t="n">
        <v>19</v>
      </c>
      <c r="M74" t="n">
        <v>2</v>
      </c>
      <c r="N74" t="n">
        <v>39.41</v>
      </c>
      <c r="O74" t="n">
        <v>24259.23</v>
      </c>
      <c r="P74" t="n">
        <v>71.89</v>
      </c>
      <c r="Q74" t="n">
        <v>204.14</v>
      </c>
      <c r="R74" t="n">
        <v>23.64</v>
      </c>
      <c r="S74" t="n">
        <v>17.37</v>
      </c>
      <c r="T74" t="n">
        <v>1042.85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54.18107033394609</v>
      </c>
      <c r="AB74" t="n">
        <v>74.13293073100327</v>
      </c>
      <c r="AC74" t="n">
        <v>67.0577878682748</v>
      </c>
      <c r="AD74" t="n">
        <v>54181.07033394609</v>
      </c>
      <c r="AE74" t="n">
        <v>74132.93073100327</v>
      </c>
      <c r="AF74" t="n">
        <v>2.584966564884773e-06</v>
      </c>
      <c r="AG74" t="n">
        <v>0.1286111111111111</v>
      </c>
      <c r="AH74" t="n">
        <v>67057.7878682748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10.7985</v>
      </c>
      <c r="E75" t="n">
        <v>9.26</v>
      </c>
      <c r="F75" t="n">
        <v>6.75</v>
      </c>
      <c r="G75" t="n">
        <v>101.29</v>
      </c>
      <c r="H75" t="n">
        <v>1.75</v>
      </c>
      <c r="I75" t="n">
        <v>4</v>
      </c>
      <c r="J75" t="n">
        <v>195.19</v>
      </c>
      <c r="K75" t="n">
        <v>51.39</v>
      </c>
      <c r="L75" t="n">
        <v>19.25</v>
      </c>
      <c r="M75" t="n">
        <v>1</v>
      </c>
      <c r="N75" t="n">
        <v>39.54</v>
      </c>
      <c r="O75" t="n">
        <v>24306.92</v>
      </c>
      <c r="P75" t="n">
        <v>71.84</v>
      </c>
      <c r="Q75" t="n">
        <v>204.14</v>
      </c>
      <c r="R75" t="n">
        <v>23.72</v>
      </c>
      <c r="S75" t="n">
        <v>17.37</v>
      </c>
      <c r="T75" t="n">
        <v>1083.28</v>
      </c>
      <c r="U75" t="n">
        <v>0.73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54.17469739018227</v>
      </c>
      <c r="AB75" t="n">
        <v>74.12421098819119</v>
      </c>
      <c r="AC75" t="n">
        <v>67.04990032547845</v>
      </c>
      <c r="AD75" t="n">
        <v>54174.69739018226</v>
      </c>
      <c r="AE75" t="n">
        <v>74124.21098819119</v>
      </c>
      <c r="AF75" t="n">
        <v>2.584033312125845e-06</v>
      </c>
      <c r="AG75" t="n">
        <v>0.1286111111111111</v>
      </c>
      <c r="AH75" t="n">
        <v>67049.90032547845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10.8027</v>
      </c>
      <c r="E76" t="n">
        <v>9.26</v>
      </c>
      <c r="F76" t="n">
        <v>6.75</v>
      </c>
      <c r="G76" t="n">
        <v>101.23</v>
      </c>
      <c r="H76" t="n">
        <v>1.77</v>
      </c>
      <c r="I76" t="n">
        <v>4</v>
      </c>
      <c r="J76" t="n">
        <v>195.57</v>
      </c>
      <c r="K76" t="n">
        <v>51.39</v>
      </c>
      <c r="L76" t="n">
        <v>19.5</v>
      </c>
      <c r="M76" t="n">
        <v>1</v>
      </c>
      <c r="N76" t="n">
        <v>39.68</v>
      </c>
      <c r="O76" t="n">
        <v>24354.66</v>
      </c>
      <c r="P76" t="n">
        <v>71.75</v>
      </c>
      <c r="Q76" t="n">
        <v>204.14</v>
      </c>
      <c r="R76" t="n">
        <v>23.66</v>
      </c>
      <c r="S76" t="n">
        <v>17.37</v>
      </c>
      <c r="T76" t="n">
        <v>1053.71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54.10909655896406</v>
      </c>
      <c r="AB76" t="n">
        <v>74.03445303681406</v>
      </c>
      <c r="AC76" t="n">
        <v>66.96870874700467</v>
      </c>
      <c r="AD76" t="n">
        <v>54109.09655896406</v>
      </c>
      <c r="AE76" t="n">
        <v>74034.45303681405</v>
      </c>
      <c r="AF76" t="n">
        <v>2.585038353558537e-06</v>
      </c>
      <c r="AG76" t="n">
        <v>0.1286111111111111</v>
      </c>
      <c r="AH76" t="n">
        <v>66968.70874700467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10.8043</v>
      </c>
      <c r="E77" t="n">
        <v>9.26</v>
      </c>
      <c r="F77" t="n">
        <v>6.75</v>
      </c>
      <c r="G77" t="n">
        <v>101.21</v>
      </c>
      <c r="H77" t="n">
        <v>1.79</v>
      </c>
      <c r="I77" t="n">
        <v>4</v>
      </c>
      <c r="J77" t="n">
        <v>195.96</v>
      </c>
      <c r="K77" t="n">
        <v>51.39</v>
      </c>
      <c r="L77" t="n">
        <v>19.75</v>
      </c>
      <c r="M77" t="n">
        <v>1</v>
      </c>
      <c r="N77" t="n">
        <v>39.82</v>
      </c>
      <c r="O77" t="n">
        <v>24402.44</v>
      </c>
      <c r="P77" t="n">
        <v>71.70999999999999</v>
      </c>
      <c r="Q77" t="n">
        <v>204.14</v>
      </c>
      <c r="R77" t="n">
        <v>23.62</v>
      </c>
      <c r="S77" t="n">
        <v>17.37</v>
      </c>
      <c r="T77" t="n">
        <v>1032.2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54.08124098455072</v>
      </c>
      <c r="AB77" t="n">
        <v>73.99633981100055</v>
      </c>
      <c r="AC77" t="n">
        <v>66.93423299397053</v>
      </c>
      <c r="AD77" t="n">
        <v>54081.24098455072</v>
      </c>
      <c r="AE77" t="n">
        <v>73996.33981100055</v>
      </c>
      <c r="AF77" t="n">
        <v>2.585421226485277e-06</v>
      </c>
      <c r="AG77" t="n">
        <v>0.1286111111111111</v>
      </c>
      <c r="AH77" t="n">
        <v>66934.23299397052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10.8046</v>
      </c>
      <c r="E78" t="n">
        <v>9.26</v>
      </c>
      <c r="F78" t="n">
        <v>6.75</v>
      </c>
      <c r="G78" t="n">
        <v>101.21</v>
      </c>
      <c r="H78" t="n">
        <v>1.81</v>
      </c>
      <c r="I78" t="n">
        <v>4</v>
      </c>
      <c r="J78" t="n">
        <v>196.35</v>
      </c>
      <c r="K78" t="n">
        <v>51.39</v>
      </c>
      <c r="L78" t="n">
        <v>20</v>
      </c>
      <c r="M78" t="n">
        <v>1</v>
      </c>
      <c r="N78" t="n">
        <v>39.96</v>
      </c>
      <c r="O78" t="n">
        <v>24450.27</v>
      </c>
      <c r="P78" t="n">
        <v>71.67</v>
      </c>
      <c r="Q78" t="n">
        <v>204.14</v>
      </c>
      <c r="R78" t="n">
        <v>23.6</v>
      </c>
      <c r="S78" t="n">
        <v>17.37</v>
      </c>
      <c r="T78" t="n">
        <v>1019.86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54.05964969070387</v>
      </c>
      <c r="AB78" t="n">
        <v>73.96679765021865</v>
      </c>
      <c r="AC78" t="n">
        <v>66.90751029555096</v>
      </c>
      <c r="AD78" t="n">
        <v>54059.64969070387</v>
      </c>
      <c r="AE78" t="n">
        <v>73966.79765021865</v>
      </c>
      <c r="AF78" t="n">
        <v>2.58549301515904e-06</v>
      </c>
      <c r="AG78" t="n">
        <v>0.1286111111111111</v>
      </c>
      <c r="AH78" t="n">
        <v>66907.51029555096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10.8072</v>
      </c>
      <c r="E79" t="n">
        <v>9.25</v>
      </c>
      <c r="F79" t="n">
        <v>6.75</v>
      </c>
      <c r="G79" t="n">
        <v>101.17</v>
      </c>
      <c r="H79" t="n">
        <v>1.83</v>
      </c>
      <c r="I79" t="n">
        <v>4</v>
      </c>
      <c r="J79" t="n">
        <v>196.74</v>
      </c>
      <c r="K79" t="n">
        <v>51.39</v>
      </c>
      <c r="L79" t="n">
        <v>20.25</v>
      </c>
      <c r="M79" t="n">
        <v>1</v>
      </c>
      <c r="N79" t="n">
        <v>40.09</v>
      </c>
      <c r="O79" t="n">
        <v>24498.15</v>
      </c>
      <c r="P79" t="n">
        <v>71.55</v>
      </c>
      <c r="Q79" t="n">
        <v>204.14</v>
      </c>
      <c r="R79" t="n">
        <v>23.54</v>
      </c>
      <c r="S79" t="n">
        <v>17.37</v>
      </c>
      <c r="T79" t="n">
        <v>992.02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53.98625396566595</v>
      </c>
      <c r="AB79" t="n">
        <v>73.86637438123095</v>
      </c>
      <c r="AC79" t="n">
        <v>66.81667128241047</v>
      </c>
      <c r="AD79" t="n">
        <v>53986.25396566595</v>
      </c>
      <c r="AE79" t="n">
        <v>73866.37438123095</v>
      </c>
      <c r="AF79" t="n">
        <v>2.586115183664993e-06</v>
      </c>
      <c r="AG79" t="n">
        <v>0.1284722222222222</v>
      </c>
      <c r="AH79" t="n">
        <v>66816.67128241046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10.8098</v>
      </c>
      <c r="E80" t="n">
        <v>9.25</v>
      </c>
      <c r="F80" t="n">
        <v>6.74</v>
      </c>
      <c r="G80" t="n">
        <v>101.14</v>
      </c>
      <c r="H80" t="n">
        <v>1.85</v>
      </c>
      <c r="I80" t="n">
        <v>4</v>
      </c>
      <c r="J80" t="n">
        <v>197.12</v>
      </c>
      <c r="K80" t="n">
        <v>51.39</v>
      </c>
      <c r="L80" t="n">
        <v>20.5</v>
      </c>
      <c r="M80" t="n">
        <v>1</v>
      </c>
      <c r="N80" t="n">
        <v>40.23</v>
      </c>
      <c r="O80" t="n">
        <v>24546.08</v>
      </c>
      <c r="P80" t="n">
        <v>71.41</v>
      </c>
      <c r="Q80" t="n">
        <v>204.15</v>
      </c>
      <c r="R80" t="n">
        <v>23.44</v>
      </c>
      <c r="S80" t="n">
        <v>17.37</v>
      </c>
      <c r="T80" t="n">
        <v>942.46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53.87973458223738</v>
      </c>
      <c r="AB80" t="n">
        <v>73.72062986152051</v>
      </c>
      <c r="AC80" t="n">
        <v>66.68483641510743</v>
      </c>
      <c r="AD80" t="n">
        <v>53879.73458223738</v>
      </c>
      <c r="AE80" t="n">
        <v>73720.6298615205</v>
      </c>
      <c r="AF80" t="n">
        <v>2.586737352170945e-06</v>
      </c>
      <c r="AG80" t="n">
        <v>0.1284722222222222</v>
      </c>
      <c r="AH80" t="n">
        <v>66684.83641510742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10.8076</v>
      </c>
      <c r="E81" t="n">
        <v>9.25</v>
      </c>
      <c r="F81" t="n">
        <v>6.74</v>
      </c>
      <c r="G81" t="n">
        <v>101.17</v>
      </c>
      <c r="H81" t="n">
        <v>1.87</v>
      </c>
      <c r="I81" t="n">
        <v>4</v>
      </c>
      <c r="J81" t="n">
        <v>197.51</v>
      </c>
      <c r="K81" t="n">
        <v>51.39</v>
      </c>
      <c r="L81" t="n">
        <v>20.75</v>
      </c>
      <c r="M81" t="n">
        <v>0</v>
      </c>
      <c r="N81" t="n">
        <v>40.37</v>
      </c>
      <c r="O81" t="n">
        <v>24594.05</v>
      </c>
      <c r="P81" t="n">
        <v>71.45999999999999</v>
      </c>
      <c r="Q81" t="n">
        <v>204.14</v>
      </c>
      <c r="R81" t="n">
        <v>23.43</v>
      </c>
      <c r="S81" t="n">
        <v>17.37</v>
      </c>
      <c r="T81" t="n">
        <v>935.16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53.91546005295023</v>
      </c>
      <c r="AB81" t="n">
        <v>73.76951102664633</v>
      </c>
      <c r="AC81" t="n">
        <v>66.7290524304388</v>
      </c>
      <c r="AD81" t="n">
        <v>53915.46005295023</v>
      </c>
      <c r="AE81" t="n">
        <v>73769.51102664633</v>
      </c>
      <c r="AF81" t="n">
        <v>2.586210901896678e-06</v>
      </c>
      <c r="AG81" t="n">
        <v>0.1284722222222222</v>
      </c>
      <c r="AH81" t="n">
        <v>66729.05243043879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10.6635</v>
      </c>
      <c r="E2" t="n">
        <v>9.380000000000001</v>
      </c>
      <c r="F2" t="n">
        <v>7.28</v>
      </c>
      <c r="G2" t="n">
        <v>15.05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39.04</v>
      </c>
      <c r="Q2" t="n">
        <v>204.16</v>
      </c>
      <c r="R2" t="n">
        <v>39.87</v>
      </c>
      <c r="S2" t="n">
        <v>17.37</v>
      </c>
      <c r="T2" t="n">
        <v>9030.73</v>
      </c>
      <c r="U2" t="n">
        <v>0.44</v>
      </c>
      <c r="V2" t="n">
        <v>0.7</v>
      </c>
      <c r="W2" t="n">
        <v>1.19</v>
      </c>
      <c r="X2" t="n">
        <v>0.58</v>
      </c>
      <c r="Y2" t="n">
        <v>1</v>
      </c>
      <c r="Z2" t="n">
        <v>10</v>
      </c>
      <c r="AA2" t="n">
        <v>31.614615643497</v>
      </c>
      <c r="AB2" t="n">
        <v>43.25651186172659</v>
      </c>
      <c r="AC2" t="n">
        <v>39.12817108061077</v>
      </c>
      <c r="AD2" t="n">
        <v>31614.615643497</v>
      </c>
      <c r="AE2" t="n">
        <v>43256.51186172658</v>
      </c>
      <c r="AF2" t="n">
        <v>3.053797199183522e-06</v>
      </c>
      <c r="AG2" t="n">
        <v>0.1302777777777778</v>
      </c>
      <c r="AH2" t="n">
        <v>39128.17108061077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10.9117</v>
      </c>
      <c r="E3" t="n">
        <v>9.16</v>
      </c>
      <c r="F3" t="n">
        <v>7.14</v>
      </c>
      <c r="G3" t="n">
        <v>18.61</v>
      </c>
      <c r="H3" t="n">
        <v>0.42</v>
      </c>
      <c r="I3" t="n">
        <v>23</v>
      </c>
      <c r="J3" t="n">
        <v>51.62</v>
      </c>
      <c r="K3" t="n">
        <v>24.83</v>
      </c>
      <c r="L3" t="n">
        <v>1.25</v>
      </c>
      <c r="M3" t="n">
        <v>21</v>
      </c>
      <c r="N3" t="n">
        <v>5.54</v>
      </c>
      <c r="O3" t="n">
        <v>6599.8</v>
      </c>
      <c r="P3" t="n">
        <v>37.58</v>
      </c>
      <c r="Q3" t="n">
        <v>204.16</v>
      </c>
      <c r="R3" t="n">
        <v>35.58</v>
      </c>
      <c r="S3" t="n">
        <v>17.37</v>
      </c>
      <c r="T3" t="n">
        <v>6917.2</v>
      </c>
      <c r="U3" t="n">
        <v>0.49</v>
      </c>
      <c r="V3" t="n">
        <v>0.72</v>
      </c>
      <c r="W3" t="n">
        <v>1.18</v>
      </c>
      <c r="X3" t="n">
        <v>0.44</v>
      </c>
      <c r="Y3" t="n">
        <v>1</v>
      </c>
      <c r="Z3" t="n">
        <v>10</v>
      </c>
      <c r="AA3" t="n">
        <v>30.02203882622003</v>
      </c>
      <c r="AB3" t="n">
        <v>41.07747800080827</v>
      </c>
      <c r="AC3" t="n">
        <v>37.15710115307877</v>
      </c>
      <c r="AD3" t="n">
        <v>30022.03882622003</v>
      </c>
      <c r="AE3" t="n">
        <v>41077.47800080827</v>
      </c>
      <c r="AF3" t="n">
        <v>3.124876344383255e-06</v>
      </c>
      <c r="AG3" t="n">
        <v>0.1272222222222222</v>
      </c>
      <c r="AH3" t="n">
        <v>37157.10115307877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11.0762</v>
      </c>
      <c r="E4" t="n">
        <v>9.029999999999999</v>
      </c>
      <c r="F4" t="n">
        <v>7.05</v>
      </c>
      <c r="G4" t="n">
        <v>22.26</v>
      </c>
      <c r="H4" t="n">
        <v>0.5</v>
      </c>
      <c r="I4" t="n">
        <v>19</v>
      </c>
      <c r="J4" t="n">
        <v>51.9</v>
      </c>
      <c r="K4" t="n">
        <v>24.83</v>
      </c>
      <c r="L4" t="n">
        <v>1.5</v>
      </c>
      <c r="M4" t="n">
        <v>17</v>
      </c>
      <c r="N4" t="n">
        <v>5.57</v>
      </c>
      <c r="O4" t="n">
        <v>6634.84</v>
      </c>
      <c r="P4" t="n">
        <v>36.2</v>
      </c>
      <c r="Q4" t="n">
        <v>204.17</v>
      </c>
      <c r="R4" t="n">
        <v>32.95</v>
      </c>
      <c r="S4" t="n">
        <v>17.37</v>
      </c>
      <c r="T4" t="n">
        <v>5621.77</v>
      </c>
      <c r="U4" t="n">
        <v>0.53</v>
      </c>
      <c r="V4" t="n">
        <v>0.72</v>
      </c>
      <c r="W4" t="n">
        <v>1.17</v>
      </c>
      <c r="X4" t="n">
        <v>0.36</v>
      </c>
      <c r="Y4" t="n">
        <v>1</v>
      </c>
      <c r="Z4" t="n">
        <v>10</v>
      </c>
      <c r="AA4" t="n">
        <v>28.80723129278915</v>
      </c>
      <c r="AB4" t="n">
        <v>39.41532474005025</v>
      </c>
      <c r="AC4" t="n">
        <v>35.65358146667581</v>
      </c>
      <c r="AD4" t="n">
        <v>28807.23129278915</v>
      </c>
      <c r="AE4" t="n">
        <v>39415.32474005025</v>
      </c>
      <c r="AF4" t="n">
        <v>3.171985608627236e-06</v>
      </c>
      <c r="AG4" t="n">
        <v>0.1254166666666666</v>
      </c>
      <c r="AH4" t="n">
        <v>35653.58146667581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11.1732</v>
      </c>
      <c r="E5" t="n">
        <v>8.949999999999999</v>
      </c>
      <c r="F5" t="n">
        <v>7.01</v>
      </c>
      <c r="G5" t="n">
        <v>26.27</v>
      </c>
      <c r="H5" t="n">
        <v>0.58</v>
      </c>
      <c r="I5" t="n">
        <v>16</v>
      </c>
      <c r="J5" t="n">
        <v>52.19</v>
      </c>
      <c r="K5" t="n">
        <v>24.83</v>
      </c>
      <c r="L5" t="n">
        <v>1.75</v>
      </c>
      <c r="M5" t="n">
        <v>14</v>
      </c>
      <c r="N5" t="n">
        <v>5.61</v>
      </c>
      <c r="O5" t="n">
        <v>6670.02</v>
      </c>
      <c r="P5" t="n">
        <v>35.11</v>
      </c>
      <c r="Q5" t="n">
        <v>204.15</v>
      </c>
      <c r="R5" t="n">
        <v>31.8</v>
      </c>
      <c r="S5" t="n">
        <v>17.37</v>
      </c>
      <c r="T5" t="n">
        <v>5062.06</v>
      </c>
      <c r="U5" t="n">
        <v>0.55</v>
      </c>
      <c r="V5" t="n">
        <v>0.73</v>
      </c>
      <c r="W5" t="n">
        <v>1.16</v>
      </c>
      <c r="X5" t="n">
        <v>0.32</v>
      </c>
      <c r="Y5" t="n">
        <v>1</v>
      </c>
      <c r="Z5" t="n">
        <v>10</v>
      </c>
      <c r="AA5" t="n">
        <v>27.98952486225134</v>
      </c>
      <c r="AB5" t="n">
        <v>38.29650272713212</v>
      </c>
      <c r="AC5" t="n">
        <v>34.64153825639071</v>
      </c>
      <c r="AD5" t="n">
        <v>27989.52486225134</v>
      </c>
      <c r="AE5" t="n">
        <v>38296.50272713212</v>
      </c>
      <c r="AF5" t="n">
        <v>3.199764323713352e-06</v>
      </c>
      <c r="AG5" t="n">
        <v>0.1243055555555555</v>
      </c>
      <c r="AH5" t="n">
        <v>34641.53825639071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11.3136</v>
      </c>
      <c r="E6" t="n">
        <v>8.84</v>
      </c>
      <c r="F6" t="n">
        <v>6.93</v>
      </c>
      <c r="G6" t="n">
        <v>31.99</v>
      </c>
      <c r="H6" t="n">
        <v>0.66</v>
      </c>
      <c r="I6" t="n">
        <v>13</v>
      </c>
      <c r="J6" t="n">
        <v>52.47</v>
      </c>
      <c r="K6" t="n">
        <v>24.83</v>
      </c>
      <c r="L6" t="n">
        <v>2</v>
      </c>
      <c r="M6" t="n">
        <v>11</v>
      </c>
      <c r="N6" t="n">
        <v>5.64</v>
      </c>
      <c r="O6" t="n">
        <v>6705.1</v>
      </c>
      <c r="P6" t="n">
        <v>33.51</v>
      </c>
      <c r="Q6" t="n">
        <v>204.15</v>
      </c>
      <c r="R6" t="n">
        <v>29.27</v>
      </c>
      <c r="S6" t="n">
        <v>17.37</v>
      </c>
      <c r="T6" t="n">
        <v>3811.67</v>
      </c>
      <c r="U6" t="n">
        <v>0.59</v>
      </c>
      <c r="V6" t="n">
        <v>0.74</v>
      </c>
      <c r="W6" t="n">
        <v>1.16</v>
      </c>
      <c r="X6" t="n">
        <v>0.24</v>
      </c>
      <c r="Y6" t="n">
        <v>1</v>
      </c>
      <c r="Z6" t="n">
        <v>10</v>
      </c>
      <c r="AA6" t="n">
        <v>26.79244816413915</v>
      </c>
      <c r="AB6" t="n">
        <v>36.65860957748628</v>
      </c>
      <c r="AC6" t="n">
        <v>33.15996333014471</v>
      </c>
      <c r="AD6" t="n">
        <v>26792.44816413915</v>
      </c>
      <c r="AE6" t="n">
        <v>36658.60957748628</v>
      </c>
      <c r="AF6" t="n">
        <v>3.23997186596171e-06</v>
      </c>
      <c r="AG6" t="n">
        <v>0.1227777777777778</v>
      </c>
      <c r="AH6" t="n">
        <v>33159.96333014471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11.3543</v>
      </c>
      <c r="E7" t="n">
        <v>8.81</v>
      </c>
      <c r="F7" t="n">
        <v>6.91</v>
      </c>
      <c r="G7" t="n">
        <v>34.56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4</v>
      </c>
      <c r="N7" t="n">
        <v>5.68</v>
      </c>
      <c r="O7" t="n">
        <v>6740.19</v>
      </c>
      <c r="P7" t="n">
        <v>33.16</v>
      </c>
      <c r="Q7" t="n">
        <v>204.14</v>
      </c>
      <c r="R7" t="n">
        <v>28.58</v>
      </c>
      <c r="S7" t="n">
        <v>17.37</v>
      </c>
      <c r="T7" t="n">
        <v>3470.51</v>
      </c>
      <c r="U7" t="n">
        <v>0.61</v>
      </c>
      <c r="V7" t="n">
        <v>0.74</v>
      </c>
      <c r="W7" t="n">
        <v>1.16</v>
      </c>
      <c r="X7" t="n">
        <v>0.22</v>
      </c>
      <c r="Y7" t="n">
        <v>1</v>
      </c>
      <c r="Z7" t="n">
        <v>10</v>
      </c>
      <c r="AA7" t="n">
        <v>26.50956276641899</v>
      </c>
      <c r="AB7" t="n">
        <v>36.27155329630448</v>
      </c>
      <c r="AC7" t="n">
        <v>32.80984715720084</v>
      </c>
      <c r="AD7" t="n">
        <v>26509.56276641899</v>
      </c>
      <c r="AE7" t="n">
        <v>36271.55329630448</v>
      </c>
      <c r="AF7" t="n">
        <v>3.251627471157638e-06</v>
      </c>
      <c r="AG7" t="n">
        <v>0.1223611111111111</v>
      </c>
      <c r="AH7" t="n">
        <v>32809.84715720084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11.3393</v>
      </c>
      <c r="E8" t="n">
        <v>8.82</v>
      </c>
      <c r="F8" t="n">
        <v>6.92</v>
      </c>
      <c r="G8" t="n">
        <v>34.62</v>
      </c>
      <c r="H8" t="n">
        <v>0.82</v>
      </c>
      <c r="I8" t="n">
        <v>12</v>
      </c>
      <c r="J8" t="n">
        <v>53.04</v>
      </c>
      <c r="K8" t="n">
        <v>24.83</v>
      </c>
      <c r="L8" t="n">
        <v>2.5</v>
      </c>
      <c r="M8" t="n">
        <v>1</v>
      </c>
      <c r="N8" t="n">
        <v>5.71</v>
      </c>
      <c r="O8" t="n">
        <v>6775.31</v>
      </c>
      <c r="P8" t="n">
        <v>33.18</v>
      </c>
      <c r="Q8" t="n">
        <v>204.18</v>
      </c>
      <c r="R8" t="n">
        <v>28.75</v>
      </c>
      <c r="S8" t="n">
        <v>17.37</v>
      </c>
      <c r="T8" t="n">
        <v>3558.77</v>
      </c>
      <c r="U8" t="n">
        <v>0.6</v>
      </c>
      <c r="V8" t="n">
        <v>0.74</v>
      </c>
      <c r="W8" t="n">
        <v>1.17</v>
      </c>
      <c r="X8" t="n">
        <v>0.23</v>
      </c>
      <c r="Y8" t="n">
        <v>1</v>
      </c>
      <c r="Z8" t="n">
        <v>10</v>
      </c>
      <c r="AA8" t="n">
        <v>26.56452882723032</v>
      </c>
      <c r="AB8" t="n">
        <v>36.34676028563761</v>
      </c>
      <c r="AC8" t="n">
        <v>32.87787649702593</v>
      </c>
      <c r="AD8" t="n">
        <v>26564.52882723032</v>
      </c>
      <c r="AE8" t="n">
        <v>36346.76028563762</v>
      </c>
      <c r="AF8" t="n">
        <v>3.247331793567001e-06</v>
      </c>
      <c r="AG8" t="n">
        <v>0.1225</v>
      </c>
      <c r="AH8" t="n">
        <v>32877.87649702593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11.3407</v>
      </c>
      <c r="E9" t="n">
        <v>8.82</v>
      </c>
      <c r="F9" t="n">
        <v>6.92</v>
      </c>
      <c r="G9" t="n">
        <v>34.62</v>
      </c>
      <c r="H9" t="n">
        <v>0.89</v>
      </c>
      <c r="I9" t="n">
        <v>12</v>
      </c>
      <c r="J9" t="n">
        <v>53.32</v>
      </c>
      <c r="K9" t="n">
        <v>24.83</v>
      </c>
      <c r="L9" t="n">
        <v>2.75</v>
      </c>
      <c r="M9" t="n">
        <v>1</v>
      </c>
      <c r="N9" t="n">
        <v>5.75</v>
      </c>
      <c r="O9" t="n">
        <v>6810.44</v>
      </c>
      <c r="P9" t="n">
        <v>33.21</v>
      </c>
      <c r="Q9" t="n">
        <v>204.18</v>
      </c>
      <c r="R9" t="n">
        <v>28.7</v>
      </c>
      <c r="S9" t="n">
        <v>17.37</v>
      </c>
      <c r="T9" t="n">
        <v>3530.31</v>
      </c>
      <c r="U9" t="n">
        <v>0.61</v>
      </c>
      <c r="V9" t="n">
        <v>0.74</v>
      </c>
      <c r="W9" t="n">
        <v>1.17</v>
      </c>
      <c r="X9" t="n">
        <v>0.23</v>
      </c>
      <c r="Y9" t="n">
        <v>1</v>
      </c>
      <c r="Z9" t="n">
        <v>10</v>
      </c>
      <c r="AA9" t="n">
        <v>26.57588900328033</v>
      </c>
      <c r="AB9" t="n">
        <v>36.36230377968477</v>
      </c>
      <c r="AC9" t="n">
        <v>32.8919365418167</v>
      </c>
      <c r="AD9" t="n">
        <v>26575.88900328033</v>
      </c>
      <c r="AE9" t="n">
        <v>36362.30377968476</v>
      </c>
      <c r="AF9" t="n">
        <v>3.24773272347546e-06</v>
      </c>
      <c r="AG9" t="n">
        <v>0.1225</v>
      </c>
      <c r="AH9" t="n">
        <v>32891.9365418167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11.3389</v>
      </c>
      <c r="E10" t="n">
        <v>8.82</v>
      </c>
      <c r="F10" t="n">
        <v>6.92</v>
      </c>
      <c r="G10" t="n">
        <v>34.62</v>
      </c>
      <c r="H10" t="n">
        <v>0.97</v>
      </c>
      <c r="I10" t="n">
        <v>12</v>
      </c>
      <c r="J10" t="n">
        <v>53.61</v>
      </c>
      <c r="K10" t="n">
        <v>24.83</v>
      </c>
      <c r="L10" t="n">
        <v>3</v>
      </c>
      <c r="M10" t="n">
        <v>0</v>
      </c>
      <c r="N10" t="n">
        <v>5.78</v>
      </c>
      <c r="O10" t="n">
        <v>6845.59</v>
      </c>
      <c r="P10" t="n">
        <v>33.34</v>
      </c>
      <c r="Q10" t="n">
        <v>204.18</v>
      </c>
      <c r="R10" t="n">
        <v>28.73</v>
      </c>
      <c r="S10" t="n">
        <v>17.37</v>
      </c>
      <c r="T10" t="n">
        <v>3546.19</v>
      </c>
      <c r="U10" t="n">
        <v>0.6</v>
      </c>
      <c r="V10" t="n">
        <v>0.74</v>
      </c>
      <c r="W10" t="n">
        <v>1.17</v>
      </c>
      <c r="X10" t="n">
        <v>0.23</v>
      </c>
      <c r="Y10" t="n">
        <v>1</v>
      </c>
      <c r="Z10" t="n">
        <v>10</v>
      </c>
      <c r="AA10" t="n">
        <v>26.64218622675066</v>
      </c>
      <c r="AB10" t="n">
        <v>36.45301456566351</v>
      </c>
      <c r="AC10" t="n">
        <v>32.97399001769529</v>
      </c>
      <c r="AD10" t="n">
        <v>26642.18622675065</v>
      </c>
      <c r="AE10" t="n">
        <v>36453.01456566351</v>
      </c>
      <c r="AF10" t="n">
        <v>3.247217242164584e-06</v>
      </c>
      <c r="AG10" t="n">
        <v>0.1225</v>
      </c>
      <c r="AH10" t="n">
        <v>32973.99001769529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6.2745</v>
      </c>
      <c r="E2" t="n">
        <v>15.94</v>
      </c>
      <c r="F2" t="n">
        <v>8.720000000000001</v>
      </c>
      <c r="G2" t="n">
        <v>5.28</v>
      </c>
      <c r="H2" t="n">
        <v>0.08</v>
      </c>
      <c r="I2" t="n">
        <v>99</v>
      </c>
      <c r="J2" t="n">
        <v>232.68</v>
      </c>
      <c r="K2" t="n">
        <v>57.72</v>
      </c>
      <c r="L2" t="n">
        <v>1</v>
      </c>
      <c r="M2" t="n">
        <v>97</v>
      </c>
      <c r="N2" t="n">
        <v>53.95</v>
      </c>
      <c r="O2" t="n">
        <v>28931.02</v>
      </c>
      <c r="P2" t="n">
        <v>136.51</v>
      </c>
      <c r="Q2" t="n">
        <v>204.22</v>
      </c>
      <c r="R2" t="n">
        <v>84.7</v>
      </c>
      <c r="S2" t="n">
        <v>17.37</v>
      </c>
      <c r="T2" t="n">
        <v>31099.12</v>
      </c>
      <c r="U2" t="n">
        <v>0.21</v>
      </c>
      <c r="V2" t="n">
        <v>0.59</v>
      </c>
      <c r="W2" t="n">
        <v>1.31</v>
      </c>
      <c r="X2" t="n">
        <v>2.02</v>
      </c>
      <c r="Y2" t="n">
        <v>1</v>
      </c>
      <c r="Z2" t="n">
        <v>10</v>
      </c>
      <c r="AA2" t="n">
        <v>161.4584982069023</v>
      </c>
      <c r="AB2" t="n">
        <v>220.9146402928056</v>
      </c>
      <c r="AC2" t="n">
        <v>199.8308570789687</v>
      </c>
      <c r="AD2" t="n">
        <v>161458.4982069023</v>
      </c>
      <c r="AE2" t="n">
        <v>220914.6402928056</v>
      </c>
      <c r="AF2" t="n">
        <v>1.422519688181452e-06</v>
      </c>
      <c r="AG2" t="n">
        <v>0.2213888888888889</v>
      </c>
      <c r="AH2" t="n">
        <v>199830.8570789687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6.9678</v>
      </c>
      <c r="E3" t="n">
        <v>14.35</v>
      </c>
      <c r="F3" t="n">
        <v>8.23</v>
      </c>
      <c r="G3" t="n">
        <v>6.58</v>
      </c>
      <c r="H3" t="n">
        <v>0.1</v>
      </c>
      <c r="I3" t="n">
        <v>75</v>
      </c>
      <c r="J3" t="n">
        <v>233.1</v>
      </c>
      <c r="K3" t="n">
        <v>57.72</v>
      </c>
      <c r="L3" t="n">
        <v>1.25</v>
      </c>
      <c r="M3" t="n">
        <v>73</v>
      </c>
      <c r="N3" t="n">
        <v>54.13</v>
      </c>
      <c r="O3" t="n">
        <v>28983.75</v>
      </c>
      <c r="P3" t="n">
        <v>128.66</v>
      </c>
      <c r="Q3" t="n">
        <v>204.25</v>
      </c>
      <c r="R3" t="n">
        <v>69.19</v>
      </c>
      <c r="S3" t="n">
        <v>17.37</v>
      </c>
      <c r="T3" t="n">
        <v>23461.31</v>
      </c>
      <c r="U3" t="n">
        <v>0.25</v>
      </c>
      <c r="V3" t="n">
        <v>0.62</v>
      </c>
      <c r="W3" t="n">
        <v>1.27</v>
      </c>
      <c r="X3" t="n">
        <v>1.53</v>
      </c>
      <c r="Y3" t="n">
        <v>1</v>
      </c>
      <c r="Z3" t="n">
        <v>10</v>
      </c>
      <c r="AA3" t="n">
        <v>137.3672434092627</v>
      </c>
      <c r="AB3" t="n">
        <v>187.9519226475409</v>
      </c>
      <c r="AC3" t="n">
        <v>170.0140549422927</v>
      </c>
      <c r="AD3" t="n">
        <v>137367.2434092627</v>
      </c>
      <c r="AE3" t="n">
        <v>187951.9226475409</v>
      </c>
      <c r="AF3" t="n">
        <v>1.57970080218515e-06</v>
      </c>
      <c r="AG3" t="n">
        <v>0.1993055555555555</v>
      </c>
      <c r="AH3" t="n">
        <v>170014.0549422927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7.4988</v>
      </c>
      <c r="E4" t="n">
        <v>13.34</v>
      </c>
      <c r="F4" t="n">
        <v>7.89</v>
      </c>
      <c r="G4" t="n">
        <v>7.89</v>
      </c>
      <c r="H4" t="n">
        <v>0.11</v>
      </c>
      <c r="I4" t="n">
        <v>60</v>
      </c>
      <c r="J4" t="n">
        <v>233.53</v>
      </c>
      <c r="K4" t="n">
        <v>57.72</v>
      </c>
      <c r="L4" t="n">
        <v>1.5</v>
      </c>
      <c r="M4" t="n">
        <v>58</v>
      </c>
      <c r="N4" t="n">
        <v>54.31</v>
      </c>
      <c r="O4" t="n">
        <v>29036.54</v>
      </c>
      <c r="P4" t="n">
        <v>123.3</v>
      </c>
      <c r="Q4" t="n">
        <v>204.21</v>
      </c>
      <c r="R4" t="n">
        <v>59.54</v>
      </c>
      <c r="S4" t="n">
        <v>17.37</v>
      </c>
      <c r="T4" t="n">
        <v>18712.57</v>
      </c>
      <c r="U4" t="n">
        <v>0.29</v>
      </c>
      <c r="V4" t="n">
        <v>0.65</v>
      </c>
      <c r="W4" t="n">
        <v>1.22</v>
      </c>
      <c r="X4" t="n">
        <v>1.2</v>
      </c>
      <c r="Y4" t="n">
        <v>1</v>
      </c>
      <c r="Z4" t="n">
        <v>10</v>
      </c>
      <c r="AA4" t="n">
        <v>122.5397352373444</v>
      </c>
      <c r="AB4" t="n">
        <v>167.664271823239</v>
      </c>
      <c r="AC4" t="n">
        <v>151.662629038759</v>
      </c>
      <c r="AD4" t="n">
        <v>122539.7352373444</v>
      </c>
      <c r="AE4" t="n">
        <v>167664.271823239</v>
      </c>
      <c r="AF4" t="n">
        <v>1.700086164273659e-06</v>
      </c>
      <c r="AG4" t="n">
        <v>0.1852777777777778</v>
      </c>
      <c r="AH4" t="n">
        <v>151662.629038759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7.8421</v>
      </c>
      <c r="E5" t="n">
        <v>12.75</v>
      </c>
      <c r="F5" t="n">
        <v>7.72</v>
      </c>
      <c r="G5" t="n">
        <v>9.08</v>
      </c>
      <c r="H5" t="n">
        <v>0.13</v>
      </c>
      <c r="I5" t="n">
        <v>51</v>
      </c>
      <c r="J5" t="n">
        <v>233.96</v>
      </c>
      <c r="K5" t="n">
        <v>57.72</v>
      </c>
      <c r="L5" t="n">
        <v>1.75</v>
      </c>
      <c r="M5" t="n">
        <v>49</v>
      </c>
      <c r="N5" t="n">
        <v>54.49</v>
      </c>
      <c r="O5" t="n">
        <v>29089.39</v>
      </c>
      <c r="P5" t="n">
        <v>120.48</v>
      </c>
      <c r="Q5" t="n">
        <v>204.16</v>
      </c>
      <c r="R5" t="n">
        <v>53.38</v>
      </c>
      <c r="S5" t="n">
        <v>17.37</v>
      </c>
      <c r="T5" t="n">
        <v>15674.96</v>
      </c>
      <c r="U5" t="n">
        <v>0.33</v>
      </c>
      <c r="V5" t="n">
        <v>0.66</v>
      </c>
      <c r="W5" t="n">
        <v>1.23</v>
      </c>
      <c r="X5" t="n">
        <v>1.03</v>
      </c>
      <c r="Y5" t="n">
        <v>1</v>
      </c>
      <c r="Z5" t="n">
        <v>10</v>
      </c>
      <c r="AA5" t="n">
        <v>114.6554458537928</v>
      </c>
      <c r="AB5" t="n">
        <v>156.8766392583702</v>
      </c>
      <c r="AC5" t="n">
        <v>141.9045529853404</v>
      </c>
      <c r="AD5" t="n">
        <v>114655.4458537928</v>
      </c>
      <c r="AE5" t="n">
        <v>156876.6392583702</v>
      </c>
      <c r="AF5" t="n">
        <v>1.777917227936532e-06</v>
      </c>
      <c r="AG5" t="n">
        <v>0.1770833333333333</v>
      </c>
      <c r="AH5" t="n">
        <v>141904.5529853404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8.152699999999999</v>
      </c>
      <c r="E6" t="n">
        <v>12.27</v>
      </c>
      <c r="F6" t="n">
        <v>7.55</v>
      </c>
      <c r="G6" t="n">
        <v>10.3</v>
      </c>
      <c r="H6" t="n">
        <v>0.15</v>
      </c>
      <c r="I6" t="n">
        <v>44</v>
      </c>
      <c r="J6" t="n">
        <v>234.39</v>
      </c>
      <c r="K6" t="n">
        <v>57.72</v>
      </c>
      <c r="L6" t="n">
        <v>2</v>
      </c>
      <c r="M6" t="n">
        <v>42</v>
      </c>
      <c r="N6" t="n">
        <v>54.67</v>
      </c>
      <c r="O6" t="n">
        <v>29142.31</v>
      </c>
      <c r="P6" t="n">
        <v>117.77</v>
      </c>
      <c r="Q6" t="n">
        <v>204.2</v>
      </c>
      <c r="R6" t="n">
        <v>48.75</v>
      </c>
      <c r="S6" t="n">
        <v>17.37</v>
      </c>
      <c r="T6" t="n">
        <v>13395.76</v>
      </c>
      <c r="U6" t="n">
        <v>0.36</v>
      </c>
      <c r="V6" t="n">
        <v>0.68</v>
      </c>
      <c r="W6" t="n">
        <v>1.2</v>
      </c>
      <c r="X6" t="n">
        <v>0.86</v>
      </c>
      <c r="Y6" t="n">
        <v>1</v>
      </c>
      <c r="Z6" t="n">
        <v>10</v>
      </c>
      <c r="AA6" t="n">
        <v>107.9308387410837</v>
      </c>
      <c r="AB6" t="n">
        <v>147.6757351380382</v>
      </c>
      <c r="AC6" t="n">
        <v>133.5817702407</v>
      </c>
      <c r="AD6" t="n">
        <v>107930.8387410837</v>
      </c>
      <c r="AE6" t="n">
        <v>147675.7351380382</v>
      </c>
      <c r="AF6" t="n">
        <v>1.848334729753276e-06</v>
      </c>
      <c r="AG6" t="n">
        <v>0.1704166666666667</v>
      </c>
      <c r="AH6" t="n">
        <v>133581.7702407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8.4094</v>
      </c>
      <c r="E7" t="n">
        <v>11.89</v>
      </c>
      <c r="F7" t="n">
        <v>7.45</v>
      </c>
      <c r="G7" t="n">
        <v>11.77</v>
      </c>
      <c r="H7" t="n">
        <v>0.17</v>
      </c>
      <c r="I7" t="n">
        <v>38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116.06</v>
      </c>
      <c r="Q7" t="n">
        <v>204.19</v>
      </c>
      <c r="R7" t="n">
        <v>45.35</v>
      </c>
      <c r="S7" t="n">
        <v>17.37</v>
      </c>
      <c r="T7" t="n">
        <v>11728.06</v>
      </c>
      <c r="U7" t="n">
        <v>0.38</v>
      </c>
      <c r="V7" t="n">
        <v>0.6899999999999999</v>
      </c>
      <c r="W7" t="n">
        <v>1.2</v>
      </c>
      <c r="X7" t="n">
        <v>0.76</v>
      </c>
      <c r="Y7" t="n">
        <v>1</v>
      </c>
      <c r="Z7" t="n">
        <v>10</v>
      </c>
      <c r="AA7" t="n">
        <v>103.231309750604</v>
      </c>
      <c r="AB7" t="n">
        <v>141.2456322446806</v>
      </c>
      <c r="AC7" t="n">
        <v>127.7653473427763</v>
      </c>
      <c r="AD7" t="n">
        <v>103231.309750604</v>
      </c>
      <c r="AE7" t="n">
        <v>141245.6322446806</v>
      </c>
      <c r="AF7" t="n">
        <v>1.906532323817532e-06</v>
      </c>
      <c r="AG7" t="n">
        <v>0.1651388888888889</v>
      </c>
      <c r="AH7" t="n">
        <v>127765.3473427763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8.6174</v>
      </c>
      <c r="E8" t="n">
        <v>11.6</v>
      </c>
      <c r="F8" t="n">
        <v>7.35</v>
      </c>
      <c r="G8" t="n">
        <v>12.96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32</v>
      </c>
      <c r="N8" t="n">
        <v>55.03</v>
      </c>
      <c r="O8" t="n">
        <v>29248.33</v>
      </c>
      <c r="P8" t="n">
        <v>114.32</v>
      </c>
      <c r="Q8" t="n">
        <v>204.2</v>
      </c>
      <c r="R8" t="n">
        <v>42.46</v>
      </c>
      <c r="S8" t="n">
        <v>17.37</v>
      </c>
      <c r="T8" t="n">
        <v>10301.36</v>
      </c>
      <c r="U8" t="n">
        <v>0.41</v>
      </c>
      <c r="V8" t="n">
        <v>0.7</v>
      </c>
      <c r="W8" t="n">
        <v>1.18</v>
      </c>
      <c r="X8" t="n">
        <v>0.66</v>
      </c>
      <c r="Y8" t="n">
        <v>1</v>
      </c>
      <c r="Z8" t="n">
        <v>10</v>
      </c>
      <c r="AA8" t="n">
        <v>99.34054249722162</v>
      </c>
      <c r="AB8" t="n">
        <v>135.9221128400686</v>
      </c>
      <c r="AC8" t="n">
        <v>122.9498971585323</v>
      </c>
      <c r="AD8" t="n">
        <v>99340.54249722161</v>
      </c>
      <c r="AE8" t="n">
        <v>135922.1128400686</v>
      </c>
      <c r="AF8" t="n">
        <v>1.953688925162937e-06</v>
      </c>
      <c r="AG8" t="n">
        <v>0.1611111111111111</v>
      </c>
      <c r="AH8" t="n">
        <v>122949.8971585323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8.773199999999999</v>
      </c>
      <c r="E9" t="n">
        <v>11.4</v>
      </c>
      <c r="F9" t="n">
        <v>7.28</v>
      </c>
      <c r="G9" t="n">
        <v>14.08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113.13</v>
      </c>
      <c r="Q9" t="n">
        <v>204.15</v>
      </c>
      <c r="R9" t="n">
        <v>40.09</v>
      </c>
      <c r="S9" t="n">
        <v>17.37</v>
      </c>
      <c r="T9" t="n">
        <v>9132.280000000001</v>
      </c>
      <c r="U9" t="n">
        <v>0.43</v>
      </c>
      <c r="V9" t="n">
        <v>0.7</v>
      </c>
      <c r="W9" t="n">
        <v>1.18</v>
      </c>
      <c r="X9" t="n">
        <v>0.58</v>
      </c>
      <c r="Y9" t="n">
        <v>1</v>
      </c>
      <c r="Z9" t="n">
        <v>10</v>
      </c>
      <c r="AA9" t="n">
        <v>96.63410317736711</v>
      </c>
      <c r="AB9" t="n">
        <v>132.2190431629695</v>
      </c>
      <c r="AC9" t="n">
        <v>119.6002432541235</v>
      </c>
      <c r="AD9" t="n">
        <v>96634.10317736711</v>
      </c>
      <c r="AE9" t="n">
        <v>132219.0431629695</v>
      </c>
      <c r="AF9" t="n">
        <v>1.989011033286082e-06</v>
      </c>
      <c r="AG9" t="n">
        <v>0.1583333333333333</v>
      </c>
      <c r="AH9" t="n">
        <v>119600.2432541235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8.916399999999999</v>
      </c>
      <c r="E10" t="n">
        <v>11.22</v>
      </c>
      <c r="F10" t="n">
        <v>7.23</v>
      </c>
      <c r="G10" t="n">
        <v>15.49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112.27</v>
      </c>
      <c r="Q10" t="n">
        <v>204.15</v>
      </c>
      <c r="R10" t="n">
        <v>38.69</v>
      </c>
      <c r="S10" t="n">
        <v>17.37</v>
      </c>
      <c r="T10" t="n">
        <v>8449.280000000001</v>
      </c>
      <c r="U10" t="n">
        <v>0.45</v>
      </c>
      <c r="V10" t="n">
        <v>0.71</v>
      </c>
      <c r="W10" t="n">
        <v>1.18</v>
      </c>
      <c r="X10" t="n">
        <v>0.54</v>
      </c>
      <c r="Y10" t="n">
        <v>1</v>
      </c>
      <c r="Z10" t="n">
        <v>10</v>
      </c>
      <c r="AA10" t="n">
        <v>94.41956453802007</v>
      </c>
      <c r="AB10" t="n">
        <v>129.1890136980668</v>
      </c>
      <c r="AC10" t="n">
        <v>116.8593955486771</v>
      </c>
      <c r="AD10" t="n">
        <v>94419.56453802007</v>
      </c>
      <c r="AE10" t="n">
        <v>129189.0136980668</v>
      </c>
      <c r="AF10" t="n">
        <v>2.021476539596956e-06</v>
      </c>
      <c r="AG10" t="n">
        <v>0.1558333333333334</v>
      </c>
      <c r="AH10" t="n">
        <v>116859.3955486771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9.0192</v>
      </c>
      <c r="E11" t="n">
        <v>11.09</v>
      </c>
      <c r="F11" t="n">
        <v>7.19</v>
      </c>
      <c r="G11" t="n">
        <v>16.6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111.66</v>
      </c>
      <c r="Q11" t="n">
        <v>204.14</v>
      </c>
      <c r="R11" t="n">
        <v>37.59</v>
      </c>
      <c r="S11" t="n">
        <v>17.37</v>
      </c>
      <c r="T11" t="n">
        <v>7907.9</v>
      </c>
      <c r="U11" t="n">
        <v>0.46</v>
      </c>
      <c r="V11" t="n">
        <v>0.71</v>
      </c>
      <c r="W11" t="n">
        <v>1.18</v>
      </c>
      <c r="X11" t="n">
        <v>0.5</v>
      </c>
      <c r="Y11" t="n">
        <v>1</v>
      </c>
      <c r="Z11" t="n">
        <v>10</v>
      </c>
      <c r="AA11" t="n">
        <v>92.86408123430913</v>
      </c>
      <c r="AB11" t="n">
        <v>127.0607328188505</v>
      </c>
      <c r="AC11" t="n">
        <v>114.9342348095114</v>
      </c>
      <c r="AD11" t="n">
        <v>92864.08123430912</v>
      </c>
      <c r="AE11" t="n">
        <v>127060.7328188504</v>
      </c>
      <c r="AF11" t="n">
        <v>2.044782782954205e-06</v>
      </c>
      <c r="AG11" t="n">
        <v>0.1540277777777778</v>
      </c>
      <c r="AH11" t="n">
        <v>114934.2348095114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9.115500000000001</v>
      </c>
      <c r="E12" t="n">
        <v>10.97</v>
      </c>
      <c r="F12" t="n">
        <v>7.17</v>
      </c>
      <c r="G12" t="n">
        <v>17.92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111.13</v>
      </c>
      <c r="Q12" t="n">
        <v>204.16</v>
      </c>
      <c r="R12" t="n">
        <v>36.52</v>
      </c>
      <c r="S12" t="n">
        <v>17.37</v>
      </c>
      <c r="T12" t="n">
        <v>7382.18</v>
      </c>
      <c r="U12" t="n">
        <v>0.48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91.51953938856167</v>
      </c>
      <c r="AB12" t="n">
        <v>125.2210713484998</v>
      </c>
      <c r="AC12" t="n">
        <v>113.2701480479094</v>
      </c>
      <c r="AD12" t="n">
        <v>91519.53938856166</v>
      </c>
      <c r="AE12" t="n">
        <v>125221.0713484998</v>
      </c>
      <c r="AF12" t="n">
        <v>2.066615382519409e-06</v>
      </c>
      <c r="AG12" t="n">
        <v>0.1523611111111111</v>
      </c>
      <c r="AH12" t="n">
        <v>113270.1480479094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9.24</v>
      </c>
      <c r="E13" t="n">
        <v>10.82</v>
      </c>
      <c r="F13" t="n">
        <v>7.11</v>
      </c>
      <c r="G13" t="n">
        <v>19.39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110.1</v>
      </c>
      <c r="Q13" t="n">
        <v>204.2</v>
      </c>
      <c r="R13" t="n">
        <v>34.91</v>
      </c>
      <c r="S13" t="n">
        <v>17.37</v>
      </c>
      <c r="T13" t="n">
        <v>6588.02</v>
      </c>
      <c r="U13" t="n">
        <v>0.5</v>
      </c>
      <c r="V13" t="n">
        <v>0.72</v>
      </c>
      <c r="W13" t="n">
        <v>1.17</v>
      </c>
      <c r="X13" t="n">
        <v>0.42</v>
      </c>
      <c r="Y13" t="n">
        <v>1</v>
      </c>
      <c r="Z13" t="n">
        <v>10</v>
      </c>
      <c r="AA13" t="n">
        <v>89.51170145012469</v>
      </c>
      <c r="AB13" t="n">
        <v>122.4738589015735</v>
      </c>
      <c r="AC13" t="n">
        <v>110.78512570118</v>
      </c>
      <c r="AD13" t="n">
        <v>89511.70145012469</v>
      </c>
      <c r="AE13" t="n">
        <v>122473.8589015735</v>
      </c>
      <c r="AF13" t="n">
        <v>2.094841328997788e-06</v>
      </c>
      <c r="AG13" t="n">
        <v>0.1502777777777778</v>
      </c>
      <c r="AH13" t="n">
        <v>110785.12570118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9.296099999999999</v>
      </c>
      <c r="E14" t="n">
        <v>10.76</v>
      </c>
      <c r="F14" t="n">
        <v>7.09</v>
      </c>
      <c r="G14" t="n">
        <v>20.26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</v>
      </c>
      <c r="Q14" t="n">
        <v>204.15</v>
      </c>
      <c r="R14" t="n">
        <v>34.29</v>
      </c>
      <c r="S14" t="n">
        <v>17.37</v>
      </c>
      <c r="T14" t="n">
        <v>6281.34</v>
      </c>
      <c r="U14" t="n">
        <v>0.51</v>
      </c>
      <c r="V14" t="n">
        <v>0.72</v>
      </c>
      <c r="W14" t="n">
        <v>1.17</v>
      </c>
      <c r="X14" t="n">
        <v>0.4</v>
      </c>
      <c r="Y14" t="n">
        <v>1</v>
      </c>
      <c r="Z14" t="n">
        <v>10</v>
      </c>
      <c r="AA14" t="n">
        <v>88.68452469670049</v>
      </c>
      <c r="AB14" t="n">
        <v>121.3420791750762</v>
      </c>
      <c r="AC14" t="n">
        <v>109.7613614433164</v>
      </c>
      <c r="AD14" t="n">
        <v>88684.52469670049</v>
      </c>
      <c r="AE14" t="n">
        <v>121342.0791750762</v>
      </c>
      <c r="AF14" t="n">
        <v>2.107560008495274e-06</v>
      </c>
      <c r="AG14" t="n">
        <v>0.1494444444444444</v>
      </c>
      <c r="AH14" t="n">
        <v>109761.3614433164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9.3497</v>
      </c>
      <c r="E15" t="n">
        <v>10.7</v>
      </c>
      <c r="F15" t="n">
        <v>7.08</v>
      </c>
      <c r="G15" t="n">
        <v>21.23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109.35</v>
      </c>
      <c r="Q15" t="n">
        <v>204.15</v>
      </c>
      <c r="R15" t="n">
        <v>33.77</v>
      </c>
      <c r="S15" t="n">
        <v>17.37</v>
      </c>
      <c r="T15" t="n">
        <v>6027.91</v>
      </c>
      <c r="U15" t="n">
        <v>0.51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87.95054924001741</v>
      </c>
      <c r="AB15" t="n">
        <v>120.3378215745311</v>
      </c>
      <c r="AC15" t="n">
        <v>108.8529487786826</v>
      </c>
      <c r="AD15" t="n">
        <v>87950.54924001741</v>
      </c>
      <c r="AE15" t="n">
        <v>120337.8215745311</v>
      </c>
      <c r="AF15" t="n">
        <v>2.119711901918898e-06</v>
      </c>
      <c r="AG15" t="n">
        <v>0.1486111111111111</v>
      </c>
      <c r="AH15" t="n">
        <v>108852.9487786826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9.402699999999999</v>
      </c>
      <c r="E16" t="n">
        <v>10.64</v>
      </c>
      <c r="F16" t="n">
        <v>7.06</v>
      </c>
      <c r="G16" t="n">
        <v>22.3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109.03</v>
      </c>
      <c r="Q16" t="n">
        <v>204.15</v>
      </c>
      <c r="R16" t="n">
        <v>33.25</v>
      </c>
      <c r="S16" t="n">
        <v>17.37</v>
      </c>
      <c r="T16" t="n">
        <v>5774.07</v>
      </c>
      <c r="U16" t="n">
        <v>0.52</v>
      </c>
      <c r="V16" t="n">
        <v>0.72</v>
      </c>
      <c r="W16" t="n">
        <v>1.17</v>
      </c>
      <c r="X16" t="n">
        <v>0.37</v>
      </c>
      <c r="Y16" t="n">
        <v>1</v>
      </c>
      <c r="Z16" t="n">
        <v>10</v>
      </c>
      <c r="AA16" t="n">
        <v>87.21658618148078</v>
      </c>
      <c r="AB16" t="n">
        <v>119.3335809376769</v>
      </c>
      <c r="AC16" t="n">
        <v>107.9445514587489</v>
      </c>
      <c r="AD16" t="n">
        <v>87216.58618148077</v>
      </c>
      <c r="AE16" t="n">
        <v>119333.5809376769</v>
      </c>
      <c r="AF16" t="n">
        <v>2.131727766684795e-06</v>
      </c>
      <c r="AG16" t="n">
        <v>0.1477777777777778</v>
      </c>
      <c r="AH16" t="n">
        <v>107944.5514587489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9.4642</v>
      </c>
      <c r="E17" t="n">
        <v>10.57</v>
      </c>
      <c r="F17" t="n">
        <v>7.04</v>
      </c>
      <c r="G17" t="n">
        <v>23.46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108.48</v>
      </c>
      <c r="Q17" t="n">
        <v>204.21</v>
      </c>
      <c r="R17" t="n">
        <v>32.43</v>
      </c>
      <c r="S17" t="n">
        <v>17.37</v>
      </c>
      <c r="T17" t="n">
        <v>5368.9</v>
      </c>
      <c r="U17" t="n">
        <v>0.54</v>
      </c>
      <c r="V17" t="n">
        <v>0.73</v>
      </c>
      <c r="W17" t="n">
        <v>1.17</v>
      </c>
      <c r="X17" t="n">
        <v>0.34</v>
      </c>
      <c r="Y17" t="n">
        <v>1</v>
      </c>
      <c r="Z17" t="n">
        <v>10</v>
      </c>
      <c r="AA17" t="n">
        <v>86.28233052298782</v>
      </c>
      <c r="AB17" t="n">
        <v>118.0552911292768</v>
      </c>
      <c r="AC17" t="n">
        <v>106.788259835571</v>
      </c>
      <c r="AD17" t="n">
        <v>86282.33052298782</v>
      </c>
      <c r="AE17" t="n">
        <v>118055.2911292768</v>
      </c>
      <c r="AF17" t="n">
        <v>2.145670704101825e-06</v>
      </c>
      <c r="AG17" t="n">
        <v>0.1468055555555556</v>
      </c>
      <c r="AH17" t="n">
        <v>106788.259835571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9.5105</v>
      </c>
      <c r="E18" t="n">
        <v>10.51</v>
      </c>
      <c r="F18" t="n">
        <v>7.03</v>
      </c>
      <c r="G18" t="n">
        <v>24.82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108.4</v>
      </c>
      <c r="Q18" t="n">
        <v>204.17</v>
      </c>
      <c r="R18" t="n">
        <v>32.34</v>
      </c>
      <c r="S18" t="n">
        <v>17.37</v>
      </c>
      <c r="T18" t="n">
        <v>5327.82</v>
      </c>
      <c r="U18" t="n">
        <v>0.54</v>
      </c>
      <c r="V18" t="n">
        <v>0.73</v>
      </c>
      <c r="W18" t="n">
        <v>1.17</v>
      </c>
      <c r="X18" t="n">
        <v>0.34</v>
      </c>
      <c r="Y18" t="n">
        <v>1</v>
      </c>
      <c r="Z18" t="n">
        <v>10</v>
      </c>
      <c r="AA18" t="n">
        <v>85.79328021623544</v>
      </c>
      <c r="AB18" t="n">
        <v>117.3861509242017</v>
      </c>
      <c r="AC18" t="n">
        <v>106.1829814325239</v>
      </c>
      <c r="AD18" t="n">
        <v>85793.28021623545</v>
      </c>
      <c r="AE18" t="n">
        <v>117386.1509242017</v>
      </c>
      <c r="AF18" t="n">
        <v>2.156167582189769e-06</v>
      </c>
      <c r="AG18" t="n">
        <v>0.1459722222222222</v>
      </c>
      <c r="AH18" t="n">
        <v>106182.9814325239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9.59</v>
      </c>
      <c r="E19" t="n">
        <v>10.43</v>
      </c>
      <c r="F19" t="n">
        <v>6.99</v>
      </c>
      <c r="G19" t="n">
        <v>26.21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107.6</v>
      </c>
      <c r="Q19" t="n">
        <v>204.14</v>
      </c>
      <c r="R19" t="n">
        <v>31.15</v>
      </c>
      <c r="S19" t="n">
        <v>17.37</v>
      </c>
      <c r="T19" t="n">
        <v>4738.61</v>
      </c>
      <c r="U19" t="n">
        <v>0.5600000000000001</v>
      </c>
      <c r="V19" t="n">
        <v>0.73</v>
      </c>
      <c r="W19" t="n">
        <v>1.16</v>
      </c>
      <c r="X19" t="n">
        <v>0.3</v>
      </c>
      <c r="Y19" t="n">
        <v>1</v>
      </c>
      <c r="Z19" t="n">
        <v>10</v>
      </c>
      <c r="AA19" t="n">
        <v>84.51994983497153</v>
      </c>
      <c r="AB19" t="n">
        <v>115.6439241211855</v>
      </c>
      <c r="AC19" t="n">
        <v>104.6070303103564</v>
      </c>
      <c r="AD19" t="n">
        <v>84519.94983497153</v>
      </c>
      <c r="AE19" t="n">
        <v>115643.9241211855</v>
      </c>
      <c r="AF19" t="n">
        <v>2.174191379338613e-06</v>
      </c>
      <c r="AG19" t="n">
        <v>0.1448611111111111</v>
      </c>
      <c r="AH19" t="n">
        <v>104607.0303103564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9.634399999999999</v>
      </c>
      <c r="E20" t="n">
        <v>10.38</v>
      </c>
      <c r="F20" t="n">
        <v>6.99</v>
      </c>
      <c r="G20" t="n">
        <v>27.95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107.39</v>
      </c>
      <c r="Q20" t="n">
        <v>204.17</v>
      </c>
      <c r="R20" t="n">
        <v>31.21</v>
      </c>
      <c r="S20" t="n">
        <v>17.37</v>
      </c>
      <c r="T20" t="n">
        <v>4773.44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84.01925429603516</v>
      </c>
      <c r="AB20" t="n">
        <v>114.9588503956849</v>
      </c>
      <c r="AC20" t="n">
        <v>103.9873390597103</v>
      </c>
      <c r="AD20" t="n">
        <v>84019.25429603516</v>
      </c>
      <c r="AE20" t="n">
        <v>114958.8503956849</v>
      </c>
      <c r="AF20" t="n">
        <v>2.184257500010421e-06</v>
      </c>
      <c r="AG20" t="n">
        <v>0.1441666666666667</v>
      </c>
      <c r="AH20" t="n">
        <v>103987.3390597103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9.655099999999999</v>
      </c>
      <c r="E21" t="n">
        <v>10.36</v>
      </c>
      <c r="F21" t="n">
        <v>6.96</v>
      </c>
      <c r="G21" t="n">
        <v>27.86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107.01</v>
      </c>
      <c r="Q21" t="n">
        <v>204.15</v>
      </c>
      <c r="R21" t="n">
        <v>30.35</v>
      </c>
      <c r="S21" t="n">
        <v>17.37</v>
      </c>
      <c r="T21" t="n">
        <v>4344.58</v>
      </c>
      <c r="U21" t="n">
        <v>0.57</v>
      </c>
      <c r="V21" t="n">
        <v>0.73</v>
      </c>
      <c r="W21" t="n">
        <v>1.16</v>
      </c>
      <c r="X21" t="n">
        <v>0.27</v>
      </c>
      <c r="Y21" t="n">
        <v>1</v>
      </c>
      <c r="Z21" t="n">
        <v>10</v>
      </c>
      <c r="AA21" t="n">
        <v>83.53764813618474</v>
      </c>
      <c r="AB21" t="n">
        <v>114.2998956008137</v>
      </c>
      <c r="AC21" t="n">
        <v>103.3912739856125</v>
      </c>
      <c r="AD21" t="n">
        <v>83537.64813618474</v>
      </c>
      <c r="AE21" t="n">
        <v>114299.8956008137</v>
      </c>
      <c r="AF21" t="n">
        <v>2.188950488702007e-06</v>
      </c>
      <c r="AG21" t="n">
        <v>0.1438888888888889</v>
      </c>
      <c r="AH21" t="n">
        <v>103391.2739856125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9.706899999999999</v>
      </c>
      <c r="E22" t="n">
        <v>10.3</v>
      </c>
      <c r="F22" t="n">
        <v>6.96</v>
      </c>
      <c r="G22" t="n">
        <v>29.81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106.76</v>
      </c>
      <c r="Q22" t="n">
        <v>204.14</v>
      </c>
      <c r="R22" t="n">
        <v>29.97</v>
      </c>
      <c r="S22" t="n">
        <v>17.37</v>
      </c>
      <c r="T22" t="n">
        <v>4155.58</v>
      </c>
      <c r="U22" t="n">
        <v>0.58</v>
      </c>
      <c r="V22" t="n">
        <v>0.73</v>
      </c>
      <c r="W22" t="n">
        <v>1.16</v>
      </c>
      <c r="X22" t="n">
        <v>0.26</v>
      </c>
      <c r="Y22" t="n">
        <v>1</v>
      </c>
      <c r="Z22" t="n">
        <v>10</v>
      </c>
      <c r="AA22" t="n">
        <v>82.9601853601591</v>
      </c>
      <c r="AB22" t="n">
        <v>113.5097855547961</v>
      </c>
      <c r="AC22" t="n">
        <v>102.6765709334602</v>
      </c>
      <c r="AD22" t="n">
        <v>82960.1853601591</v>
      </c>
      <c r="AE22" t="n">
        <v>113509.7855547961</v>
      </c>
      <c r="AF22" t="n">
        <v>2.200694296152449e-06</v>
      </c>
      <c r="AG22" t="n">
        <v>0.1430555555555556</v>
      </c>
      <c r="AH22" t="n">
        <v>102676.5709334602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9.7082</v>
      </c>
      <c r="E23" t="n">
        <v>10.3</v>
      </c>
      <c r="F23" t="n">
        <v>6.95</v>
      </c>
      <c r="G23" t="n">
        <v>29.8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106.64</v>
      </c>
      <c r="Q23" t="n">
        <v>204.15</v>
      </c>
      <c r="R23" t="n">
        <v>29.94</v>
      </c>
      <c r="S23" t="n">
        <v>17.37</v>
      </c>
      <c r="T23" t="n">
        <v>4140.74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82.85196056931292</v>
      </c>
      <c r="AB23" t="n">
        <v>113.3617076214196</v>
      </c>
      <c r="AC23" t="n">
        <v>102.5426253502165</v>
      </c>
      <c r="AD23" t="n">
        <v>82851.96056931293</v>
      </c>
      <c r="AE23" t="n">
        <v>113361.7076214196</v>
      </c>
      <c r="AF23" t="n">
        <v>2.200989024910858e-06</v>
      </c>
      <c r="AG23" t="n">
        <v>0.1430555555555556</v>
      </c>
      <c r="AH23" t="n">
        <v>102542.6253502164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9.774900000000001</v>
      </c>
      <c r="E24" t="n">
        <v>10.23</v>
      </c>
      <c r="F24" t="n">
        <v>6.93</v>
      </c>
      <c r="G24" t="n">
        <v>31.98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106.16</v>
      </c>
      <c r="Q24" t="n">
        <v>204.16</v>
      </c>
      <c r="R24" t="n">
        <v>29.29</v>
      </c>
      <c r="S24" t="n">
        <v>17.37</v>
      </c>
      <c r="T24" t="n">
        <v>3823.89</v>
      </c>
      <c r="U24" t="n">
        <v>0.59</v>
      </c>
      <c r="V24" t="n">
        <v>0.74</v>
      </c>
      <c r="W24" t="n">
        <v>1.16</v>
      </c>
      <c r="X24" t="n">
        <v>0.24</v>
      </c>
      <c r="Y24" t="n">
        <v>1</v>
      </c>
      <c r="Z24" t="n">
        <v>10</v>
      </c>
      <c r="AA24" t="n">
        <v>81.97067961100406</v>
      </c>
      <c r="AB24" t="n">
        <v>112.1559001348901</v>
      </c>
      <c r="AC24" t="n">
        <v>101.4518984378395</v>
      </c>
      <c r="AD24" t="n">
        <v>81970.67961100406</v>
      </c>
      <c r="AE24" t="n">
        <v>112155.9001348901</v>
      </c>
      <c r="AF24" t="n">
        <v>2.216110877361524e-06</v>
      </c>
      <c r="AG24" t="n">
        <v>0.1420833333333333</v>
      </c>
      <c r="AH24" t="n">
        <v>101451.8984378395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9.7662</v>
      </c>
      <c r="E25" t="n">
        <v>10.24</v>
      </c>
      <c r="F25" t="n">
        <v>6.94</v>
      </c>
      <c r="G25" t="n">
        <v>32.02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106.23</v>
      </c>
      <c r="Q25" t="n">
        <v>204.16</v>
      </c>
      <c r="R25" t="n">
        <v>29.39</v>
      </c>
      <c r="S25" t="n">
        <v>17.37</v>
      </c>
      <c r="T25" t="n">
        <v>3872.8</v>
      </c>
      <c r="U25" t="n">
        <v>0.59</v>
      </c>
      <c r="V25" t="n">
        <v>0.74</v>
      </c>
      <c r="W25" t="n">
        <v>1.16</v>
      </c>
      <c r="X25" t="n">
        <v>0.25</v>
      </c>
      <c r="Y25" t="n">
        <v>1</v>
      </c>
      <c r="Z25" t="n">
        <v>10</v>
      </c>
      <c r="AA25" t="n">
        <v>82.11125119771121</v>
      </c>
      <c r="AB25" t="n">
        <v>112.3482363814035</v>
      </c>
      <c r="AC25" t="n">
        <v>101.6258783829313</v>
      </c>
      <c r="AD25" t="n">
        <v>82111.25119771122</v>
      </c>
      <c r="AE25" t="n">
        <v>112348.2363814035</v>
      </c>
      <c r="AF25" t="n">
        <v>2.21413846182448e-06</v>
      </c>
      <c r="AG25" t="n">
        <v>0.1422222222222222</v>
      </c>
      <c r="AH25" t="n">
        <v>101625.8783829313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9.830399999999999</v>
      </c>
      <c r="E26" t="n">
        <v>10.17</v>
      </c>
      <c r="F26" t="n">
        <v>6.92</v>
      </c>
      <c r="G26" t="n">
        <v>34.58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105.8</v>
      </c>
      <c r="Q26" t="n">
        <v>204.14</v>
      </c>
      <c r="R26" t="n">
        <v>28.93</v>
      </c>
      <c r="S26" t="n">
        <v>17.37</v>
      </c>
      <c r="T26" t="n">
        <v>3648.61</v>
      </c>
      <c r="U26" t="n">
        <v>0.6</v>
      </c>
      <c r="V26" t="n">
        <v>0.74</v>
      </c>
      <c r="W26" t="n">
        <v>1.15</v>
      </c>
      <c r="X26" t="n">
        <v>0.23</v>
      </c>
      <c r="Y26" t="n">
        <v>1</v>
      </c>
      <c r="Z26" t="n">
        <v>10</v>
      </c>
      <c r="AA26" t="n">
        <v>81.28795272476889</v>
      </c>
      <c r="AB26" t="n">
        <v>111.2217630893592</v>
      </c>
      <c r="AC26" t="n">
        <v>100.6069141208641</v>
      </c>
      <c r="AD26" t="n">
        <v>81287.95272476888</v>
      </c>
      <c r="AE26" t="n">
        <v>111221.7630893592</v>
      </c>
      <c r="AF26" t="n">
        <v>2.228693528201283e-06</v>
      </c>
      <c r="AG26" t="n">
        <v>0.14125</v>
      </c>
      <c r="AH26" t="n">
        <v>100606.9141208642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9.830399999999999</v>
      </c>
      <c r="E27" t="n">
        <v>10.17</v>
      </c>
      <c r="F27" t="n">
        <v>6.92</v>
      </c>
      <c r="G27" t="n">
        <v>34.58</v>
      </c>
      <c r="H27" t="n">
        <v>0.53</v>
      </c>
      <c r="I27" t="n">
        <v>12</v>
      </c>
      <c r="J27" t="n">
        <v>243.52</v>
      </c>
      <c r="K27" t="n">
        <v>57.72</v>
      </c>
      <c r="L27" t="n">
        <v>7.25</v>
      </c>
      <c r="M27" t="n">
        <v>10</v>
      </c>
      <c r="N27" t="n">
        <v>58.55</v>
      </c>
      <c r="O27" t="n">
        <v>30268.74</v>
      </c>
      <c r="P27" t="n">
        <v>105.75</v>
      </c>
      <c r="Q27" t="n">
        <v>204.15</v>
      </c>
      <c r="R27" t="n">
        <v>28.86</v>
      </c>
      <c r="S27" t="n">
        <v>17.37</v>
      </c>
      <c r="T27" t="n">
        <v>3611.27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81.26027349214885</v>
      </c>
      <c r="AB27" t="n">
        <v>111.1838911421669</v>
      </c>
      <c r="AC27" t="n">
        <v>100.5726566191583</v>
      </c>
      <c r="AD27" t="n">
        <v>81260.27349214886</v>
      </c>
      <c r="AE27" t="n">
        <v>111183.8911421669</v>
      </c>
      <c r="AF27" t="n">
        <v>2.228693528201283e-06</v>
      </c>
      <c r="AG27" t="n">
        <v>0.14125</v>
      </c>
      <c r="AH27" t="n">
        <v>100572.6566191583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9.906700000000001</v>
      </c>
      <c r="E28" t="n">
        <v>10.09</v>
      </c>
      <c r="F28" t="n">
        <v>6.88</v>
      </c>
      <c r="G28" t="n">
        <v>37.55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104.89</v>
      </c>
      <c r="Q28" t="n">
        <v>204.15</v>
      </c>
      <c r="R28" t="n">
        <v>27.78</v>
      </c>
      <c r="S28" t="n">
        <v>17.37</v>
      </c>
      <c r="T28" t="n">
        <v>3079.73</v>
      </c>
      <c r="U28" t="n">
        <v>0.63</v>
      </c>
      <c r="V28" t="n">
        <v>0.74</v>
      </c>
      <c r="W28" t="n">
        <v>1.15</v>
      </c>
      <c r="X28" t="n">
        <v>0.19</v>
      </c>
      <c r="Y28" t="n">
        <v>1</v>
      </c>
      <c r="Z28" t="n">
        <v>10</v>
      </c>
      <c r="AA28" t="n">
        <v>80.05637308568996</v>
      </c>
      <c r="AB28" t="n">
        <v>109.5366614937132</v>
      </c>
      <c r="AC28" t="n">
        <v>99.08263625645114</v>
      </c>
      <c r="AD28" t="n">
        <v>80056.37308568995</v>
      </c>
      <c r="AE28" t="n">
        <v>109536.6614937132</v>
      </c>
      <c r="AF28" t="n">
        <v>2.245991839175583e-06</v>
      </c>
      <c r="AG28" t="n">
        <v>0.1401388888888889</v>
      </c>
      <c r="AH28" t="n">
        <v>99082.63625645114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9.899900000000001</v>
      </c>
      <c r="E29" t="n">
        <v>10.1</v>
      </c>
      <c r="F29" t="n">
        <v>6.89</v>
      </c>
      <c r="G29" t="n">
        <v>37.59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105</v>
      </c>
      <c r="Q29" t="n">
        <v>204.14</v>
      </c>
      <c r="R29" t="n">
        <v>27.93</v>
      </c>
      <c r="S29" t="n">
        <v>17.37</v>
      </c>
      <c r="T29" t="n">
        <v>3152.67</v>
      </c>
      <c r="U29" t="n">
        <v>0.62</v>
      </c>
      <c r="V29" t="n">
        <v>0.74</v>
      </c>
      <c r="W29" t="n">
        <v>1.16</v>
      </c>
      <c r="X29" t="n">
        <v>0.2</v>
      </c>
      <c r="Y29" t="n">
        <v>1</v>
      </c>
      <c r="Z29" t="n">
        <v>10</v>
      </c>
      <c r="AA29" t="n">
        <v>80.20040686335585</v>
      </c>
      <c r="AB29" t="n">
        <v>109.7337348626374</v>
      </c>
      <c r="AC29" t="n">
        <v>99.26090121963948</v>
      </c>
      <c r="AD29" t="n">
        <v>80200.40686335585</v>
      </c>
      <c r="AE29" t="n">
        <v>109733.7348626374</v>
      </c>
      <c r="AF29" t="n">
        <v>2.244450181054676e-06</v>
      </c>
      <c r="AG29" t="n">
        <v>0.1402777777777778</v>
      </c>
      <c r="AH29" t="n">
        <v>99260.90121963948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9.9034</v>
      </c>
      <c r="E30" t="n">
        <v>10.1</v>
      </c>
      <c r="F30" t="n">
        <v>6.89</v>
      </c>
      <c r="G30" t="n">
        <v>37.57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104.91</v>
      </c>
      <c r="Q30" t="n">
        <v>204.14</v>
      </c>
      <c r="R30" t="n">
        <v>28.03</v>
      </c>
      <c r="S30" t="n">
        <v>17.37</v>
      </c>
      <c r="T30" t="n">
        <v>3201.47</v>
      </c>
      <c r="U30" t="n">
        <v>0.62</v>
      </c>
      <c r="V30" t="n">
        <v>0.74</v>
      </c>
      <c r="W30" t="n">
        <v>1.15</v>
      </c>
      <c r="X30" t="n">
        <v>0.2</v>
      </c>
      <c r="Y30" t="n">
        <v>1</v>
      </c>
      <c r="Z30" t="n">
        <v>10</v>
      </c>
      <c r="AA30" t="n">
        <v>80.12335722890026</v>
      </c>
      <c r="AB30" t="n">
        <v>109.6283121535853</v>
      </c>
      <c r="AC30" t="n">
        <v>99.16553990597761</v>
      </c>
      <c r="AD30" t="n">
        <v>80123.35722890026</v>
      </c>
      <c r="AE30" t="n">
        <v>109628.3121535853</v>
      </c>
      <c r="AF30" t="n">
        <v>2.245243681558084e-06</v>
      </c>
      <c r="AG30" t="n">
        <v>0.1402777777777778</v>
      </c>
      <c r="AH30" t="n">
        <v>99165.53990597761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9.902900000000001</v>
      </c>
      <c r="E31" t="n">
        <v>10.1</v>
      </c>
      <c r="F31" t="n">
        <v>6.89</v>
      </c>
      <c r="G31" t="n">
        <v>37.57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104.66</v>
      </c>
      <c r="Q31" t="n">
        <v>204.17</v>
      </c>
      <c r="R31" t="n">
        <v>27.91</v>
      </c>
      <c r="S31" t="n">
        <v>17.37</v>
      </c>
      <c r="T31" t="n">
        <v>3140.05</v>
      </c>
      <c r="U31" t="n">
        <v>0.62</v>
      </c>
      <c r="V31" t="n">
        <v>0.74</v>
      </c>
      <c r="W31" t="n">
        <v>1.16</v>
      </c>
      <c r="X31" t="n">
        <v>0.2</v>
      </c>
      <c r="Y31" t="n">
        <v>1</v>
      </c>
      <c r="Z31" t="n">
        <v>10</v>
      </c>
      <c r="AA31" t="n">
        <v>79.98991262339426</v>
      </c>
      <c r="AB31" t="n">
        <v>109.4457273571716</v>
      </c>
      <c r="AC31" t="n">
        <v>99.00038074627419</v>
      </c>
      <c r="AD31" t="n">
        <v>79989.91262339427</v>
      </c>
      <c r="AE31" t="n">
        <v>109445.7273571716</v>
      </c>
      <c r="AF31" t="n">
        <v>2.245130324343312e-06</v>
      </c>
      <c r="AG31" t="n">
        <v>0.1402777777777778</v>
      </c>
      <c r="AH31" t="n">
        <v>99000.38074627418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9.9704</v>
      </c>
      <c r="E32" t="n">
        <v>10.03</v>
      </c>
      <c r="F32" t="n">
        <v>6.87</v>
      </c>
      <c r="G32" t="n">
        <v>41.19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104.17</v>
      </c>
      <c r="Q32" t="n">
        <v>204.16</v>
      </c>
      <c r="R32" t="n">
        <v>27.29</v>
      </c>
      <c r="S32" t="n">
        <v>17.37</v>
      </c>
      <c r="T32" t="n">
        <v>2835.28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79.13322120900503</v>
      </c>
      <c r="AB32" t="n">
        <v>108.2735643694471</v>
      </c>
      <c r="AC32" t="n">
        <v>97.94008734895662</v>
      </c>
      <c r="AD32" t="n">
        <v>79133.22120900503</v>
      </c>
      <c r="AE32" t="n">
        <v>108273.5643694471</v>
      </c>
      <c r="AF32" t="n">
        <v>2.260433548337613e-06</v>
      </c>
      <c r="AG32" t="n">
        <v>0.1393055555555555</v>
      </c>
      <c r="AH32" t="n">
        <v>97940.08734895663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9.9687</v>
      </c>
      <c r="E33" t="n">
        <v>10.03</v>
      </c>
      <c r="F33" t="n">
        <v>6.87</v>
      </c>
      <c r="G33" t="n">
        <v>41.2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104.21</v>
      </c>
      <c r="Q33" t="n">
        <v>204.14</v>
      </c>
      <c r="R33" t="n">
        <v>27.21</v>
      </c>
      <c r="S33" t="n">
        <v>17.37</v>
      </c>
      <c r="T33" t="n">
        <v>2795.29</v>
      </c>
      <c r="U33" t="n">
        <v>0.64</v>
      </c>
      <c r="V33" t="n">
        <v>0.74</v>
      </c>
      <c r="W33" t="n">
        <v>1.15</v>
      </c>
      <c r="X33" t="n">
        <v>0.18</v>
      </c>
      <c r="Y33" t="n">
        <v>1</v>
      </c>
      <c r="Z33" t="n">
        <v>10</v>
      </c>
      <c r="AA33" t="n">
        <v>79.16819111109774</v>
      </c>
      <c r="AB33" t="n">
        <v>108.3214117322535</v>
      </c>
      <c r="AC33" t="n">
        <v>97.98336822661099</v>
      </c>
      <c r="AD33" t="n">
        <v>79168.19111109774</v>
      </c>
      <c r="AE33" t="n">
        <v>108321.4117322535</v>
      </c>
      <c r="AF33" t="n">
        <v>2.260048133807386e-06</v>
      </c>
      <c r="AG33" t="n">
        <v>0.1393055555555555</v>
      </c>
      <c r="AH33" t="n">
        <v>97983.368226611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9.978400000000001</v>
      </c>
      <c r="E34" t="n">
        <v>10.02</v>
      </c>
      <c r="F34" t="n">
        <v>6.86</v>
      </c>
      <c r="G34" t="n">
        <v>41.14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104.1</v>
      </c>
      <c r="Q34" t="n">
        <v>204.14</v>
      </c>
      <c r="R34" t="n">
        <v>27.02</v>
      </c>
      <c r="S34" t="n">
        <v>17.37</v>
      </c>
      <c r="T34" t="n">
        <v>2701.04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79.00349696957146</v>
      </c>
      <c r="AB34" t="n">
        <v>108.0960699420246</v>
      </c>
      <c r="AC34" t="n">
        <v>97.77953274057232</v>
      </c>
      <c r="AD34" t="n">
        <v>79003.49696957145</v>
      </c>
      <c r="AE34" t="n">
        <v>108096.0699420246</v>
      </c>
      <c r="AF34" t="n">
        <v>2.262247263773975e-06</v>
      </c>
      <c r="AG34" t="n">
        <v>0.1391666666666667</v>
      </c>
      <c r="AH34" t="n">
        <v>97779.53274057232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10.0382</v>
      </c>
      <c r="E35" t="n">
        <v>9.960000000000001</v>
      </c>
      <c r="F35" t="n">
        <v>6.84</v>
      </c>
      <c r="G35" t="n">
        <v>45.62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103.44</v>
      </c>
      <c r="Q35" t="n">
        <v>204.17</v>
      </c>
      <c r="R35" t="n">
        <v>26.56</v>
      </c>
      <c r="S35" t="n">
        <v>17.37</v>
      </c>
      <c r="T35" t="n">
        <v>2476.75</v>
      </c>
      <c r="U35" t="n">
        <v>0.65</v>
      </c>
      <c r="V35" t="n">
        <v>0.75</v>
      </c>
      <c r="W35" t="n">
        <v>1.15</v>
      </c>
      <c r="X35" t="n">
        <v>0.15</v>
      </c>
      <c r="Y35" t="n">
        <v>1</v>
      </c>
      <c r="Z35" t="n">
        <v>10</v>
      </c>
      <c r="AA35" t="n">
        <v>78.12647528659988</v>
      </c>
      <c r="AB35" t="n">
        <v>106.8960901839175</v>
      </c>
      <c r="AC35" t="n">
        <v>96.69407736639646</v>
      </c>
      <c r="AD35" t="n">
        <v>78126.47528659989</v>
      </c>
      <c r="AE35" t="n">
        <v>106896.0901839175</v>
      </c>
      <c r="AF35" t="n">
        <v>2.275804786660779e-06</v>
      </c>
      <c r="AG35" t="n">
        <v>0.1383333333333333</v>
      </c>
      <c r="AH35" t="n">
        <v>96694.07736639645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10.0237</v>
      </c>
      <c r="E36" t="n">
        <v>9.98</v>
      </c>
      <c r="F36" t="n">
        <v>6.86</v>
      </c>
      <c r="G36" t="n">
        <v>45.72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103.89</v>
      </c>
      <c r="Q36" t="n">
        <v>204.14</v>
      </c>
      <c r="R36" t="n">
        <v>27.02</v>
      </c>
      <c r="S36" t="n">
        <v>17.37</v>
      </c>
      <c r="T36" t="n">
        <v>2708.09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78.54008103024469</v>
      </c>
      <c r="AB36" t="n">
        <v>107.4620038093697</v>
      </c>
      <c r="AC36" t="n">
        <v>97.20598098970039</v>
      </c>
      <c r="AD36" t="n">
        <v>78540.08103024469</v>
      </c>
      <c r="AE36" t="n">
        <v>107462.0038093697</v>
      </c>
      <c r="AF36" t="n">
        <v>2.272517427432374e-06</v>
      </c>
      <c r="AG36" t="n">
        <v>0.1386111111111111</v>
      </c>
      <c r="AH36" t="n">
        <v>97205.98098970039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10.027</v>
      </c>
      <c r="E37" t="n">
        <v>9.970000000000001</v>
      </c>
      <c r="F37" t="n">
        <v>6.85</v>
      </c>
      <c r="G37" t="n">
        <v>45.69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103.95</v>
      </c>
      <c r="Q37" t="n">
        <v>204.18</v>
      </c>
      <c r="R37" t="n">
        <v>26.9</v>
      </c>
      <c r="S37" t="n">
        <v>17.37</v>
      </c>
      <c r="T37" t="n">
        <v>2647.48</v>
      </c>
      <c r="U37" t="n">
        <v>0.65</v>
      </c>
      <c r="V37" t="n">
        <v>0.75</v>
      </c>
      <c r="W37" t="n">
        <v>1.15</v>
      </c>
      <c r="X37" t="n">
        <v>0.16</v>
      </c>
      <c r="Y37" t="n">
        <v>1</v>
      </c>
      <c r="Z37" t="n">
        <v>10</v>
      </c>
      <c r="AA37" t="n">
        <v>78.51783233756639</v>
      </c>
      <c r="AB37" t="n">
        <v>107.4315621665042</v>
      </c>
      <c r="AC37" t="n">
        <v>97.17844465450486</v>
      </c>
      <c r="AD37" t="n">
        <v>78517.83233756639</v>
      </c>
      <c r="AE37" t="n">
        <v>107431.5621665042</v>
      </c>
      <c r="AF37" t="n">
        <v>2.273265585049872e-06</v>
      </c>
      <c r="AG37" t="n">
        <v>0.1384722222222222</v>
      </c>
      <c r="AH37" t="n">
        <v>97178.44465450486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10.0234</v>
      </c>
      <c r="E38" t="n">
        <v>9.98</v>
      </c>
      <c r="F38" t="n">
        <v>6.86</v>
      </c>
      <c r="G38" t="n">
        <v>45.72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103.76</v>
      </c>
      <c r="Q38" t="n">
        <v>204.15</v>
      </c>
      <c r="R38" t="n">
        <v>27</v>
      </c>
      <c r="S38" t="n">
        <v>17.37</v>
      </c>
      <c r="T38" t="n">
        <v>2696.04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78.47178811357973</v>
      </c>
      <c r="AB38" t="n">
        <v>107.3685624279179</v>
      </c>
      <c r="AC38" t="n">
        <v>97.12145752254852</v>
      </c>
      <c r="AD38" t="n">
        <v>78471.78811357974</v>
      </c>
      <c r="AE38" t="n">
        <v>107368.5624279179</v>
      </c>
      <c r="AF38" t="n">
        <v>2.27244941310351e-06</v>
      </c>
      <c r="AG38" t="n">
        <v>0.1386111111111111</v>
      </c>
      <c r="AH38" t="n">
        <v>97121.45752254853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10.0214</v>
      </c>
      <c r="E39" t="n">
        <v>9.98</v>
      </c>
      <c r="F39" t="n">
        <v>6.86</v>
      </c>
      <c r="G39" t="n">
        <v>45.73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103.62</v>
      </c>
      <c r="Q39" t="n">
        <v>204.14</v>
      </c>
      <c r="R39" t="n">
        <v>27.15</v>
      </c>
      <c r="S39" t="n">
        <v>17.37</v>
      </c>
      <c r="T39" t="n">
        <v>2774.12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78.41100204578086</v>
      </c>
      <c r="AB39" t="n">
        <v>107.2853922482634</v>
      </c>
      <c r="AC39" t="n">
        <v>97.0462249881102</v>
      </c>
      <c r="AD39" t="n">
        <v>78411.00204578086</v>
      </c>
      <c r="AE39" t="n">
        <v>107285.3922482635</v>
      </c>
      <c r="AF39" t="n">
        <v>2.271995984244419e-06</v>
      </c>
      <c r="AG39" t="n">
        <v>0.1386111111111111</v>
      </c>
      <c r="AH39" t="n">
        <v>97046.2249881102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10.0287</v>
      </c>
      <c r="E40" t="n">
        <v>9.970000000000001</v>
      </c>
      <c r="F40" t="n">
        <v>6.85</v>
      </c>
      <c r="G40" t="n">
        <v>45.68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103.23</v>
      </c>
      <c r="Q40" t="n">
        <v>204.14</v>
      </c>
      <c r="R40" t="n">
        <v>26.83</v>
      </c>
      <c r="S40" t="n">
        <v>17.37</v>
      </c>
      <c r="T40" t="n">
        <v>2613.24</v>
      </c>
      <c r="U40" t="n">
        <v>0.65</v>
      </c>
      <c r="V40" t="n">
        <v>0.75</v>
      </c>
      <c r="W40" t="n">
        <v>1.15</v>
      </c>
      <c r="X40" t="n">
        <v>0.16</v>
      </c>
      <c r="Y40" t="n">
        <v>1</v>
      </c>
      <c r="Z40" t="n">
        <v>10</v>
      </c>
      <c r="AA40" t="n">
        <v>78.11418131000494</v>
      </c>
      <c r="AB40" t="n">
        <v>106.8792690227684</v>
      </c>
      <c r="AC40" t="n">
        <v>96.67886159325869</v>
      </c>
      <c r="AD40" t="n">
        <v>78114.18131000493</v>
      </c>
      <c r="AE40" t="n">
        <v>106879.2690227684</v>
      </c>
      <c r="AF40" t="n">
        <v>2.2736509995801e-06</v>
      </c>
      <c r="AG40" t="n">
        <v>0.1384722222222222</v>
      </c>
      <c r="AH40" t="n">
        <v>96678.86159325868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10.1064</v>
      </c>
      <c r="E41" t="n">
        <v>9.890000000000001</v>
      </c>
      <c r="F41" t="n">
        <v>6.82</v>
      </c>
      <c r="G41" t="n">
        <v>51.16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102.82</v>
      </c>
      <c r="Q41" t="n">
        <v>204.19</v>
      </c>
      <c r="R41" t="n">
        <v>25.87</v>
      </c>
      <c r="S41" t="n">
        <v>17.37</v>
      </c>
      <c r="T41" t="n">
        <v>2137.07</v>
      </c>
      <c r="U41" t="n">
        <v>0.67</v>
      </c>
      <c r="V41" t="n">
        <v>0.75</v>
      </c>
      <c r="W41" t="n">
        <v>1.15</v>
      </c>
      <c r="X41" t="n">
        <v>0.13</v>
      </c>
      <c r="Y41" t="n">
        <v>1</v>
      </c>
      <c r="Z41" t="n">
        <v>10</v>
      </c>
      <c r="AA41" t="n">
        <v>77.21840174378519</v>
      </c>
      <c r="AB41" t="n">
        <v>105.6536239012618</v>
      </c>
      <c r="AC41" t="n">
        <v>95.57019032194458</v>
      </c>
      <c r="AD41" t="n">
        <v>77218.40174378519</v>
      </c>
      <c r="AE41" t="n">
        <v>105653.6239012618</v>
      </c>
      <c r="AF41" t="n">
        <v>2.291266710755763e-06</v>
      </c>
      <c r="AG41" t="n">
        <v>0.1373611111111111</v>
      </c>
      <c r="AH41" t="n">
        <v>95570.19032194458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10.1095</v>
      </c>
      <c r="E42" t="n">
        <v>9.890000000000001</v>
      </c>
      <c r="F42" t="n">
        <v>6.82</v>
      </c>
      <c r="G42" t="n">
        <v>51.14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102.53</v>
      </c>
      <c r="Q42" t="n">
        <v>204.14</v>
      </c>
      <c r="R42" t="n">
        <v>25.85</v>
      </c>
      <c r="S42" t="n">
        <v>17.37</v>
      </c>
      <c r="T42" t="n">
        <v>2126.9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77.03926324403392</v>
      </c>
      <c r="AB42" t="n">
        <v>105.4085187028694</v>
      </c>
      <c r="AC42" t="n">
        <v>95.34847761967937</v>
      </c>
      <c r="AD42" t="n">
        <v>77039.26324403392</v>
      </c>
      <c r="AE42" t="n">
        <v>105408.5187028694</v>
      </c>
      <c r="AF42" t="n">
        <v>2.291969525487353e-06</v>
      </c>
      <c r="AG42" t="n">
        <v>0.1373611111111111</v>
      </c>
      <c r="AH42" t="n">
        <v>95348.47761967937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10.0934</v>
      </c>
      <c r="E43" t="n">
        <v>9.91</v>
      </c>
      <c r="F43" t="n">
        <v>6.83</v>
      </c>
      <c r="G43" t="n">
        <v>51.26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102.66</v>
      </c>
      <c r="Q43" t="n">
        <v>204.14</v>
      </c>
      <c r="R43" t="n">
        <v>26.23</v>
      </c>
      <c r="S43" t="n">
        <v>17.37</v>
      </c>
      <c r="T43" t="n">
        <v>2318.45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77.25882407835769</v>
      </c>
      <c r="AB43" t="n">
        <v>105.7089315227314</v>
      </c>
      <c r="AC43" t="n">
        <v>95.62021946164589</v>
      </c>
      <c r="AD43" t="n">
        <v>77258.82407835769</v>
      </c>
      <c r="AE43" t="n">
        <v>105708.9315227314</v>
      </c>
      <c r="AF43" t="n">
        <v>2.288319423171675e-06</v>
      </c>
      <c r="AG43" t="n">
        <v>0.1376388888888889</v>
      </c>
      <c r="AH43" t="n">
        <v>95620.21946164589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10.0953</v>
      </c>
      <c r="E44" t="n">
        <v>9.91</v>
      </c>
      <c r="F44" t="n">
        <v>6.83</v>
      </c>
      <c r="G44" t="n">
        <v>51.24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102.49</v>
      </c>
      <c r="Q44" t="n">
        <v>204.14</v>
      </c>
      <c r="R44" t="n">
        <v>26.16</v>
      </c>
      <c r="S44" t="n">
        <v>17.37</v>
      </c>
      <c r="T44" t="n">
        <v>2284.66</v>
      </c>
      <c r="U44" t="n">
        <v>0.66</v>
      </c>
      <c r="V44" t="n">
        <v>0.75</v>
      </c>
      <c r="W44" t="n">
        <v>1.15</v>
      </c>
      <c r="X44" t="n">
        <v>0.14</v>
      </c>
      <c r="Y44" t="n">
        <v>1</v>
      </c>
      <c r="Z44" t="n">
        <v>10</v>
      </c>
      <c r="AA44" t="n">
        <v>77.15304100890161</v>
      </c>
      <c r="AB44" t="n">
        <v>105.564194460282</v>
      </c>
      <c r="AC44" t="n">
        <v>95.48929590129686</v>
      </c>
      <c r="AD44" t="n">
        <v>77153.04100890161</v>
      </c>
      <c r="AE44" t="n">
        <v>105564.194460282</v>
      </c>
      <c r="AF44" t="n">
        <v>2.28875018058781e-06</v>
      </c>
      <c r="AG44" t="n">
        <v>0.1376388888888889</v>
      </c>
      <c r="AH44" t="n">
        <v>95489.29590129685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10.1033</v>
      </c>
      <c r="E45" t="n">
        <v>9.9</v>
      </c>
      <c r="F45" t="n">
        <v>6.82</v>
      </c>
      <c r="G45" t="n">
        <v>51.18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102.33</v>
      </c>
      <c r="Q45" t="n">
        <v>204.14</v>
      </c>
      <c r="R45" t="n">
        <v>25.99</v>
      </c>
      <c r="S45" t="n">
        <v>17.37</v>
      </c>
      <c r="T45" t="n">
        <v>2199.41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76.97800097186339</v>
      </c>
      <c r="AB45" t="n">
        <v>105.324696959385</v>
      </c>
      <c r="AC45" t="n">
        <v>95.27265570574853</v>
      </c>
      <c r="AD45" t="n">
        <v>76978.0009718634</v>
      </c>
      <c r="AE45" t="n">
        <v>105324.696959385</v>
      </c>
      <c r="AF45" t="n">
        <v>2.290563896024173e-06</v>
      </c>
      <c r="AG45" t="n">
        <v>0.1375</v>
      </c>
      <c r="AH45" t="n">
        <v>95272.65570574853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10.0982</v>
      </c>
      <c r="E46" t="n">
        <v>9.9</v>
      </c>
      <c r="F46" t="n">
        <v>6.83</v>
      </c>
      <c r="G46" t="n">
        <v>51.22</v>
      </c>
      <c r="H46" t="n">
        <v>0.85</v>
      </c>
      <c r="I46" t="n">
        <v>8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102.12</v>
      </c>
      <c r="Q46" t="n">
        <v>204.15</v>
      </c>
      <c r="R46" t="n">
        <v>26.08</v>
      </c>
      <c r="S46" t="n">
        <v>17.37</v>
      </c>
      <c r="T46" t="n">
        <v>2244.11</v>
      </c>
      <c r="U46" t="n">
        <v>0.67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76.93161273770809</v>
      </c>
      <c r="AB46" t="n">
        <v>105.2612265309093</v>
      </c>
      <c r="AC46" t="n">
        <v>95.21524280588524</v>
      </c>
      <c r="AD46" t="n">
        <v>76931.6127377081</v>
      </c>
      <c r="AE46" t="n">
        <v>105261.2265309093</v>
      </c>
      <c r="AF46" t="n">
        <v>2.289407652433492e-06</v>
      </c>
      <c r="AG46" t="n">
        <v>0.1375</v>
      </c>
      <c r="AH46" t="n">
        <v>95215.24280588524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10.1744</v>
      </c>
      <c r="E47" t="n">
        <v>9.83</v>
      </c>
      <c r="F47" t="n">
        <v>6.8</v>
      </c>
      <c r="G47" t="n">
        <v>58.29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101.63</v>
      </c>
      <c r="Q47" t="n">
        <v>204.14</v>
      </c>
      <c r="R47" t="n">
        <v>25.25</v>
      </c>
      <c r="S47" t="n">
        <v>17.37</v>
      </c>
      <c r="T47" t="n">
        <v>1830.3</v>
      </c>
      <c r="U47" t="n">
        <v>0.6899999999999999</v>
      </c>
      <c r="V47" t="n">
        <v>0.75</v>
      </c>
      <c r="W47" t="n">
        <v>1.15</v>
      </c>
      <c r="X47" t="n">
        <v>0.11</v>
      </c>
      <c r="Y47" t="n">
        <v>1</v>
      </c>
      <c r="Z47" t="n">
        <v>10</v>
      </c>
      <c r="AA47" t="n">
        <v>76.01952421460727</v>
      </c>
      <c r="AB47" t="n">
        <v>104.0132667750976</v>
      </c>
      <c r="AC47" t="n">
        <v>94.08638657764531</v>
      </c>
      <c r="AD47" t="n">
        <v>76019.52421460727</v>
      </c>
      <c r="AE47" t="n">
        <v>104013.2667750977</v>
      </c>
      <c r="AF47" t="n">
        <v>2.306683291964837e-06</v>
      </c>
      <c r="AG47" t="n">
        <v>0.1365277777777778</v>
      </c>
      <c r="AH47" t="n">
        <v>94086.38657764532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10.1675</v>
      </c>
      <c r="E48" t="n">
        <v>9.84</v>
      </c>
      <c r="F48" t="n">
        <v>6.81</v>
      </c>
      <c r="G48" t="n">
        <v>58.35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101.87</v>
      </c>
      <c r="Q48" t="n">
        <v>204.14</v>
      </c>
      <c r="R48" t="n">
        <v>25.38</v>
      </c>
      <c r="S48" t="n">
        <v>17.37</v>
      </c>
      <c r="T48" t="n">
        <v>1895.96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76.22739538060266</v>
      </c>
      <c r="AB48" t="n">
        <v>104.297685275041</v>
      </c>
      <c r="AC48" t="n">
        <v>94.34366057513805</v>
      </c>
      <c r="AD48" t="n">
        <v>76227.39538060265</v>
      </c>
      <c r="AE48" t="n">
        <v>104297.685275041</v>
      </c>
      <c r="AF48" t="n">
        <v>2.305118962400975e-06</v>
      </c>
      <c r="AG48" t="n">
        <v>0.1366666666666667</v>
      </c>
      <c r="AH48" t="n">
        <v>94343.66057513804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10.1701</v>
      </c>
      <c r="E49" t="n">
        <v>9.83</v>
      </c>
      <c r="F49" t="n">
        <v>6.8</v>
      </c>
      <c r="G49" t="n">
        <v>58.33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5</v>
      </c>
      <c r="N49" t="n">
        <v>62.88</v>
      </c>
      <c r="O49" t="n">
        <v>31481.28</v>
      </c>
      <c r="P49" t="n">
        <v>102.01</v>
      </c>
      <c r="Q49" t="n">
        <v>204.14</v>
      </c>
      <c r="R49" t="n">
        <v>25.31</v>
      </c>
      <c r="S49" t="n">
        <v>17.37</v>
      </c>
      <c r="T49" t="n">
        <v>1860.08</v>
      </c>
      <c r="U49" t="n">
        <v>0.6899999999999999</v>
      </c>
      <c r="V49" t="n">
        <v>0.75</v>
      </c>
      <c r="W49" t="n">
        <v>1.15</v>
      </c>
      <c r="X49" t="n">
        <v>0.11</v>
      </c>
      <c r="Y49" t="n">
        <v>1</v>
      </c>
      <c r="Z49" t="n">
        <v>10</v>
      </c>
      <c r="AA49" t="n">
        <v>76.25411020850321</v>
      </c>
      <c r="AB49" t="n">
        <v>104.3342376811495</v>
      </c>
      <c r="AC49" t="n">
        <v>94.37672447090922</v>
      </c>
      <c r="AD49" t="n">
        <v>76254.1102085032</v>
      </c>
      <c r="AE49" t="n">
        <v>104334.2376811495</v>
      </c>
      <c r="AF49" t="n">
        <v>2.305708419917793e-06</v>
      </c>
      <c r="AG49" t="n">
        <v>0.1365277777777778</v>
      </c>
      <c r="AH49" t="n">
        <v>94376.72447090922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10.1606</v>
      </c>
      <c r="E50" t="n">
        <v>9.84</v>
      </c>
      <c r="F50" t="n">
        <v>6.81</v>
      </c>
      <c r="G50" t="n">
        <v>58.41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5</v>
      </c>
      <c r="N50" t="n">
        <v>63.08</v>
      </c>
      <c r="O50" t="n">
        <v>31537.23</v>
      </c>
      <c r="P50" t="n">
        <v>102.04</v>
      </c>
      <c r="Q50" t="n">
        <v>204.14</v>
      </c>
      <c r="R50" t="n">
        <v>25.69</v>
      </c>
      <c r="S50" t="n">
        <v>17.37</v>
      </c>
      <c r="T50" t="n">
        <v>2050.94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76.36877996174402</v>
      </c>
      <c r="AB50" t="n">
        <v>104.491133896406</v>
      </c>
      <c r="AC50" t="n">
        <v>94.5186467315869</v>
      </c>
      <c r="AD50" t="n">
        <v>76368.77996174402</v>
      </c>
      <c r="AE50" t="n">
        <v>104491.133896406</v>
      </c>
      <c r="AF50" t="n">
        <v>2.303554632837113e-06</v>
      </c>
      <c r="AG50" t="n">
        <v>0.1366666666666667</v>
      </c>
      <c r="AH50" t="n">
        <v>94518.64673158689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10.1652</v>
      </c>
      <c r="E51" t="n">
        <v>9.84</v>
      </c>
      <c r="F51" t="n">
        <v>6.81</v>
      </c>
      <c r="G51" t="n">
        <v>58.37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101.96</v>
      </c>
      <c r="Q51" t="n">
        <v>204.21</v>
      </c>
      <c r="R51" t="n">
        <v>25.55</v>
      </c>
      <c r="S51" t="n">
        <v>17.37</v>
      </c>
      <c r="T51" t="n">
        <v>1980.75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76.29234730913792</v>
      </c>
      <c r="AB51" t="n">
        <v>104.3865553691398</v>
      </c>
      <c r="AC51" t="n">
        <v>94.42404903218602</v>
      </c>
      <c r="AD51" t="n">
        <v>76292.34730913793</v>
      </c>
      <c r="AE51" t="n">
        <v>104386.5553691398</v>
      </c>
      <c r="AF51" t="n">
        <v>2.304597519213022e-06</v>
      </c>
      <c r="AG51" t="n">
        <v>0.1366666666666667</v>
      </c>
      <c r="AH51" t="n">
        <v>94424.04903218601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10.1626</v>
      </c>
      <c r="E52" t="n">
        <v>9.84</v>
      </c>
      <c r="F52" t="n">
        <v>6.81</v>
      </c>
      <c r="G52" t="n">
        <v>58.39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5</v>
      </c>
      <c r="N52" t="n">
        <v>63.49</v>
      </c>
      <c r="O52" t="n">
        <v>31649.36</v>
      </c>
      <c r="P52" t="n">
        <v>101.73</v>
      </c>
      <c r="Q52" t="n">
        <v>204.15</v>
      </c>
      <c r="R52" t="n">
        <v>25.59</v>
      </c>
      <c r="S52" t="n">
        <v>17.37</v>
      </c>
      <c r="T52" t="n">
        <v>2003.24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76.18816403868961</v>
      </c>
      <c r="AB52" t="n">
        <v>104.2440072222709</v>
      </c>
      <c r="AC52" t="n">
        <v>94.2951054803867</v>
      </c>
      <c r="AD52" t="n">
        <v>76188.1640386896</v>
      </c>
      <c r="AE52" t="n">
        <v>104244.0072222709</v>
      </c>
      <c r="AF52" t="n">
        <v>2.304008061696203e-06</v>
      </c>
      <c r="AG52" t="n">
        <v>0.1366666666666667</v>
      </c>
      <c r="AH52" t="n">
        <v>94295.1054803867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10.1577</v>
      </c>
      <c r="E53" t="n">
        <v>9.84</v>
      </c>
      <c r="F53" t="n">
        <v>6.82</v>
      </c>
      <c r="G53" t="n">
        <v>58.43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101.62</v>
      </c>
      <c r="Q53" t="n">
        <v>204.19</v>
      </c>
      <c r="R53" t="n">
        <v>25.73</v>
      </c>
      <c r="S53" t="n">
        <v>17.37</v>
      </c>
      <c r="T53" t="n">
        <v>2070</v>
      </c>
      <c r="U53" t="n">
        <v>0.68</v>
      </c>
      <c r="V53" t="n">
        <v>0.75</v>
      </c>
      <c r="W53" t="n">
        <v>1.15</v>
      </c>
      <c r="X53" t="n">
        <v>0.13</v>
      </c>
      <c r="Y53" t="n">
        <v>1</v>
      </c>
      <c r="Z53" t="n">
        <v>10</v>
      </c>
      <c r="AA53" t="n">
        <v>76.19376854768053</v>
      </c>
      <c r="AB53" t="n">
        <v>104.2516755587258</v>
      </c>
      <c r="AC53" t="n">
        <v>94.30204196157294</v>
      </c>
      <c r="AD53" t="n">
        <v>76193.76854768053</v>
      </c>
      <c r="AE53" t="n">
        <v>104251.6755587258</v>
      </c>
      <c r="AF53" t="n">
        <v>2.302897160991432e-06</v>
      </c>
      <c r="AG53" t="n">
        <v>0.1366666666666667</v>
      </c>
      <c r="AH53" t="n">
        <v>94302.04196157293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10.1569</v>
      </c>
      <c r="E54" t="n">
        <v>9.85</v>
      </c>
      <c r="F54" t="n">
        <v>6.82</v>
      </c>
      <c r="G54" t="n">
        <v>58.44</v>
      </c>
      <c r="H54" t="n">
        <v>0.97</v>
      </c>
      <c r="I54" t="n">
        <v>7</v>
      </c>
      <c r="J54" t="n">
        <v>255.63</v>
      </c>
      <c r="K54" t="n">
        <v>57.72</v>
      </c>
      <c r="L54" t="n">
        <v>14</v>
      </c>
      <c r="M54" t="n">
        <v>5</v>
      </c>
      <c r="N54" t="n">
        <v>63.91</v>
      </c>
      <c r="O54" t="n">
        <v>31761.8</v>
      </c>
      <c r="P54" t="n">
        <v>101.53</v>
      </c>
      <c r="Q54" t="n">
        <v>204.14</v>
      </c>
      <c r="R54" t="n">
        <v>25.81</v>
      </c>
      <c r="S54" t="n">
        <v>17.37</v>
      </c>
      <c r="T54" t="n">
        <v>2113.3</v>
      </c>
      <c r="U54" t="n">
        <v>0.67</v>
      </c>
      <c r="V54" t="n">
        <v>0.75</v>
      </c>
      <c r="W54" t="n">
        <v>1.15</v>
      </c>
      <c r="X54" t="n">
        <v>0.13</v>
      </c>
      <c r="Y54" t="n">
        <v>1</v>
      </c>
      <c r="Z54" t="n">
        <v>10</v>
      </c>
      <c r="AA54" t="n">
        <v>76.15186635607591</v>
      </c>
      <c r="AB54" t="n">
        <v>104.1943431315782</v>
      </c>
      <c r="AC54" t="n">
        <v>94.25018126080566</v>
      </c>
      <c r="AD54" t="n">
        <v>76151.86635607592</v>
      </c>
      <c r="AE54" t="n">
        <v>104194.3431315781</v>
      </c>
      <c r="AF54" t="n">
        <v>2.302715789447796e-06</v>
      </c>
      <c r="AG54" t="n">
        <v>0.1368055555555555</v>
      </c>
      <c r="AH54" t="n">
        <v>94250.18126080566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10.1663</v>
      </c>
      <c r="E55" t="n">
        <v>9.84</v>
      </c>
      <c r="F55" t="n">
        <v>6.81</v>
      </c>
      <c r="G55" t="n">
        <v>58.36</v>
      </c>
      <c r="H55" t="n">
        <v>0.99</v>
      </c>
      <c r="I55" t="n">
        <v>7</v>
      </c>
      <c r="J55" t="n">
        <v>256.09</v>
      </c>
      <c r="K55" t="n">
        <v>57.72</v>
      </c>
      <c r="L55" t="n">
        <v>14.25</v>
      </c>
      <c r="M55" t="n">
        <v>5</v>
      </c>
      <c r="N55" t="n">
        <v>64.11</v>
      </c>
      <c r="O55" t="n">
        <v>31818.13</v>
      </c>
      <c r="P55" t="n">
        <v>101.1</v>
      </c>
      <c r="Q55" t="n">
        <v>204.15</v>
      </c>
      <c r="R55" t="n">
        <v>25.52</v>
      </c>
      <c r="S55" t="n">
        <v>17.37</v>
      </c>
      <c r="T55" t="n">
        <v>1969.03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75.82396781858598</v>
      </c>
      <c r="AB55" t="n">
        <v>103.7456978867222</v>
      </c>
      <c r="AC55" t="n">
        <v>93.84435408844102</v>
      </c>
      <c r="AD55" t="n">
        <v>75823.96781858598</v>
      </c>
      <c r="AE55" t="n">
        <v>103745.6978867222</v>
      </c>
      <c r="AF55" t="n">
        <v>2.304846905085521e-06</v>
      </c>
      <c r="AG55" t="n">
        <v>0.1366666666666667</v>
      </c>
      <c r="AH55" t="n">
        <v>93844.35408844102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10.2404</v>
      </c>
      <c r="E56" t="n">
        <v>9.77</v>
      </c>
      <c r="F56" t="n">
        <v>6.78</v>
      </c>
      <c r="G56" t="n">
        <v>67.83</v>
      </c>
      <c r="H56" t="n">
        <v>1.01</v>
      </c>
      <c r="I56" t="n">
        <v>6</v>
      </c>
      <c r="J56" t="n">
        <v>256.54</v>
      </c>
      <c r="K56" t="n">
        <v>57.72</v>
      </c>
      <c r="L56" t="n">
        <v>14.5</v>
      </c>
      <c r="M56" t="n">
        <v>4</v>
      </c>
      <c r="N56" t="n">
        <v>64.31999999999999</v>
      </c>
      <c r="O56" t="n">
        <v>31874.54</v>
      </c>
      <c r="P56" t="n">
        <v>100.48</v>
      </c>
      <c r="Q56" t="n">
        <v>204.15</v>
      </c>
      <c r="R56" t="n">
        <v>24.69</v>
      </c>
      <c r="S56" t="n">
        <v>17.37</v>
      </c>
      <c r="T56" t="n">
        <v>1555.6</v>
      </c>
      <c r="U56" t="n">
        <v>0.7</v>
      </c>
      <c r="V56" t="n">
        <v>0.75</v>
      </c>
      <c r="W56" t="n">
        <v>1.15</v>
      </c>
      <c r="X56" t="n">
        <v>0.09</v>
      </c>
      <c r="Y56" t="n">
        <v>1</v>
      </c>
      <c r="Z56" t="n">
        <v>10</v>
      </c>
      <c r="AA56" t="n">
        <v>74.87198860578432</v>
      </c>
      <c r="AB56" t="n">
        <v>102.4431579294088</v>
      </c>
      <c r="AC56" t="n">
        <v>92.6661267165269</v>
      </c>
      <c r="AD56" t="n">
        <v>74871.98860578433</v>
      </c>
      <c r="AE56" t="n">
        <v>102443.1579294088</v>
      </c>
      <c r="AF56" t="n">
        <v>2.321646444314821e-06</v>
      </c>
      <c r="AG56" t="n">
        <v>0.1356944444444445</v>
      </c>
      <c r="AH56" t="n">
        <v>92666.12671652691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10.2383</v>
      </c>
      <c r="E57" t="n">
        <v>9.77</v>
      </c>
      <c r="F57" t="n">
        <v>6.79</v>
      </c>
      <c r="G57" t="n">
        <v>67.84999999999999</v>
      </c>
      <c r="H57" t="n">
        <v>1.02</v>
      </c>
      <c r="I57" t="n">
        <v>6</v>
      </c>
      <c r="J57" t="n">
        <v>257</v>
      </c>
      <c r="K57" t="n">
        <v>57.72</v>
      </c>
      <c r="L57" t="n">
        <v>14.75</v>
      </c>
      <c r="M57" t="n">
        <v>4</v>
      </c>
      <c r="N57" t="n">
        <v>64.53</v>
      </c>
      <c r="O57" t="n">
        <v>31931.15</v>
      </c>
      <c r="P57" t="n">
        <v>100.61</v>
      </c>
      <c r="Q57" t="n">
        <v>204.14</v>
      </c>
      <c r="R57" t="n">
        <v>24.74</v>
      </c>
      <c r="S57" t="n">
        <v>17.37</v>
      </c>
      <c r="T57" t="n">
        <v>1580.16</v>
      </c>
      <c r="U57" t="n">
        <v>0.7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74.98458733102535</v>
      </c>
      <c r="AB57" t="n">
        <v>102.5972204727887</v>
      </c>
      <c r="AC57" t="n">
        <v>92.80548574699479</v>
      </c>
      <c r="AD57" t="n">
        <v>74984.58733102535</v>
      </c>
      <c r="AE57" t="n">
        <v>102597.2204727887</v>
      </c>
      <c r="AF57" t="n">
        <v>2.321170344012777e-06</v>
      </c>
      <c r="AG57" t="n">
        <v>0.1356944444444445</v>
      </c>
      <c r="AH57" t="n">
        <v>92805.48574699479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10.2363</v>
      </c>
      <c r="E58" t="n">
        <v>9.77</v>
      </c>
      <c r="F58" t="n">
        <v>6.79</v>
      </c>
      <c r="G58" t="n">
        <v>67.87</v>
      </c>
      <c r="H58" t="n">
        <v>1.04</v>
      </c>
      <c r="I58" t="n">
        <v>6</v>
      </c>
      <c r="J58" t="n">
        <v>257.46</v>
      </c>
      <c r="K58" t="n">
        <v>57.72</v>
      </c>
      <c r="L58" t="n">
        <v>15</v>
      </c>
      <c r="M58" t="n">
        <v>4</v>
      </c>
      <c r="N58" t="n">
        <v>64.73999999999999</v>
      </c>
      <c r="O58" t="n">
        <v>31987.71</v>
      </c>
      <c r="P58" t="n">
        <v>100.61</v>
      </c>
      <c r="Q58" t="n">
        <v>204.14</v>
      </c>
      <c r="R58" t="n">
        <v>24.84</v>
      </c>
      <c r="S58" t="n">
        <v>17.37</v>
      </c>
      <c r="T58" t="n">
        <v>1631.11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  <c r="AA58" t="n">
        <v>74.99882671526937</v>
      </c>
      <c r="AB58" t="n">
        <v>102.6167034265086</v>
      </c>
      <c r="AC58" t="n">
        <v>92.82310927495621</v>
      </c>
      <c r="AD58" t="n">
        <v>74998.82671526937</v>
      </c>
      <c r="AE58" t="n">
        <v>102616.7034265086</v>
      </c>
      <c r="AF58" t="n">
        <v>2.320716915153686e-06</v>
      </c>
      <c r="AG58" t="n">
        <v>0.1356944444444445</v>
      </c>
      <c r="AH58" t="n">
        <v>92823.10927495621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10.2375</v>
      </c>
      <c r="E59" t="n">
        <v>9.77</v>
      </c>
      <c r="F59" t="n">
        <v>6.79</v>
      </c>
      <c r="G59" t="n">
        <v>67.86</v>
      </c>
      <c r="H59" t="n">
        <v>1.05</v>
      </c>
      <c r="I59" t="n">
        <v>6</v>
      </c>
      <c r="J59" t="n">
        <v>257.92</v>
      </c>
      <c r="K59" t="n">
        <v>57.72</v>
      </c>
      <c r="L59" t="n">
        <v>15.25</v>
      </c>
      <c r="M59" t="n">
        <v>4</v>
      </c>
      <c r="N59" t="n">
        <v>64.95</v>
      </c>
      <c r="O59" t="n">
        <v>32044.35</v>
      </c>
      <c r="P59" t="n">
        <v>100.7</v>
      </c>
      <c r="Q59" t="n">
        <v>204.14</v>
      </c>
      <c r="R59" t="n">
        <v>24.88</v>
      </c>
      <c r="S59" t="n">
        <v>17.37</v>
      </c>
      <c r="T59" t="n">
        <v>1651.39</v>
      </c>
      <c r="U59" t="n">
        <v>0.7</v>
      </c>
      <c r="V59" t="n">
        <v>0.75</v>
      </c>
      <c r="W59" t="n">
        <v>1.14</v>
      </c>
      <c r="X59" t="n">
        <v>0.09</v>
      </c>
      <c r="Y59" t="n">
        <v>1</v>
      </c>
      <c r="Z59" t="n">
        <v>10</v>
      </c>
      <c r="AA59" t="n">
        <v>75.03812381108406</v>
      </c>
      <c r="AB59" t="n">
        <v>102.6704714466678</v>
      </c>
      <c r="AC59" t="n">
        <v>92.8717457507353</v>
      </c>
      <c r="AD59" t="n">
        <v>75038.12381108406</v>
      </c>
      <c r="AE59" t="n">
        <v>102670.4714466678</v>
      </c>
      <c r="AF59" t="n">
        <v>2.32098897246914e-06</v>
      </c>
      <c r="AG59" t="n">
        <v>0.1356944444444445</v>
      </c>
      <c r="AH59" t="n">
        <v>92871.7457507353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10.234</v>
      </c>
      <c r="E60" t="n">
        <v>9.77</v>
      </c>
      <c r="F60" t="n">
        <v>6.79</v>
      </c>
      <c r="G60" t="n">
        <v>67.89</v>
      </c>
      <c r="H60" t="n">
        <v>1.07</v>
      </c>
      <c r="I60" t="n">
        <v>6</v>
      </c>
      <c r="J60" t="n">
        <v>258.38</v>
      </c>
      <c r="K60" t="n">
        <v>57.72</v>
      </c>
      <c r="L60" t="n">
        <v>15.5</v>
      </c>
      <c r="M60" t="n">
        <v>4</v>
      </c>
      <c r="N60" t="n">
        <v>65.16</v>
      </c>
      <c r="O60" t="n">
        <v>32101.07</v>
      </c>
      <c r="P60" t="n">
        <v>100.76</v>
      </c>
      <c r="Q60" t="n">
        <v>204.14</v>
      </c>
      <c r="R60" t="n">
        <v>24.98</v>
      </c>
      <c r="S60" t="n">
        <v>17.37</v>
      </c>
      <c r="T60" t="n">
        <v>1704.11</v>
      </c>
      <c r="U60" t="n">
        <v>0.7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75.09497181355991</v>
      </c>
      <c r="AB60" t="n">
        <v>102.748253391612</v>
      </c>
      <c r="AC60" t="n">
        <v>92.94210429602175</v>
      </c>
      <c r="AD60" t="n">
        <v>75094.97181355991</v>
      </c>
      <c r="AE60" t="n">
        <v>102748.253391612</v>
      </c>
      <c r="AF60" t="n">
        <v>2.320195471965732e-06</v>
      </c>
      <c r="AG60" t="n">
        <v>0.1356944444444445</v>
      </c>
      <c r="AH60" t="n">
        <v>92942.10429602176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10.2375</v>
      </c>
      <c r="E61" t="n">
        <v>9.77</v>
      </c>
      <c r="F61" t="n">
        <v>6.79</v>
      </c>
      <c r="G61" t="n">
        <v>67.86</v>
      </c>
      <c r="H61" t="n">
        <v>1.08</v>
      </c>
      <c r="I61" t="n">
        <v>6</v>
      </c>
      <c r="J61" t="n">
        <v>258.84</v>
      </c>
      <c r="K61" t="n">
        <v>57.72</v>
      </c>
      <c r="L61" t="n">
        <v>15.75</v>
      </c>
      <c r="M61" t="n">
        <v>4</v>
      </c>
      <c r="N61" t="n">
        <v>65.37</v>
      </c>
      <c r="O61" t="n">
        <v>32157.87</v>
      </c>
      <c r="P61" t="n">
        <v>100.68</v>
      </c>
      <c r="Q61" t="n">
        <v>204.14</v>
      </c>
      <c r="R61" t="n">
        <v>24.67</v>
      </c>
      <c r="S61" t="n">
        <v>17.37</v>
      </c>
      <c r="T61" t="n">
        <v>1547.08</v>
      </c>
      <c r="U61" t="n">
        <v>0.7</v>
      </c>
      <c r="V61" t="n">
        <v>0.75</v>
      </c>
      <c r="W61" t="n">
        <v>1.15</v>
      </c>
      <c r="X61" t="n">
        <v>0.09</v>
      </c>
      <c r="Y61" t="n">
        <v>1</v>
      </c>
      <c r="Z61" t="n">
        <v>10</v>
      </c>
      <c r="AA61" t="n">
        <v>75.02749239019623</v>
      </c>
      <c r="AB61" t="n">
        <v>102.6559250675838</v>
      </c>
      <c r="AC61" t="n">
        <v>92.85858765765516</v>
      </c>
      <c r="AD61" t="n">
        <v>75027.49239019623</v>
      </c>
      <c r="AE61" t="n">
        <v>102655.9250675838</v>
      </c>
      <c r="AF61" t="n">
        <v>2.32098897246914e-06</v>
      </c>
      <c r="AG61" t="n">
        <v>0.1356944444444445</v>
      </c>
      <c r="AH61" t="n">
        <v>92858.58765765517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10.238</v>
      </c>
      <c r="E62" t="n">
        <v>9.77</v>
      </c>
      <c r="F62" t="n">
        <v>6.79</v>
      </c>
      <c r="G62" t="n">
        <v>67.84999999999999</v>
      </c>
      <c r="H62" t="n">
        <v>1.1</v>
      </c>
      <c r="I62" t="n">
        <v>6</v>
      </c>
      <c r="J62" t="n">
        <v>259.3</v>
      </c>
      <c r="K62" t="n">
        <v>57.72</v>
      </c>
      <c r="L62" t="n">
        <v>16</v>
      </c>
      <c r="M62" t="n">
        <v>4</v>
      </c>
      <c r="N62" t="n">
        <v>65.58</v>
      </c>
      <c r="O62" t="n">
        <v>32214.75</v>
      </c>
      <c r="P62" t="n">
        <v>100.43</v>
      </c>
      <c r="Q62" t="n">
        <v>204.15</v>
      </c>
      <c r="R62" t="n">
        <v>24.64</v>
      </c>
      <c r="S62" t="n">
        <v>17.37</v>
      </c>
      <c r="T62" t="n">
        <v>1530.9</v>
      </c>
      <c r="U62" t="n">
        <v>0.71</v>
      </c>
      <c r="V62" t="n">
        <v>0.75</v>
      </c>
      <c r="W62" t="n">
        <v>1.15</v>
      </c>
      <c r="X62" t="n">
        <v>0.09</v>
      </c>
      <c r="Y62" t="n">
        <v>1</v>
      </c>
      <c r="Z62" t="n">
        <v>10</v>
      </c>
      <c r="AA62" t="n">
        <v>74.89104476893199</v>
      </c>
      <c r="AB62" t="n">
        <v>102.469231412526</v>
      </c>
      <c r="AC62" t="n">
        <v>92.6897117830098</v>
      </c>
      <c r="AD62" t="n">
        <v>74891.04476893198</v>
      </c>
      <c r="AE62" t="n">
        <v>102469.231412526</v>
      </c>
      <c r="AF62" t="n">
        <v>2.321102329683913e-06</v>
      </c>
      <c r="AG62" t="n">
        <v>0.1356944444444445</v>
      </c>
      <c r="AH62" t="n">
        <v>92689.7117830098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10.2392</v>
      </c>
      <c r="E63" t="n">
        <v>9.77</v>
      </c>
      <c r="F63" t="n">
        <v>6.78</v>
      </c>
      <c r="G63" t="n">
        <v>67.84</v>
      </c>
      <c r="H63" t="n">
        <v>1.11</v>
      </c>
      <c r="I63" t="n">
        <v>6</v>
      </c>
      <c r="J63" t="n">
        <v>259.76</v>
      </c>
      <c r="K63" t="n">
        <v>57.72</v>
      </c>
      <c r="L63" t="n">
        <v>16.25</v>
      </c>
      <c r="M63" t="n">
        <v>4</v>
      </c>
      <c r="N63" t="n">
        <v>65.79000000000001</v>
      </c>
      <c r="O63" t="n">
        <v>32271.71</v>
      </c>
      <c r="P63" t="n">
        <v>100.24</v>
      </c>
      <c r="Q63" t="n">
        <v>204.14</v>
      </c>
      <c r="R63" t="n">
        <v>24.79</v>
      </c>
      <c r="S63" t="n">
        <v>17.37</v>
      </c>
      <c r="T63" t="n">
        <v>1607.51</v>
      </c>
      <c r="U63" t="n">
        <v>0.7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74.75296075114935</v>
      </c>
      <c r="AB63" t="n">
        <v>102.280298767559</v>
      </c>
      <c r="AC63" t="n">
        <v>92.51881060450972</v>
      </c>
      <c r="AD63" t="n">
        <v>74752.96075114935</v>
      </c>
      <c r="AE63" t="n">
        <v>102280.298767559</v>
      </c>
      <c r="AF63" t="n">
        <v>2.321374386999367e-06</v>
      </c>
      <c r="AG63" t="n">
        <v>0.1356944444444445</v>
      </c>
      <c r="AH63" t="n">
        <v>92518.81060450972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10.2302</v>
      </c>
      <c r="E64" t="n">
        <v>9.779999999999999</v>
      </c>
      <c r="F64" t="n">
        <v>6.79</v>
      </c>
      <c r="G64" t="n">
        <v>67.93000000000001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100.3</v>
      </c>
      <c r="Q64" t="n">
        <v>204.14</v>
      </c>
      <c r="R64" t="n">
        <v>25.08</v>
      </c>
      <c r="S64" t="n">
        <v>17.37</v>
      </c>
      <c r="T64" t="n">
        <v>1751.84</v>
      </c>
      <c r="U64" t="n">
        <v>0.6899999999999999</v>
      </c>
      <c r="V64" t="n">
        <v>0.75</v>
      </c>
      <c r="W64" t="n">
        <v>1.14</v>
      </c>
      <c r="X64" t="n">
        <v>0.1</v>
      </c>
      <c r="Y64" t="n">
        <v>1</v>
      </c>
      <c r="Z64" t="n">
        <v>10</v>
      </c>
      <c r="AA64" t="n">
        <v>74.87787020707967</v>
      </c>
      <c r="AB64" t="n">
        <v>102.451205395779</v>
      </c>
      <c r="AC64" t="n">
        <v>92.67340614400146</v>
      </c>
      <c r="AD64" t="n">
        <v>74877.87020707967</v>
      </c>
      <c r="AE64" t="n">
        <v>102451.205395779</v>
      </c>
      <c r="AF64" t="n">
        <v>2.31933395713346e-06</v>
      </c>
      <c r="AG64" t="n">
        <v>0.1358333333333333</v>
      </c>
      <c r="AH64" t="n">
        <v>92673.40614400146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10.238</v>
      </c>
      <c r="E65" t="n">
        <v>9.77</v>
      </c>
      <c r="F65" t="n">
        <v>6.79</v>
      </c>
      <c r="G65" t="n">
        <v>67.84999999999999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99.95</v>
      </c>
      <c r="Q65" t="n">
        <v>204.14</v>
      </c>
      <c r="R65" t="n">
        <v>24.8</v>
      </c>
      <c r="S65" t="n">
        <v>17.37</v>
      </c>
      <c r="T65" t="n">
        <v>1614.04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74.63590312875421</v>
      </c>
      <c r="AB65" t="n">
        <v>102.1201353643802</v>
      </c>
      <c r="AC65" t="n">
        <v>92.37393297173955</v>
      </c>
      <c r="AD65" t="n">
        <v>74635.9031287542</v>
      </c>
      <c r="AE65" t="n">
        <v>102120.1353643802</v>
      </c>
      <c r="AF65" t="n">
        <v>2.321102329683913e-06</v>
      </c>
      <c r="AG65" t="n">
        <v>0.1356944444444445</v>
      </c>
      <c r="AH65" t="n">
        <v>92373.93297173954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10.2325</v>
      </c>
      <c r="E66" t="n">
        <v>9.77</v>
      </c>
      <c r="F66" t="n">
        <v>6.79</v>
      </c>
      <c r="G66" t="n">
        <v>67.91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99.92</v>
      </c>
      <c r="Q66" t="n">
        <v>204.14</v>
      </c>
      <c r="R66" t="n">
        <v>24.9</v>
      </c>
      <c r="S66" t="n">
        <v>17.37</v>
      </c>
      <c r="T66" t="n">
        <v>1660.98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74.65893363493116</v>
      </c>
      <c r="AB66" t="n">
        <v>102.1516467189657</v>
      </c>
      <c r="AC66" t="n">
        <v>92.40243692686988</v>
      </c>
      <c r="AD66" t="n">
        <v>74658.93363493116</v>
      </c>
      <c r="AE66" t="n">
        <v>102151.6467189657</v>
      </c>
      <c r="AF66" t="n">
        <v>2.319855400321414e-06</v>
      </c>
      <c r="AG66" t="n">
        <v>0.1356944444444445</v>
      </c>
      <c r="AH66" t="n">
        <v>92402.43692686988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10.2398</v>
      </c>
      <c r="E67" t="n">
        <v>9.77</v>
      </c>
      <c r="F67" t="n">
        <v>6.78</v>
      </c>
      <c r="G67" t="n">
        <v>67.84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99.7</v>
      </c>
      <c r="Q67" t="n">
        <v>204.14</v>
      </c>
      <c r="R67" t="n">
        <v>24.75</v>
      </c>
      <c r="S67" t="n">
        <v>17.37</v>
      </c>
      <c r="T67" t="n">
        <v>1586.78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74.46172007917424</v>
      </c>
      <c r="AB67" t="n">
        <v>101.8818104315312</v>
      </c>
      <c r="AC67" t="n">
        <v>92.15835343599041</v>
      </c>
      <c r="AD67" t="n">
        <v>74461.72007917424</v>
      </c>
      <c r="AE67" t="n">
        <v>101881.8104315312</v>
      </c>
      <c r="AF67" t="n">
        <v>2.321510415657094e-06</v>
      </c>
      <c r="AG67" t="n">
        <v>0.1356944444444445</v>
      </c>
      <c r="AH67" t="n">
        <v>92158.3534359904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10.2287</v>
      </c>
      <c r="E68" t="n">
        <v>9.779999999999999</v>
      </c>
      <c r="F68" t="n">
        <v>6.79</v>
      </c>
      <c r="G68" t="n">
        <v>67.94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99.54000000000001</v>
      </c>
      <c r="Q68" t="n">
        <v>204.14</v>
      </c>
      <c r="R68" t="n">
        <v>25.07</v>
      </c>
      <c r="S68" t="n">
        <v>17.37</v>
      </c>
      <c r="T68" t="n">
        <v>1748.41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74.48420040004035</v>
      </c>
      <c r="AB68" t="n">
        <v>101.9125689983019</v>
      </c>
      <c r="AC68" t="n">
        <v>92.18617644831851</v>
      </c>
      <c r="AD68" t="n">
        <v>74484.20040004035</v>
      </c>
      <c r="AE68" t="n">
        <v>101912.5689983019</v>
      </c>
      <c r="AF68" t="n">
        <v>2.318993885489142e-06</v>
      </c>
      <c r="AG68" t="n">
        <v>0.1358333333333333</v>
      </c>
      <c r="AH68" t="n">
        <v>92186.17644831851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10.3046</v>
      </c>
      <c r="E69" t="n">
        <v>9.699999999999999</v>
      </c>
      <c r="F69" t="n">
        <v>6.77</v>
      </c>
      <c r="G69" t="n">
        <v>81.20999999999999</v>
      </c>
      <c r="H69" t="n">
        <v>1.2</v>
      </c>
      <c r="I69" t="n">
        <v>5</v>
      </c>
      <c r="J69" t="n">
        <v>262.55</v>
      </c>
      <c r="K69" t="n">
        <v>57.72</v>
      </c>
      <c r="L69" t="n">
        <v>17.75</v>
      </c>
      <c r="M69" t="n">
        <v>3</v>
      </c>
      <c r="N69" t="n">
        <v>67.06999999999999</v>
      </c>
      <c r="O69" t="n">
        <v>32615.12</v>
      </c>
      <c r="P69" t="n">
        <v>98.73999999999999</v>
      </c>
      <c r="Q69" t="n">
        <v>204.14</v>
      </c>
      <c r="R69" t="n">
        <v>24.22</v>
      </c>
      <c r="S69" t="n">
        <v>17.37</v>
      </c>
      <c r="T69" t="n">
        <v>1329.57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73.46794885835988</v>
      </c>
      <c r="AB69" t="n">
        <v>100.5220888051216</v>
      </c>
      <c r="AC69" t="n">
        <v>90.92840173322362</v>
      </c>
      <c r="AD69" t="n">
        <v>73467.94885835987</v>
      </c>
      <c r="AE69" t="n">
        <v>100522.0888051216</v>
      </c>
      <c r="AF69" t="n">
        <v>2.336201510691624e-06</v>
      </c>
      <c r="AG69" t="n">
        <v>0.1347222222222222</v>
      </c>
      <c r="AH69" t="n">
        <v>90928.40173322363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10.2998</v>
      </c>
      <c r="E70" t="n">
        <v>9.710000000000001</v>
      </c>
      <c r="F70" t="n">
        <v>6.77</v>
      </c>
      <c r="G70" t="n">
        <v>81.27</v>
      </c>
      <c r="H70" t="n">
        <v>1.22</v>
      </c>
      <c r="I70" t="n">
        <v>5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99.09999999999999</v>
      </c>
      <c r="Q70" t="n">
        <v>204.14</v>
      </c>
      <c r="R70" t="n">
        <v>24.39</v>
      </c>
      <c r="S70" t="n">
        <v>17.37</v>
      </c>
      <c r="T70" t="n">
        <v>1411.35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73.69189913467669</v>
      </c>
      <c r="AB70" t="n">
        <v>100.828507453167</v>
      </c>
      <c r="AC70" t="n">
        <v>91.20557621556094</v>
      </c>
      <c r="AD70" t="n">
        <v>73691.89913467669</v>
      </c>
      <c r="AE70" t="n">
        <v>100828.507453167</v>
      </c>
      <c r="AF70" t="n">
        <v>2.335113281429807e-06</v>
      </c>
      <c r="AG70" t="n">
        <v>0.1348611111111111</v>
      </c>
      <c r="AH70" t="n">
        <v>91205.57621556094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10.2928</v>
      </c>
      <c r="E71" t="n">
        <v>9.720000000000001</v>
      </c>
      <c r="F71" t="n">
        <v>6.78</v>
      </c>
      <c r="G71" t="n">
        <v>81.34999999999999</v>
      </c>
      <c r="H71" t="n">
        <v>1.23</v>
      </c>
      <c r="I71" t="n">
        <v>5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99.33</v>
      </c>
      <c r="Q71" t="n">
        <v>204.14</v>
      </c>
      <c r="R71" t="n">
        <v>24.59</v>
      </c>
      <c r="S71" t="n">
        <v>17.37</v>
      </c>
      <c r="T71" t="n">
        <v>1512.47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73.8910975519519</v>
      </c>
      <c r="AB71" t="n">
        <v>101.1010595156968</v>
      </c>
      <c r="AC71" t="n">
        <v>91.45211629177219</v>
      </c>
      <c r="AD71" t="n">
        <v>73891.0975519519</v>
      </c>
      <c r="AE71" t="n">
        <v>101101.0595156968</v>
      </c>
      <c r="AF71" t="n">
        <v>2.333526280422991e-06</v>
      </c>
      <c r="AG71" t="n">
        <v>0.135</v>
      </c>
      <c r="AH71" t="n">
        <v>91452.11629177218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10.3007</v>
      </c>
      <c r="E72" t="n">
        <v>9.710000000000001</v>
      </c>
      <c r="F72" t="n">
        <v>6.77</v>
      </c>
      <c r="G72" t="n">
        <v>81.26000000000001</v>
      </c>
      <c r="H72" t="n">
        <v>1.25</v>
      </c>
      <c r="I72" t="n">
        <v>5</v>
      </c>
      <c r="J72" t="n">
        <v>263.95</v>
      </c>
      <c r="K72" t="n">
        <v>57.72</v>
      </c>
      <c r="L72" t="n">
        <v>18.5</v>
      </c>
      <c r="M72" t="n">
        <v>3</v>
      </c>
      <c r="N72" t="n">
        <v>67.72</v>
      </c>
      <c r="O72" t="n">
        <v>32787.92</v>
      </c>
      <c r="P72" t="n">
        <v>99.25</v>
      </c>
      <c r="Q72" t="n">
        <v>204.17</v>
      </c>
      <c r="R72" t="n">
        <v>24.34</v>
      </c>
      <c r="S72" t="n">
        <v>17.37</v>
      </c>
      <c r="T72" t="n">
        <v>1387.16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73.76489060311947</v>
      </c>
      <c r="AB72" t="n">
        <v>100.9283776004467</v>
      </c>
      <c r="AC72" t="n">
        <v>91.29591489615291</v>
      </c>
      <c r="AD72" t="n">
        <v>73764.89060311946</v>
      </c>
      <c r="AE72" t="n">
        <v>100928.3776004467</v>
      </c>
      <c r="AF72" t="n">
        <v>2.335317324416398e-06</v>
      </c>
      <c r="AG72" t="n">
        <v>0.1348611111111111</v>
      </c>
      <c r="AH72" t="n">
        <v>91295.91489615291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10.2987</v>
      </c>
      <c r="E73" t="n">
        <v>9.710000000000001</v>
      </c>
      <c r="F73" t="n">
        <v>6.77</v>
      </c>
      <c r="G73" t="n">
        <v>81.28</v>
      </c>
      <c r="H73" t="n">
        <v>1.26</v>
      </c>
      <c r="I73" t="n">
        <v>5</v>
      </c>
      <c r="J73" t="n">
        <v>264.42</v>
      </c>
      <c r="K73" t="n">
        <v>57.72</v>
      </c>
      <c r="L73" t="n">
        <v>18.75</v>
      </c>
      <c r="M73" t="n">
        <v>3</v>
      </c>
      <c r="N73" t="n">
        <v>67.94</v>
      </c>
      <c r="O73" t="n">
        <v>32845.69</v>
      </c>
      <c r="P73" t="n">
        <v>99.51000000000001</v>
      </c>
      <c r="Q73" t="n">
        <v>204.14</v>
      </c>
      <c r="R73" t="n">
        <v>24.41</v>
      </c>
      <c r="S73" t="n">
        <v>17.37</v>
      </c>
      <c r="T73" t="n">
        <v>1424.48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73.91619457799244</v>
      </c>
      <c r="AB73" t="n">
        <v>101.1353983739281</v>
      </c>
      <c r="AC73" t="n">
        <v>91.48317789756878</v>
      </c>
      <c r="AD73" t="n">
        <v>73916.19457799244</v>
      </c>
      <c r="AE73" t="n">
        <v>101135.3983739281</v>
      </c>
      <c r="AF73" t="n">
        <v>2.334863895557308e-06</v>
      </c>
      <c r="AG73" t="n">
        <v>0.1348611111111111</v>
      </c>
      <c r="AH73" t="n">
        <v>91483.17789756878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10.2987</v>
      </c>
      <c r="E74" t="n">
        <v>9.710000000000001</v>
      </c>
      <c r="F74" t="n">
        <v>6.77</v>
      </c>
      <c r="G74" t="n">
        <v>81.28</v>
      </c>
      <c r="H74" t="n">
        <v>1.28</v>
      </c>
      <c r="I74" t="n">
        <v>5</v>
      </c>
      <c r="J74" t="n">
        <v>264.89</v>
      </c>
      <c r="K74" t="n">
        <v>57.72</v>
      </c>
      <c r="L74" t="n">
        <v>19</v>
      </c>
      <c r="M74" t="n">
        <v>3</v>
      </c>
      <c r="N74" t="n">
        <v>68.16</v>
      </c>
      <c r="O74" t="n">
        <v>32903.54</v>
      </c>
      <c r="P74" t="n">
        <v>99.44</v>
      </c>
      <c r="Q74" t="n">
        <v>204.14</v>
      </c>
      <c r="R74" t="n">
        <v>24.47</v>
      </c>
      <c r="S74" t="n">
        <v>17.37</v>
      </c>
      <c r="T74" t="n">
        <v>1452.24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73.87920572506079</v>
      </c>
      <c r="AB74" t="n">
        <v>101.084788593514</v>
      </c>
      <c r="AC74" t="n">
        <v>91.43739824356614</v>
      </c>
      <c r="AD74" t="n">
        <v>73879.20572506079</v>
      </c>
      <c r="AE74" t="n">
        <v>101084.788593514</v>
      </c>
      <c r="AF74" t="n">
        <v>2.334863895557308e-06</v>
      </c>
      <c r="AG74" t="n">
        <v>0.1348611111111111</v>
      </c>
      <c r="AH74" t="n">
        <v>91437.39824356613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10.2993</v>
      </c>
      <c r="E75" t="n">
        <v>9.710000000000001</v>
      </c>
      <c r="F75" t="n">
        <v>6.77</v>
      </c>
      <c r="G75" t="n">
        <v>81.27</v>
      </c>
      <c r="H75" t="n">
        <v>1.29</v>
      </c>
      <c r="I75" t="n">
        <v>5</v>
      </c>
      <c r="J75" t="n">
        <v>265.36</v>
      </c>
      <c r="K75" t="n">
        <v>57.72</v>
      </c>
      <c r="L75" t="n">
        <v>19.25</v>
      </c>
      <c r="M75" t="n">
        <v>3</v>
      </c>
      <c r="N75" t="n">
        <v>68.38</v>
      </c>
      <c r="O75" t="n">
        <v>32961.47</v>
      </c>
      <c r="P75" t="n">
        <v>99.37</v>
      </c>
      <c r="Q75" t="n">
        <v>204.14</v>
      </c>
      <c r="R75" t="n">
        <v>24.43</v>
      </c>
      <c r="S75" t="n">
        <v>17.37</v>
      </c>
      <c r="T75" t="n">
        <v>1434.22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73.83803756855067</v>
      </c>
      <c r="AB75" t="n">
        <v>101.028460505566</v>
      </c>
      <c r="AC75" t="n">
        <v>91.38644602927489</v>
      </c>
      <c r="AD75" t="n">
        <v>73838.03756855067</v>
      </c>
      <c r="AE75" t="n">
        <v>101028.460505566</v>
      </c>
      <c r="AF75" t="n">
        <v>2.334999924215034e-06</v>
      </c>
      <c r="AG75" t="n">
        <v>0.1348611111111111</v>
      </c>
      <c r="AH75" t="n">
        <v>91386.4460292749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10.2954</v>
      </c>
      <c r="E76" t="n">
        <v>9.710000000000001</v>
      </c>
      <c r="F76" t="n">
        <v>6.78</v>
      </c>
      <c r="G76" t="n">
        <v>81.31999999999999</v>
      </c>
      <c r="H76" t="n">
        <v>1.31</v>
      </c>
      <c r="I76" t="n">
        <v>5</v>
      </c>
      <c r="J76" t="n">
        <v>265.83</v>
      </c>
      <c r="K76" t="n">
        <v>57.72</v>
      </c>
      <c r="L76" t="n">
        <v>19.5</v>
      </c>
      <c r="M76" t="n">
        <v>3</v>
      </c>
      <c r="N76" t="n">
        <v>68.59999999999999</v>
      </c>
      <c r="O76" t="n">
        <v>33019.48</v>
      </c>
      <c r="P76" t="n">
        <v>99.33</v>
      </c>
      <c r="Q76" t="n">
        <v>204.14</v>
      </c>
      <c r="R76" t="n">
        <v>24.51</v>
      </c>
      <c r="S76" t="n">
        <v>17.37</v>
      </c>
      <c r="T76" t="n">
        <v>1472.26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73.87248455940639</v>
      </c>
      <c r="AB76" t="n">
        <v>101.0755923981487</v>
      </c>
      <c r="AC76" t="n">
        <v>91.4290797201796</v>
      </c>
      <c r="AD76" t="n">
        <v>73872.48455940638</v>
      </c>
      <c r="AE76" t="n">
        <v>101075.5923981487</v>
      </c>
      <c r="AF76" t="n">
        <v>2.334115737939808e-06</v>
      </c>
      <c r="AG76" t="n">
        <v>0.1348611111111111</v>
      </c>
      <c r="AH76" t="n">
        <v>91429.07972017959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10.2942</v>
      </c>
      <c r="E77" t="n">
        <v>9.710000000000001</v>
      </c>
      <c r="F77" t="n">
        <v>6.78</v>
      </c>
      <c r="G77" t="n">
        <v>81.33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99.31</v>
      </c>
      <c r="Q77" t="n">
        <v>204.17</v>
      </c>
      <c r="R77" t="n">
        <v>24.53</v>
      </c>
      <c r="S77" t="n">
        <v>17.37</v>
      </c>
      <c r="T77" t="n">
        <v>1479.9</v>
      </c>
      <c r="U77" t="n">
        <v>0.71</v>
      </c>
      <c r="V77" t="n">
        <v>0.75</v>
      </c>
      <c r="W77" t="n">
        <v>1.15</v>
      </c>
      <c r="X77" t="n">
        <v>0.09</v>
      </c>
      <c r="Y77" t="n">
        <v>1</v>
      </c>
      <c r="Z77" t="n">
        <v>10</v>
      </c>
      <c r="AA77" t="n">
        <v>73.8702779724523</v>
      </c>
      <c r="AB77" t="n">
        <v>101.0725732485304</v>
      </c>
      <c r="AC77" t="n">
        <v>91.42634871396342</v>
      </c>
      <c r="AD77" t="n">
        <v>73870.2779724523</v>
      </c>
      <c r="AE77" t="n">
        <v>101072.5732485304</v>
      </c>
      <c r="AF77" t="n">
        <v>2.333843680624354e-06</v>
      </c>
      <c r="AG77" t="n">
        <v>0.1348611111111111</v>
      </c>
      <c r="AH77" t="n">
        <v>91426.34871396342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10.2972</v>
      </c>
      <c r="E78" t="n">
        <v>9.710000000000001</v>
      </c>
      <c r="F78" t="n">
        <v>6.77</v>
      </c>
      <c r="G78" t="n">
        <v>81.3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99.08</v>
      </c>
      <c r="Q78" t="n">
        <v>204.14</v>
      </c>
      <c r="R78" t="n">
        <v>24.38</v>
      </c>
      <c r="S78" t="n">
        <v>17.37</v>
      </c>
      <c r="T78" t="n">
        <v>1407.61</v>
      </c>
      <c r="U78" t="n">
        <v>0.71</v>
      </c>
      <c r="V78" t="n">
        <v>0.75</v>
      </c>
      <c r="W78" t="n">
        <v>1.15</v>
      </c>
      <c r="X78" t="n">
        <v>0.08</v>
      </c>
      <c r="Y78" t="n">
        <v>1</v>
      </c>
      <c r="Z78" t="n">
        <v>10</v>
      </c>
      <c r="AA78" t="n">
        <v>73.69940540580303</v>
      </c>
      <c r="AB78" t="n">
        <v>100.8387778644754</v>
      </c>
      <c r="AC78" t="n">
        <v>91.21486643322865</v>
      </c>
      <c r="AD78" t="n">
        <v>73699.40540580303</v>
      </c>
      <c r="AE78" t="n">
        <v>100838.7778644754</v>
      </c>
      <c r="AF78" t="n">
        <v>2.33452382391299e-06</v>
      </c>
      <c r="AG78" t="n">
        <v>0.1348611111111111</v>
      </c>
      <c r="AH78" t="n">
        <v>91214.86643322866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10.301</v>
      </c>
      <c r="E79" t="n">
        <v>9.710000000000001</v>
      </c>
      <c r="F79" t="n">
        <v>6.77</v>
      </c>
      <c r="G79" t="n">
        <v>81.25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98.95999999999999</v>
      </c>
      <c r="Q79" t="n">
        <v>204.14</v>
      </c>
      <c r="R79" t="n">
        <v>24.35</v>
      </c>
      <c r="S79" t="n">
        <v>17.37</v>
      </c>
      <c r="T79" t="n">
        <v>1393.22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73.60959822983433</v>
      </c>
      <c r="AB79" t="n">
        <v>100.7158997243021</v>
      </c>
      <c r="AC79" t="n">
        <v>91.10371561029289</v>
      </c>
      <c r="AD79" t="n">
        <v>73609.59822983433</v>
      </c>
      <c r="AE79" t="n">
        <v>100715.8997243021</v>
      </c>
      <c r="AF79" t="n">
        <v>2.335385338745262e-06</v>
      </c>
      <c r="AG79" t="n">
        <v>0.1348611111111111</v>
      </c>
      <c r="AH79" t="n">
        <v>91103.7156102929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10.3069</v>
      </c>
      <c r="E80" t="n">
        <v>9.699999999999999</v>
      </c>
      <c r="F80" t="n">
        <v>6.77</v>
      </c>
      <c r="G80" t="n">
        <v>81.19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3</v>
      </c>
      <c r="N80" t="n">
        <v>69.48999999999999</v>
      </c>
      <c r="O80" t="n">
        <v>33252.37</v>
      </c>
      <c r="P80" t="n">
        <v>98.67</v>
      </c>
      <c r="Q80" t="n">
        <v>204.14</v>
      </c>
      <c r="R80" t="n">
        <v>24.15</v>
      </c>
      <c r="S80" t="n">
        <v>17.37</v>
      </c>
      <c r="T80" t="n">
        <v>1294.75</v>
      </c>
      <c r="U80" t="n">
        <v>0.72</v>
      </c>
      <c r="V80" t="n">
        <v>0.75</v>
      </c>
      <c r="W80" t="n">
        <v>1.14</v>
      </c>
      <c r="X80" t="n">
        <v>0.07000000000000001</v>
      </c>
      <c r="Y80" t="n">
        <v>1</v>
      </c>
      <c r="Z80" t="n">
        <v>10</v>
      </c>
      <c r="AA80" t="n">
        <v>73.41506399313866</v>
      </c>
      <c r="AB80" t="n">
        <v>100.4497293994104</v>
      </c>
      <c r="AC80" t="n">
        <v>90.86294820763638</v>
      </c>
      <c r="AD80" t="n">
        <v>73415.06399313865</v>
      </c>
      <c r="AE80" t="n">
        <v>100449.7293994104</v>
      </c>
      <c r="AF80" t="n">
        <v>2.336722953879578e-06</v>
      </c>
      <c r="AG80" t="n">
        <v>0.1347222222222222</v>
      </c>
      <c r="AH80" t="n">
        <v>90862.94820763638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10.3102</v>
      </c>
      <c r="E81" t="n">
        <v>9.699999999999999</v>
      </c>
      <c r="F81" t="n">
        <v>6.76</v>
      </c>
      <c r="G81" t="n">
        <v>81.15000000000001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3</v>
      </c>
      <c r="N81" t="n">
        <v>69.70999999999999</v>
      </c>
      <c r="O81" t="n">
        <v>33310.81</v>
      </c>
      <c r="P81" t="n">
        <v>98.33</v>
      </c>
      <c r="Q81" t="n">
        <v>204.14</v>
      </c>
      <c r="R81" t="n">
        <v>24.09</v>
      </c>
      <c r="S81" t="n">
        <v>17.37</v>
      </c>
      <c r="T81" t="n">
        <v>1263.74</v>
      </c>
      <c r="U81" t="n">
        <v>0.72</v>
      </c>
      <c r="V81" t="n">
        <v>0.76</v>
      </c>
      <c r="W81" t="n">
        <v>1.14</v>
      </c>
      <c r="X81" t="n">
        <v>0.07000000000000001</v>
      </c>
      <c r="Y81" t="n">
        <v>1</v>
      </c>
      <c r="Z81" t="n">
        <v>10</v>
      </c>
      <c r="AA81" t="n">
        <v>73.18440365731595</v>
      </c>
      <c r="AB81" t="n">
        <v>100.1341297519221</v>
      </c>
      <c r="AC81" t="n">
        <v>90.57746894755739</v>
      </c>
      <c r="AD81" t="n">
        <v>73184.40365731595</v>
      </c>
      <c r="AE81" t="n">
        <v>100134.1297519221</v>
      </c>
      <c r="AF81" t="n">
        <v>2.337471111497077e-06</v>
      </c>
      <c r="AG81" t="n">
        <v>0.1347222222222222</v>
      </c>
      <c r="AH81" t="n">
        <v>90577.4689475574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10.3093</v>
      </c>
      <c r="E82" t="n">
        <v>9.699999999999999</v>
      </c>
      <c r="F82" t="n">
        <v>6.76</v>
      </c>
      <c r="G82" t="n">
        <v>81.16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3</v>
      </c>
      <c r="N82" t="n">
        <v>69.94</v>
      </c>
      <c r="O82" t="n">
        <v>33369.33</v>
      </c>
      <c r="P82" t="n">
        <v>98.06999999999999</v>
      </c>
      <c r="Q82" t="n">
        <v>204.14</v>
      </c>
      <c r="R82" t="n">
        <v>24.05</v>
      </c>
      <c r="S82" t="n">
        <v>17.37</v>
      </c>
      <c r="T82" t="n">
        <v>1243.03</v>
      </c>
      <c r="U82" t="n">
        <v>0.72</v>
      </c>
      <c r="V82" t="n">
        <v>0.76</v>
      </c>
      <c r="W82" t="n">
        <v>1.14</v>
      </c>
      <c r="X82" t="n">
        <v>0.07000000000000001</v>
      </c>
      <c r="Y82" t="n">
        <v>1</v>
      </c>
      <c r="Z82" t="n">
        <v>10</v>
      </c>
      <c r="AA82" t="n">
        <v>73.05336324021211</v>
      </c>
      <c r="AB82" t="n">
        <v>99.95483447214548</v>
      </c>
      <c r="AC82" t="n">
        <v>90.41528535764013</v>
      </c>
      <c r="AD82" t="n">
        <v>73053.3632402121</v>
      </c>
      <c r="AE82" t="n">
        <v>99954.83447214548</v>
      </c>
      <c r="AF82" t="n">
        <v>2.337267068510487e-06</v>
      </c>
      <c r="AG82" t="n">
        <v>0.1347222222222222</v>
      </c>
      <c r="AH82" t="n">
        <v>90415.28535764012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10.3066</v>
      </c>
      <c r="E83" t="n">
        <v>9.699999999999999</v>
      </c>
      <c r="F83" t="n">
        <v>6.77</v>
      </c>
      <c r="G83" t="n">
        <v>81.19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3</v>
      </c>
      <c r="N83" t="n">
        <v>70.16</v>
      </c>
      <c r="O83" t="n">
        <v>33427.94</v>
      </c>
      <c r="P83" t="n">
        <v>97.75</v>
      </c>
      <c r="Q83" t="n">
        <v>204.14</v>
      </c>
      <c r="R83" t="n">
        <v>24.16</v>
      </c>
      <c r="S83" t="n">
        <v>17.37</v>
      </c>
      <c r="T83" t="n">
        <v>1296.6</v>
      </c>
      <c r="U83" t="n">
        <v>0.72</v>
      </c>
      <c r="V83" t="n">
        <v>0.75</v>
      </c>
      <c r="W83" t="n">
        <v>1.14</v>
      </c>
      <c r="X83" t="n">
        <v>0.07000000000000001</v>
      </c>
      <c r="Y83" t="n">
        <v>1</v>
      </c>
      <c r="Z83" t="n">
        <v>10</v>
      </c>
      <c r="AA83" t="n">
        <v>72.93137316088418</v>
      </c>
      <c r="AB83" t="n">
        <v>99.78792226378663</v>
      </c>
      <c r="AC83" t="n">
        <v>90.26430301618421</v>
      </c>
      <c r="AD83" t="n">
        <v>72931.37316088418</v>
      </c>
      <c r="AE83" t="n">
        <v>99787.92226378663</v>
      </c>
      <c r="AF83" t="n">
        <v>2.336654939550714e-06</v>
      </c>
      <c r="AG83" t="n">
        <v>0.1347222222222222</v>
      </c>
      <c r="AH83" t="n">
        <v>90264.30301618422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10.3081</v>
      </c>
      <c r="E84" t="n">
        <v>9.699999999999999</v>
      </c>
      <c r="F84" t="n">
        <v>6.76</v>
      </c>
      <c r="G84" t="n">
        <v>81.17</v>
      </c>
      <c r="H84" t="n">
        <v>1.42</v>
      </c>
      <c r="I84" t="n">
        <v>5</v>
      </c>
      <c r="J84" t="n">
        <v>269.61</v>
      </c>
      <c r="K84" t="n">
        <v>57.72</v>
      </c>
      <c r="L84" t="n">
        <v>21.5</v>
      </c>
      <c r="M84" t="n">
        <v>3</v>
      </c>
      <c r="N84" t="n">
        <v>70.39</v>
      </c>
      <c r="O84" t="n">
        <v>33486.63</v>
      </c>
      <c r="P84" t="n">
        <v>97.38</v>
      </c>
      <c r="Q84" t="n">
        <v>204.14</v>
      </c>
      <c r="R84" t="n">
        <v>24.17</v>
      </c>
      <c r="S84" t="n">
        <v>17.37</v>
      </c>
      <c r="T84" t="n">
        <v>1304.47</v>
      </c>
      <c r="U84" t="n">
        <v>0.72</v>
      </c>
      <c r="V84" t="n">
        <v>0.75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72.69735101171661</v>
      </c>
      <c r="AB84" t="n">
        <v>99.46772283496715</v>
      </c>
      <c r="AC84" t="n">
        <v>89.97466297144845</v>
      </c>
      <c r="AD84" t="n">
        <v>72697.3510117166</v>
      </c>
      <c r="AE84" t="n">
        <v>99467.72283496715</v>
      </c>
      <c r="AF84" t="n">
        <v>2.336995011195032e-06</v>
      </c>
      <c r="AG84" t="n">
        <v>0.1347222222222222</v>
      </c>
      <c r="AH84" t="n">
        <v>89974.66297144846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10.3034</v>
      </c>
      <c r="E85" t="n">
        <v>9.710000000000001</v>
      </c>
      <c r="F85" t="n">
        <v>6.77</v>
      </c>
      <c r="G85" t="n">
        <v>81.23</v>
      </c>
      <c r="H85" t="n">
        <v>1.43</v>
      </c>
      <c r="I85" t="n">
        <v>5</v>
      </c>
      <c r="J85" t="n">
        <v>270.09</v>
      </c>
      <c r="K85" t="n">
        <v>57.72</v>
      </c>
      <c r="L85" t="n">
        <v>21.75</v>
      </c>
      <c r="M85" t="n">
        <v>3</v>
      </c>
      <c r="N85" t="n">
        <v>70.62</v>
      </c>
      <c r="O85" t="n">
        <v>33545.41</v>
      </c>
      <c r="P85" t="n">
        <v>97.38</v>
      </c>
      <c r="Q85" t="n">
        <v>204.14</v>
      </c>
      <c r="R85" t="n">
        <v>24.27</v>
      </c>
      <c r="S85" t="n">
        <v>17.37</v>
      </c>
      <c r="T85" t="n">
        <v>1354.65</v>
      </c>
      <c r="U85" t="n">
        <v>0.72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72.75843144445895</v>
      </c>
      <c r="AB85" t="n">
        <v>99.55129577772375</v>
      </c>
      <c r="AC85" t="n">
        <v>90.05025982984374</v>
      </c>
      <c r="AD85" t="n">
        <v>72758.43144445895</v>
      </c>
      <c r="AE85" t="n">
        <v>99551.29577772375</v>
      </c>
      <c r="AF85" t="n">
        <v>2.33592945337617e-06</v>
      </c>
      <c r="AG85" t="n">
        <v>0.1348611111111111</v>
      </c>
      <c r="AH85" t="n">
        <v>90050.25982984374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10.301</v>
      </c>
      <c r="E86" t="n">
        <v>9.710000000000001</v>
      </c>
      <c r="F86" t="n">
        <v>6.77</v>
      </c>
      <c r="G86" t="n">
        <v>81.25</v>
      </c>
      <c r="H86" t="n">
        <v>1.45</v>
      </c>
      <c r="I86" t="n">
        <v>5</v>
      </c>
      <c r="J86" t="n">
        <v>270.57</v>
      </c>
      <c r="K86" t="n">
        <v>57.72</v>
      </c>
      <c r="L86" t="n">
        <v>22</v>
      </c>
      <c r="M86" t="n">
        <v>3</v>
      </c>
      <c r="N86" t="n">
        <v>70.84</v>
      </c>
      <c r="O86" t="n">
        <v>33604.28</v>
      </c>
      <c r="P86" t="n">
        <v>97.33</v>
      </c>
      <c r="Q86" t="n">
        <v>204.14</v>
      </c>
      <c r="R86" t="n">
        <v>24.32</v>
      </c>
      <c r="S86" t="n">
        <v>17.37</v>
      </c>
      <c r="T86" t="n">
        <v>1377.23</v>
      </c>
      <c r="U86" t="n">
        <v>0.71</v>
      </c>
      <c r="V86" t="n">
        <v>0.75</v>
      </c>
      <c r="W86" t="n">
        <v>1.14</v>
      </c>
      <c r="X86" t="n">
        <v>0.08</v>
      </c>
      <c r="Y86" t="n">
        <v>1</v>
      </c>
      <c r="Z86" t="n">
        <v>10</v>
      </c>
      <c r="AA86" t="n">
        <v>72.74847868181546</v>
      </c>
      <c r="AB86" t="n">
        <v>99.53767796878998</v>
      </c>
      <c r="AC86" t="n">
        <v>90.0379416854819</v>
      </c>
      <c r="AD86" t="n">
        <v>72748.47868181545</v>
      </c>
      <c r="AE86" t="n">
        <v>99537.67796878998</v>
      </c>
      <c r="AF86" t="n">
        <v>2.335385338745262e-06</v>
      </c>
      <c r="AG86" t="n">
        <v>0.1348611111111111</v>
      </c>
      <c r="AH86" t="n">
        <v>90037.9416854819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10.301</v>
      </c>
      <c r="E87" t="n">
        <v>9.710000000000001</v>
      </c>
      <c r="F87" t="n">
        <v>6.77</v>
      </c>
      <c r="G87" t="n">
        <v>81.25</v>
      </c>
      <c r="H87" t="n">
        <v>1.46</v>
      </c>
      <c r="I87" t="n">
        <v>5</v>
      </c>
      <c r="J87" t="n">
        <v>271.05</v>
      </c>
      <c r="K87" t="n">
        <v>57.72</v>
      </c>
      <c r="L87" t="n">
        <v>22.25</v>
      </c>
      <c r="M87" t="n">
        <v>3</v>
      </c>
      <c r="N87" t="n">
        <v>71.06999999999999</v>
      </c>
      <c r="O87" t="n">
        <v>33663.24</v>
      </c>
      <c r="P87" t="n">
        <v>97.19</v>
      </c>
      <c r="Q87" t="n">
        <v>204.14</v>
      </c>
      <c r="R87" t="n">
        <v>24.42</v>
      </c>
      <c r="S87" t="n">
        <v>17.37</v>
      </c>
      <c r="T87" t="n">
        <v>1425.75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72.67451749364206</v>
      </c>
      <c r="AB87" t="n">
        <v>99.43648100819385</v>
      </c>
      <c r="AC87" t="n">
        <v>89.9464028207742</v>
      </c>
      <c r="AD87" t="n">
        <v>72674.51749364205</v>
      </c>
      <c r="AE87" t="n">
        <v>99436.48100819385</v>
      </c>
      <c r="AF87" t="n">
        <v>2.335385338745262e-06</v>
      </c>
      <c r="AG87" t="n">
        <v>0.1348611111111111</v>
      </c>
      <c r="AH87" t="n">
        <v>89946.40282077419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10.2987</v>
      </c>
      <c r="E88" t="n">
        <v>9.710000000000001</v>
      </c>
      <c r="F88" t="n">
        <v>6.77</v>
      </c>
      <c r="G88" t="n">
        <v>81.28</v>
      </c>
      <c r="H88" t="n">
        <v>1.47</v>
      </c>
      <c r="I88" t="n">
        <v>5</v>
      </c>
      <c r="J88" t="n">
        <v>271.52</v>
      </c>
      <c r="K88" t="n">
        <v>57.72</v>
      </c>
      <c r="L88" t="n">
        <v>22.5</v>
      </c>
      <c r="M88" t="n">
        <v>3</v>
      </c>
      <c r="N88" t="n">
        <v>71.3</v>
      </c>
      <c r="O88" t="n">
        <v>33722.28</v>
      </c>
      <c r="P88" t="n">
        <v>96.90000000000001</v>
      </c>
      <c r="Q88" t="n">
        <v>204.14</v>
      </c>
      <c r="R88" t="n">
        <v>24.33</v>
      </c>
      <c r="S88" t="n">
        <v>17.37</v>
      </c>
      <c r="T88" t="n">
        <v>1380.28</v>
      </c>
      <c r="U88" t="n">
        <v>0.71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72.53703877582694</v>
      </c>
      <c r="AB88" t="n">
        <v>99.24837656134633</v>
      </c>
      <c r="AC88" t="n">
        <v>89.7762507983275</v>
      </c>
      <c r="AD88" t="n">
        <v>72537.03877582695</v>
      </c>
      <c r="AE88" t="n">
        <v>99248.37656134633</v>
      </c>
      <c r="AF88" t="n">
        <v>2.334863895557308e-06</v>
      </c>
      <c r="AG88" t="n">
        <v>0.1348611111111111</v>
      </c>
      <c r="AH88" t="n">
        <v>89776.2507983275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10.3051</v>
      </c>
      <c r="E89" t="n">
        <v>9.699999999999999</v>
      </c>
      <c r="F89" t="n">
        <v>6.77</v>
      </c>
      <c r="G89" t="n">
        <v>81.20999999999999</v>
      </c>
      <c r="H89" t="n">
        <v>1.49</v>
      </c>
      <c r="I89" t="n">
        <v>5</v>
      </c>
      <c r="J89" t="n">
        <v>272</v>
      </c>
      <c r="K89" t="n">
        <v>57.72</v>
      </c>
      <c r="L89" t="n">
        <v>22.75</v>
      </c>
      <c r="M89" t="n">
        <v>3</v>
      </c>
      <c r="N89" t="n">
        <v>71.53</v>
      </c>
      <c r="O89" t="n">
        <v>33781.41</v>
      </c>
      <c r="P89" t="n">
        <v>96.51000000000001</v>
      </c>
      <c r="Q89" t="n">
        <v>204.14</v>
      </c>
      <c r="R89" t="n">
        <v>24.22</v>
      </c>
      <c r="S89" t="n">
        <v>17.37</v>
      </c>
      <c r="T89" t="n">
        <v>1327.94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72.28685885148019</v>
      </c>
      <c r="AB89" t="n">
        <v>98.90606935169599</v>
      </c>
      <c r="AC89" t="n">
        <v>89.46661290833491</v>
      </c>
      <c r="AD89" t="n">
        <v>72286.8588514802</v>
      </c>
      <c r="AE89" t="n">
        <v>98906.06935169599</v>
      </c>
      <c r="AF89" t="n">
        <v>2.336314867906397e-06</v>
      </c>
      <c r="AG89" t="n">
        <v>0.1347222222222222</v>
      </c>
      <c r="AH89" t="n">
        <v>89466.61290833491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10.3773</v>
      </c>
      <c r="E90" t="n">
        <v>9.640000000000001</v>
      </c>
      <c r="F90" t="n">
        <v>6.75</v>
      </c>
      <c r="G90" t="n">
        <v>101.18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95.95999999999999</v>
      </c>
      <c r="Q90" t="n">
        <v>204.14</v>
      </c>
      <c r="R90" t="n">
        <v>23.45</v>
      </c>
      <c r="S90" t="n">
        <v>17.37</v>
      </c>
      <c r="T90" t="n">
        <v>948.74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71.45083681278625</v>
      </c>
      <c r="AB90" t="n">
        <v>97.76218711566622</v>
      </c>
      <c r="AC90" t="n">
        <v>88.43190118746264</v>
      </c>
      <c r="AD90" t="n">
        <v>71450.83681278625</v>
      </c>
      <c r="AE90" t="n">
        <v>97762.18711566622</v>
      </c>
      <c r="AF90" t="n">
        <v>2.352683649719561e-06</v>
      </c>
      <c r="AG90" t="n">
        <v>0.1338888888888889</v>
      </c>
      <c r="AH90" t="n">
        <v>88431.90118746264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10.3788</v>
      </c>
      <c r="E91" t="n">
        <v>9.640000000000001</v>
      </c>
      <c r="F91" t="n">
        <v>6.74</v>
      </c>
      <c r="G91" t="n">
        <v>101.16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95.98999999999999</v>
      </c>
      <c r="Q91" t="n">
        <v>204.14</v>
      </c>
      <c r="R91" t="n">
        <v>23.49</v>
      </c>
      <c r="S91" t="n">
        <v>17.37</v>
      </c>
      <c r="T91" t="n">
        <v>967.48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71.42835600220323</v>
      </c>
      <c r="AB91" t="n">
        <v>97.73142787884319</v>
      </c>
      <c r="AC91" t="n">
        <v>88.40407756903114</v>
      </c>
      <c r="AD91" t="n">
        <v>71428.35600220323</v>
      </c>
      <c r="AE91" t="n">
        <v>97731.4278788432</v>
      </c>
      <c r="AF91" t="n">
        <v>2.353023721363879e-06</v>
      </c>
      <c r="AG91" t="n">
        <v>0.1338888888888889</v>
      </c>
      <c r="AH91" t="n">
        <v>88404.07756903114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10.3743</v>
      </c>
      <c r="E92" t="n">
        <v>9.640000000000001</v>
      </c>
      <c r="F92" t="n">
        <v>6.75</v>
      </c>
      <c r="G92" t="n">
        <v>101.22</v>
      </c>
      <c r="H92" t="n">
        <v>1.53</v>
      </c>
      <c r="I92" t="n">
        <v>4</v>
      </c>
      <c r="J92" t="n">
        <v>273.45</v>
      </c>
      <c r="K92" t="n">
        <v>57.72</v>
      </c>
      <c r="L92" t="n">
        <v>23.5</v>
      </c>
      <c r="M92" t="n">
        <v>2</v>
      </c>
      <c r="N92" t="n">
        <v>72.22</v>
      </c>
      <c r="O92" t="n">
        <v>33959.47</v>
      </c>
      <c r="P92" t="n">
        <v>96.11</v>
      </c>
      <c r="Q92" t="n">
        <v>204.14</v>
      </c>
      <c r="R92" t="n">
        <v>23.56</v>
      </c>
      <c r="S92" t="n">
        <v>17.37</v>
      </c>
      <c r="T92" t="n">
        <v>1002.09</v>
      </c>
      <c r="U92" t="n">
        <v>0.74</v>
      </c>
      <c r="V92" t="n">
        <v>0.76</v>
      </c>
      <c r="W92" t="n">
        <v>1.14</v>
      </c>
      <c r="X92" t="n">
        <v>0.06</v>
      </c>
      <c r="Y92" t="n">
        <v>1</v>
      </c>
      <c r="Z92" t="n">
        <v>10</v>
      </c>
      <c r="AA92" t="n">
        <v>71.54957593803609</v>
      </c>
      <c r="AB92" t="n">
        <v>97.89728634289574</v>
      </c>
      <c r="AC92" t="n">
        <v>88.55410673405835</v>
      </c>
      <c r="AD92" t="n">
        <v>71549.57593803608</v>
      </c>
      <c r="AE92" t="n">
        <v>97897.28634289574</v>
      </c>
      <c r="AF92" t="n">
        <v>2.352003506430926e-06</v>
      </c>
      <c r="AG92" t="n">
        <v>0.1338888888888889</v>
      </c>
      <c r="AH92" t="n">
        <v>88554.10673405835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10.3719</v>
      </c>
      <c r="E93" t="n">
        <v>9.640000000000001</v>
      </c>
      <c r="F93" t="n">
        <v>6.75</v>
      </c>
      <c r="G93" t="n">
        <v>101.25</v>
      </c>
      <c r="H93" t="n">
        <v>1.54</v>
      </c>
      <c r="I93" t="n">
        <v>4</v>
      </c>
      <c r="J93" t="n">
        <v>273.93</v>
      </c>
      <c r="K93" t="n">
        <v>57.72</v>
      </c>
      <c r="L93" t="n">
        <v>23.75</v>
      </c>
      <c r="M93" t="n">
        <v>2</v>
      </c>
      <c r="N93" t="n">
        <v>72.45999999999999</v>
      </c>
      <c r="O93" t="n">
        <v>34018.96</v>
      </c>
      <c r="P93" t="n">
        <v>96.37</v>
      </c>
      <c r="Q93" t="n">
        <v>204.14</v>
      </c>
      <c r="R93" t="n">
        <v>23.66</v>
      </c>
      <c r="S93" t="n">
        <v>17.37</v>
      </c>
      <c r="T93" t="n">
        <v>1053.22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71.70206397002038</v>
      </c>
      <c r="AB93" t="n">
        <v>98.10592719555375</v>
      </c>
      <c r="AC93" t="n">
        <v>88.74283519656805</v>
      </c>
      <c r="AD93" t="n">
        <v>71702.06397002038</v>
      </c>
      <c r="AE93" t="n">
        <v>98105.92719555374</v>
      </c>
      <c r="AF93" t="n">
        <v>2.351459391800017e-06</v>
      </c>
      <c r="AG93" t="n">
        <v>0.1338888888888889</v>
      </c>
      <c r="AH93" t="n">
        <v>88742.83519656805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10.3717</v>
      </c>
      <c r="E94" t="n">
        <v>9.640000000000001</v>
      </c>
      <c r="F94" t="n">
        <v>6.75</v>
      </c>
      <c r="G94" t="n">
        <v>101.26</v>
      </c>
      <c r="H94" t="n">
        <v>1.56</v>
      </c>
      <c r="I94" t="n">
        <v>4</v>
      </c>
      <c r="J94" t="n">
        <v>274.41</v>
      </c>
      <c r="K94" t="n">
        <v>57.72</v>
      </c>
      <c r="L94" t="n">
        <v>24</v>
      </c>
      <c r="M94" t="n">
        <v>2</v>
      </c>
      <c r="N94" t="n">
        <v>72.69</v>
      </c>
      <c r="O94" t="n">
        <v>34078.55</v>
      </c>
      <c r="P94" t="n">
        <v>96.5</v>
      </c>
      <c r="Q94" t="n">
        <v>204.14</v>
      </c>
      <c r="R94" t="n">
        <v>23.64</v>
      </c>
      <c r="S94" t="n">
        <v>17.37</v>
      </c>
      <c r="T94" t="n">
        <v>1040.16</v>
      </c>
      <c r="U94" t="n">
        <v>0.74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71.77161623505613</v>
      </c>
      <c r="AB94" t="n">
        <v>98.201091673005</v>
      </c>
      <c r="AC94" t="n">
        <v>88.82891730985556</v>
      </c>
      <c r="AD94" t="n">
        <v>71771.61623505614</v>
      </c>
      <c r="AE94" t="n">
        <v>98201.09167300499</v>
      </c>
      <c r="AF94" t="n">
        <v>2.351414048914108e-06</v>
      </c>
      <c r="AG94" t="n">
        <v>0.1338888888888889</v>
      </c>
      <c r="AH94" t="n">
        <v>88828.91730985556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10.369</v>
      </c>
      <c r="E95" t="n">
        <v>9.640000000000001</v>
      </c>
      <c r="F95" t="n">
        <v>6.75</v>
      </c>
      <c r="G95" t="n">
        <v>101.3</v>
      </c>
      <c r="H95" t="n">
        <v>1.57</v>
      </c>
      <c r="I95" t="n">
        <v>4</v>
      </c>
      <c r="J95" t="n">
        <v>274.9</v>
      </c>
      <c r="K95" t="n">
        <v>57.72</v>
      </c>
      <c r="L95" t="n">
        <v>24.25</v>
      </c>
      <c r="M95" t="n">
        <v>2</v>
      </c>
      <c r="N95" t="n">
        <v>72.92</v>
      </c>
      <c r="O95" t="n">
        <v>34138.22</v>
      </c>
      <c r="P95" t="n">
        <v>96.48999999999999</v>
      </c>
      <c r="Q95" t="n">
        <v>204.14</v>
      </c>
      <c r="R95" t="n">
        <v>23.72</v>
      </c>
      <c r="S95" t="n">
        <v>17.37</v>
      </c>
      <c r="T95" t="n">
        <v>1084.67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71.78451010028928</v>
      </c>
      <c r="AB95" t="n">
        <v>98.21873362825416</v>
      </c>
      <c r="AC95" t="n">
        <v>88.84487554165638</v>
      </c>
      <c r="AD95" t="n">
        <v>71784.51010028928</v>
      </c>
      <c r="AE95" t="n">
        <v>98218.73362825415</v>
      </c>
      <c r="AF95" t="n">
        <v>2.350801919954336e-06</v>
      </c>
      <c r="AG95" t="n">
        <v>0.1338888888888889</v>
      </c>
      <c r="AH95" t="n">
        <v>88844.87554165638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10.3761</v>
      </c>
      <c r="E96" t="n">
        <v>9.640000000000001</v>
      </c>
      <c r="F96" t="n">
        <v>6.75</v>
      </c>
      <c r="G96" t="n">
        <v>101.2</v>
      </c>
      <c r="H96" t="n">
        <v>1.58</v>
      </c>
      <c r="I96" t="n">
        <v>4</v>
      </c>
      <c r="J96" t="n">
        <v>275.38</v>
      </c>
      <c r="K96" t="n">
        <v>57.72</v>
      </c>
      <c r="L96" t="n">
        <v>24.5</v>
      </c>
      <c r="M96" t="n">
        <v>2</v>
      </c>
      <c r="N96" t="n">
        <v>73.16</v>
      </c>
      <c r="O96" t="n">
        <v>34197.98</v>
      </c>
      <c r="P96" t="n">
        <v>96.62</v>
      </c>
      <c r="Q96" t="n">
        <v>204.14</v>
      </c>
      <c r="R96" t="n">
        <v>23.59</v>
      </c>
      <c r="S96" t="n">
        <v>17.37</v>
      </c>
      <c r="T96" t="n">
        <v>1017.34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71.8050079236089</v>
      </c>
      <c r="AB96" t="n">
        <v>98.24677965442015</v>
      </c>
      <c r="AC96" t="n">
        <v>88.87024489444796</v>
      </c>
      <c r="AD96" t="n">
        <v>71805.00792360889</v>
      </c>
      <c r="AE96" t="n">
        <v>98246.77965442016</v>
      </c>
      <c r="AF96" t="n">
        <v>2.352411592404107e-06</v>
      </c>
      <c r="AG96" t="n">
        <v>0.1338888888888889</v>
      </c>
      <c r="AH96" t="n">
        <v>88870.24489444797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10.3791</v>
      </c>
      <c r="E97" t="n">
        <v>9.630000000000001</v>
      </c>
      <c r="F97" t="n">
        <v>6.74</v>
      </c>
      <c r="G97" t="n">
        <v>101.15</v>
      </c>
      <c r="H97" t="n">
        <v>1.6</v>
      </c>
      <c r="I97" t="n">
        <v>4</v>
      </c>
      <c r="J97" t="n">
        <v>275.87</v>
      </c>
      <c r="K97" t="n">
        <v>57.72</v>
      </c>
      <c r="L97" t="n">
        <v>24.75</v>
      </c>
      <c r="M97" t="n">
        <v>2</v>
      </c>
      <c r="N97" t="n">
        <v>73.39</v>
      </c>
      <c r="O97" t="n">
        <v>34257.84</v>
      </c>
      <c r="P97" t="n">
        <v>96.66</v>
      </c>
      <c r="Q97" t="n">
        <v>204.14</v>
      </c>
      <c r="R97" t="n">
        <v>23.54</v>
      </c>
      <c r="S97" t="n">
        <v>17.37</v>
      </c>
      <c r="T97" t="n">
        <v>993.72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71.77716217581292</v>
      </c>
      <c r="AB97" t="n">
        <v>98.20867987381804</v>
      </c>
      <c r="AC97" t="n">
        <v>88.83578130343312</v>
      </c>
      <c r="AD97" t="n">
        <v>71777.16217581292</v>
      </c>
      <c r="AE97" t="n">
        <v>98208.67987381804</v>
      </c>
      <c r="AF97" t="n">
        <v>2.353091735692743e-06</v>
      </c>
      <c r="AG97" t="n">
        <v>0.13375</v>
      </c>
      <c r="AH97" t="n">
        <v>88835.78130343312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10.3824</v>
      </c>
      <c r="E98" t="n">
        <v>9.630000000000001</v>
      </c>
      <c r="F98" t="n">
        <v>6.74</v>
      </c>
      <c r="G98" t="n">
        <v>101.11</v>
      </c>
      <c r="H98" t="n">
        <v>1.61</v>
      </c>
      <c r="I98" t="n">
        <v>4</v>
      </c>
      <c r="J98" t="n">
        <v>276.35</v>
      </c>
      <c r="K98" t="n">
        <v>57.72</v>
      </c>
      <c r="L98" t="n">
        <v>25</v>
      </c>
      <c r="M98" t="n">
        <v>2</v>
      </c>
      <c r="N98" t="n">
        <v>73.63</v>
      </c>
      <c r="O98" t="n">
        <v>34317.79</v>
      </c>
      <c r="P98" t="n">
        <v>96.72</v>
      </c>
      <c r="Q98" t="n">
        <v>204.14</v>
      </c>
      <c r="R98" t="n">
        <v>23.42</v>
      </c>
      <c r="S98" t="n">
        <v>17.37</v>
      </c>
      <c r="T98" t="n">
        <v>932.34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71.78646426109366</v>
      </c>
      <c r="AB98" t="n">
        <v>98.22140739727818</v>
      </c>
      <c r="AC98" t="n">
        <v>88.84729412991742</v>
      </c>
      <c r="AD98" t="n">
        <v>71786.46426109366</v>
      </c>
      <c r="AE98" t="n">
        <v>98221.40739727819</v>
      </c>
      <c r="AF98" t="n">
        <v>2.353839893310242e-06</v>
      </c>
      <c r="AG98" t="n">
        <v>0.13375</v>
      </c>
      <c r="AH98" t="n">
        <v>88847.29412991741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10.3749</v>
      </c>
      <c r="E99" t="n">
        <v>9.640000000000001</v>
      </c>
      <c r="F99" t="n">
        <v>6.75</v>
      </c>
      <c r="G99" t="n">
        <v>101.21</v>
      </c>
      <c r="H99" t="n">
        <v>1.62</v>
      </c>
      <c r="I99" t="n">
        <v>4</v>
      </c>
      <c r="J99" t="n">
        <v>276.84</v>
      </c>
      <c r="K99" t="n">
        <v>57.72</v>
      </c>
      <c r="L99" t="n">
        <v>25.25</v>
      </c>
      <c r="M99" t="n">
        <v>2</v>
      </c>
      <c r="N99" t="n">
        <v>73.87</v>
      </c>
      <c r="O99" t="n">
        <v>34377.83</v>
      </c>
      <c r="P99" t="n">
        <v>96.81</v>
      </c>
      <c r="Q99" t="n">
        <v>204.14</v>
      </c>
      <c r="R99" t="n">
        <v>23.52</v>
      </c>
      <c r="S99" t="n">
        <v>17.37</v>
      </c>
      <c r="T99" t="n">
        <v>982.75</v>
      </c>
      <c r="U99" t="n">
        <v>0.74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71.91273130811082</v>
      </c>
      <c r="AB99" t="n">
        <v>98.39417154151596</v>
      </c>
      <c r="AC99" t="n">
        <v>89.0035699067052</v>
      </c>
      <c r="AD99" t="n">
        <v>71912.73130811082</v>
      </c>
      <c r="AE99" t="n">
        <v>98394.17154151596</v>
      </c>
      <c r="AF99" t="n">
        <v>2.352139535088653e-06</v>
      </c>
      <c r="AG99" t="n">
        <v>0.1338888888888889</v>
      </c>
      <c r="AH99" t="n">
        <v>89003.56990670519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10.3764</v>
      </c>
      <c r="E100" t="n">
        <v>9.640000000000001</v>
      </c>
      <c r="F100" t="n">
        <v>6.75</v>
      </c>
      <c r="G100" t="n">
        <v>101.19</v>
      </c>
      <c r="H100" t="n">
        <v>1.64</v>
      </c>
      <c r="I100" t="n">
        <v>4</v>
      </c>
      <c r="J100" t="n">
        <v>277.33</v>
      </c>
      <c r="K100" t="n">
        <v>57.72</v>
      </c>
      <c r="L100" t="n">
        <v>25.5</v>
      </c>
      <c r="M100" t="n">
        <v>2</v>
      </c>
      <c r="N100" t="n">
        <v>74.09999999999999</v>
      </c>
      <c r="O100" t="n">
        <v>34437.96</v>
      </c>
      <c r="P100" t="n">
        <v>96.73</v>
      </c>
      <c r="Q100" t="n">
        <v>204.14</v>
      </c>
      <c r="R100" t="n">
        <v>23.57</v>
      </c>
      <c r="S100" t="n">
        <v>17.37</v>
      </c>
      <c r="T100" t="n">
        <v>1007.43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71.86068268931074</v>
      </c>
      <c r="AB100" t="n">
        <v>98.32295632505074</v>
      </c>
      <c r="AC100" t="n">
        <v>88.93915137054817</v>
      </c>
      <c r="AD100" t="n">
        <v>71860.68268931074</v>
      </c>
      <c r="AE100" t="n">
        <v>98322.95632505073</v>
      </c>
      <c r="AF100" t="n">
        <v>2.352479606732971e-06</v>
      </c>
      <c r="AG100" t="n">
        <v>0.1338888888888889</v>
      </c>
      <c r="AH100" t="n">
        <v>88939.15137054818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10.3693</v>
      </c>
      <c r="E101" t="n">
        <v>9.640000000000001</v>
      </c>
      <c r="F101" t="n">
        <v>6.75</v>
      </c>
      <c r="G101" t="n">
        <v>101.29</v>
      </c>
      <c r="H101" t="n">
        <v>1.65</v>
      </c>
      <c r="I101" t="n">
        <v>4</v>
      </c>
      <c r="J101" t="n">
        <v>277.82</v>
      </c>
      <c r="K101" t="n">
        <v>57.72</v>
      </c>
      <c r="L101" t="n">
        <v>25.75</v>
      </c>
      <c r="M101" t="n">
        <v>2</v>
      </c>
      <c r="N101" t="n">
        <v>74.34</v>
      </c>
      <c r="O101" t="n">
        <v>34498.19</v>
      </c>
      <c r="P101" t="n">
        <v>96.83</v>
      </c>
      <c r="Q101" t="n">
        <v>204.14</v>
      </c>
      <c r="R101" t="n">
        <v>23.76</v>
      </c>
      <c r="S101" t="n">
        <v>17.37</v>
      </c>
      <c r="T101" t="n">
        <v>1101.16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71.96093090579943</v>
      </c>
      <c r="AB101" t="n">
        <v>98.46012035748964</v>
      </c>
      <c r="AC101" t="n">
        <v>89.06322466024213</v>
      </c>
      <c r="AD101" t="n">
        <v>71960.93090579943</v>
      </c>
      <c r="AE101" t="n">
        <v>98460.12035748965</v>
      </c>
      <c r="AF101" t="n">
        <v>2.3508699342832e-06</v>
      </c>
      <c r="AG101" t="n">
        <v>0.1338888888888889</v>
      </c>
      <c r="AH101" t="n">
        <v>89063.22466024212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10.3696</v>
      </c>
      <c r="E102" t="n">
        <v>9.640000000000001</v>
      </c>
      <c r="F102" t="n">
        <v>6.75</v>
      </c>
      <c r="G102" t="n">
        <v>101.29</v>
      </c>
      <c r="H102" t="n">
        <v>1.66</v>
      </c>
      <c r="I102" t="n">
        <v>4</v>
      </c>
      <c r="J102" t="n">
        <v>278.31</v>
      </c>
      <c r="K102" t="n">
        <v>57.72</v>
      </c>
      <c r="L102" t="n">
        <v>26</v>
      </c>
      <c r="M102" t="n">
        <v>2</v>
      </c>
      <c r="N102" t="n">
        <v>74.58</v>
      </c>
      <c r="O102" t="n">
        <v>34558.51</v>
      </c>
      <c r="P102" t="n">
        <v>96.76000000000001</v>
      </c>
      <c r="Q102" t="n">
        <v>204.14</v>
      </c>
      <c r="R102" t="n">
        <v>23.71</v>
      </c>
      <c r="S102" t="n">
        <v>17.37</v>
      </c>
      <c r="T102" t="n">
        <v>1078</v>
      </c>
      <c r="U102" t="n">
        <v>0.73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71.92217380040303</v>
      </c>
      <c r="AB102" t="n">
        <v>98.40709117604349</v>
      </c>
      <c r="AC102" t="n">
        <v>89.01525650944625</v>
      </c>
      <c r="AD102" t="n">
        <v>71922.17380040303</v>
      </c>
      <c r="AE102" t="n">
        <v>98407.0911760435</v>
      </c>
      <c r="AF102" t="n">
        <v>2.350937948612063e-06</v>
      </c>
      <c r="AG102" t="n">
        <v>0.1338888888888889</v>
      </c>
      <c r="AH102" t="n">
        <v>89015.25650944625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10.3737</v>
      </c>
      <c r="E103" t="n">
        <v>9.640000000000001</v>
      </c>
      <c r="F103" t="n">
        <v>6.75</v>
      </c>
      <c r="G103" t="n">
        <v>101.23</v>
      </c>
      <c r="H103" t="n">
        <v>1.68</v>
      </c>
      <c r="I103" t="n">
        <v>4</v>
      </c>
      <c r="J103" t="n">
        <v>278.79</v>
      </c>
      <c r="K103" t="n">
        <v>57.72</v>
      </c>
      <c r="L103" t="n">
        <v>26.25</v>
      </c>
      <c r="M103" t="n">
        <v>2</v>
      </c>
      <c r="N103" t="n">
        <v>74.81999999999999</v>
      </c>
      <c r="O103" t="n">
        <v>34618.92</v>
      </c>
      <c r="P103" t="n">
        <v>96.67</v>
      </c>
      <c r="Q103" t="n">
        <v>204.14</v>
      </c>
      <c r="R103" t="n">
        <v>23.68</v>
      </c>
      <c r="S103" t="n">
        <v>17.37</v>
      </c>
      <c r="T103" t="n">
        <v>1064.38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71.8473643014338</v>
      </c>
      <c r="AB103" t="n">
        <v>98.3047335191917</v>
      </c>
      <c r="AC103" t="n">
        <v>88.92266772370446</v>
      </c>
      <c r="AD103" t="n">
        <v>71847.3643014338</v>
      </c>
      <c r="AE103" t="n">
        <v>98304.73351919169</v>
      </c>
      <c r="AF103" t="n">
        <v>2.351867477773198e-06</v>
      </c>
      <c r="AG103" t="n">
        <v>0.1338888888888889</v>
      </c>
      <c r="AH103" t="n">
        <v>88922.66772370446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10.3764</v>
      </c>
      <c r="E104" t="n">
        <v>9.640000000000001</v>
      </c>
      <c r="F104" t="n">
        <v>6.75</v>
      </c>
      <c r="G104" t="n">
        <v>101.19</v>
      </c>
      <c r="H104" t="n">
        <v>1.69</v>
      </c>
      <c r="I104" t="n">
        <v>4</v>
      </c>
      <c r="J104" t="n">
        <v>279.29</v>
      </c>
      <c r="K104" t="n">
        <v>57.72</v>
      </c>
      <c r="L104" t="n">
        <v>26.5</v>
      </c>
      <c r="M104" t="n">
        <v>2</v>
      </c>
      <c r="N104" t="n">
        <v>75.06</v>
      </c>
      <c r="O104" t="n">
        <v>34679.43</v>
      </c>
      <c r="P104" t="n">
        <v>96.48</v>
      </c>
      <c r="Q104" t="n">
        <v>204.14</v>
      </c>
      <c r="R104" t="n">
        <v>23.55</v>
      </c>
      <c r="S104" t="n">
        <v>17.37</v>
      </c>
      <c r="T104" t="n">
        <v>996.86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71.72956885004668</v>
      </c>
      <c r="AB104" t="n">
        <v>98.14356058583539</v>
      </c>
      <c r="AC104" t="n">
        <v>88.77687690889998</v>
      </c>
      <c r="AD104" t="n">
        <v>71729.56885004668</v>
      </c>
      <c r="AE104" t="n">
        <v>98143.56058583538</v>
      </c>
      <c r="AF104" t="n">
        <v>2.352479606732971e-06</v>
      </c>
      <c r="AG104" t="n">
        <v>0.1338888888888889</v>
      </c>
      <c r="AH104" t="n">
        <v>88776.87690889998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10.3764</v>
      </c>
      <c r="E105" t="n">
        <v>9.640000000000001</v>
      </c>
      <c r="F105" t="n">
        <v>6.75</v>
      </c>
      <c r="G105" t="n">
        <v>101.19</v>
      </c>
      <c r="H105" t="n">
        <v>1.7</v>
      </c>
      <c r="I105" t="n">
        <v>4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96.48</v>
      </c>
      <c r="Q105" t="n">
        <v>204.14</v>
      </c>
      <c r="R105" t="n">
        <v>23.53</v>
      </c>
      <c r="S105" t="n">
        <v>17.37</v>
      </c>
      <c r="T105" t="n">
        <v>985.83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71.72956885004668</v>
      </c>
      <c r="AB105" t="n">
        <v>98.14356058583539</v>
      </c>
      <c r="AC105" t="n">
        <v>88.77687690889998</v>
      </c>
      <c r="AD105" t="n">
        <v>71729.56885004668</v>
      </c>
      <c r="AE105" t="n">
        <v>98143.56058583538</v>
      </c>
      <c r="AF105" t="n">
        <v>2.352479606732971e-06</v>
      </c>
      <c r="AG105" t="n">
        <v>0.1338888888888889</v>
      </c>
      <c r="AH105" t="n">
        <v>88776.87690889998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10.3788</v>
      </c>
      <c r="E106" t="n">
        <v>9.640000000000001</v>
      </c>
      <c r="F106" t="n">
        <v>6.74</v>
      </c>
      <c r="G106" t="n">
        <v>101.16</v>
      </c>
      <c r="H106" t="n">
        <v>1.72</v>
      </c>
      <c r="I106" t="n">
        <v>4</v>
      </c>
      <c r="J106" t="n">
        <v>280.27</v>
      </c>
      <c r="K106" t="n">
        <v>57.72</v>
      </c>
      <c r="L106" t="n">
        <v>27</v>
      </c>
      <c r="M106" t="n">
        <v>2</v>
      </c>
      <c r="N106" t="n">
        <v>75.54000000000001</v>
      </c>
      <c r="O106" t="n">
        <v>34800.73</v>
      </c>
      <c r="P106" t="n">
        <v>96.34999999999999</v>
      </c>
      <c r="Q106" t="n">
        <v>204.14</v>
      </c>
      <c r="R106" t="n">
        <v>23.5</v>
      </c>
      <c r="S106" t="n">
        <v>17.37</v>
      </c>
      <c r="T106" t="n">
        <v>971.38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71.61711627160867</v>
      </c>
      <c r="AB106" t="n">
        <v>97.98969800695892</v>
      </c>
      <c r="AC106" t="n">
        <v>88.63769875860399</v>
      </c>
      <c r="AD106" t="n">
        <v>71617.11627160867</v>
      </c>
      <c r="AE106" t="n">
        <v>97989.69800695892</v>
      </c>
      <c r="AF106" t="n">
        <v>2.353023721363879e-06</v>
      </c>
      <c r="AG106" t="n">
        <v>0.1338888888888889</v>
      </c>
      <c r="AH106" t="n">
        <v>88637.69875860399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10.3833</v>
      </c>
      <c r="E107" t="n">
        <v>9.630000000000001</v>
      </c>
      <c r="F107" t="n">
        <v>6.74</v>
      </c>
      <c r="G107" t="n">
        <v>101.1</v>
      </c>
      <c r="H107" t="n">
        <v>1.73</v>
      </c>
      <c r="I107" t="n">
        <v>4</v>
      </c>
      <c r="J107" t="n">
        <v>280.76</v>
      </c>
      <c r="K107" t="n">
        <v>57.72</v>
      </c>
      <c r="L107" t="n">
        <v>27.25</v>
      </c>
      <c r="M107" t="n">
        <v>2</v>
      </c>
      <c r="N107" t="n">
        <v>75.79000000000001</v>
      </c>
      <c r="O107" t="n">
        <v>34861.53</v>
      </c>
      <c r="P107" t="n">
        <v>96.18000000000001</v>
      </c>
      <c r="Q107" t="n">
        <v>204.14</v>
      </c>
      <c r="R107" t="n">
        <v>23.33</v>
      </c>
      <c r="S107" t="n">
        <v>17.37</v>
      </c>
      <c r="T107" t="n">
        <v>887.2</v>
      </c>
      <c r="U107" t="n">
        <v>0.74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71.49740617910558</v>
      </c>
      <c r="AB107" t="n">
        <v>97.82590537715974</v>
      </c>
      <c r="AC107" t="n">
        <v>88.48953826750838</v>
      </c>
      <c r="AD107" t="n">
        <v>71497.40617910559</v>
      </c>
      <c r="AE107" t="n">
        <v>97825.90537715974</v>
      </c>
      <c r="AF107" t="n">
        <v>2.354043936296833e-06</v>
      </c>
      <c r="AG107" t="n">
        <v>0.13375</v>
      </c>
      <c r="AH107" t="n">
        <v>88489.53826750838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10.3806</v>
      </c>
      <c r="E108" t="n">
        <v>9.630000000000001</v>
      </c>
      <c r="F108" t="n">
        <v>6.74</v>
      </c>
      <c r="G108" t="n">
        <v>101.13</v>
      </c>
      <c r="H108" t="n">
        <v>1.74</v>
      </c>
      <c r="I108" t="n">
        <v>4</v>
      </c>
      <c r="J108" t="n">
        <v>281.26</v>
      </c>
      <c r="K108" t="n">
        <v>57.72</v>
      </c>
      <c r="L108" t="n">
        <v>27.5</v>
      </c>
      <c r="M108" t="n">
        <v>2</v>
      </c>
      <c r="N108" t="n">
        <v>76.03</v>
      </c>
      <c r="O108" t="n">
        <v>34922.42</v>
      </c>
      <c r="P108" t="n">
        <v>96.06999999999999</v>
      </c>
      <c r="Q108" t="n">
        <v>204.17</v>
      </c>
      <c r="R108" t="n">
        <v>23.44</v>
      </c>
      <c r="S108" t="n">
        <v>17.37</v>
      </c>
      <c r="T108" t="n">
        <v>940.75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71.45779012323798</v>
      </c>
      <c r="AB108" t="n">
        <v>97.77170094178467</v>
      </c>
      <c r="AC108" t="n">
        <v>88.44050702736909</v>
      </c>
      <c r="AD108" t="n">
        <v>71457.79012323798</v>
      </c>
      <c r="AE108" t="n">
        <v>97771.70094178467</v>
      </c>
      <c r="AF108" t="n">
        <v>2.35343180733706e-06</v>
      </c>
      <c r="AG108" t="n">
        <v>0.13375</v>
      </c>
      <c r="AH108" t="n">
        <v>88440.50702736909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10.38</v>
      </c>
      <c r="E109" t="n">
        <v>9.630000000000001</v>
      </c>
      <c r="F109" t="n">
        <v>6.74</v>
      </c>
      <c r="G109" t="n">
        <v>101.14</v>
      </c>
      <c r="H109" t="n">
        <v>1.75</v>
      </c>
      <c r="I109" t="n">
        <v>4</v>
      </c>
      <c r="J109" t="n">
        <v>281.75</v>
      </c>
      <c r="K109" t="n">
        <v>57.72</v>
      </c>
      <c r="L109" t="n">
        <v>27.75</v>
      </c>
      <c r="M109" t="n">
        <v>2</v>
      </c>
      <c r="N109" t="n">
        <v>76.28</v>
      </c>
      <c r="O109" t="n">
        <v>34983.41</v>
      </c>
      <c r="P109" t="n">
        <v>95.86</v>
      </c>
      <c r="Q109" t="n">
        <v>204.14</v>
      </c>
      <c r="R109" t="n">
        <v>23.49</v>
      </c>
      <c r="S109" t="n">
        <v>17.37</v>
      </c>
      <c r="T109" t="n">
        <v>969.66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71.35170190237946</v>
      </c>
      <c r="AB109" t="n">
        <v>97.62654635772415</v>
      </c>
      <c r="AC109" t="n">
        <v>88.30920579308551</v>
      </c>
      <c r="AD109" t="n">
        <v>71351.70190237946</v>
      </c>
      <c r="AE109" t="n">
        <v>97626.54635772415</v>
      </c>
      <c r="AF109" t="n">
        <v>2.353295778679333e-06</v>
      </c>
      <c r="AG109" t="n">
        <v>0.13375</v>
      </c>
      <c r="AH109" t="n">
        <v>88309.20579308551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10.3812</v>
      </c>
      <c r="E110" t="n">
        <v>9.630000000000001</v>
      </c>
      <c r="F110" t="n">
        <v>6.74</v>
      </c>
      <c r="G110" t="n">
        <v>101.12</v>
      </c>
      <c r="H110" t="n">
        <v>1.77</v>
      </c>
      <c r="I110" t="n">
        <v>4</v>
      </c>
      <c r="J110" t="n">
        <v>282.25</v>
      </c>
      <c r="K110" t="n">
        <v>57.72</v>
      </c>
      <c r="L110" t="n">
        <v>28</v>
      </c>
      <c r="M110" t="n">
        <v>2</v>
      </c>
      <c r="N110" t="n">
        <v>76.52</v>
      </c>
      <c r="O110" t="n">
        <v>35044.49</v>
      </c>
      <c r="P110" t="n">
        <v>95.73999999999999</v>
      </c>
      <c r="Q110" t="n">
        <v>204.15</v>
      </c>
      <c r="R110" t="n">
        <v>23.37</v>
      </c>
      <c r="S110" t="n">
        <v>17.37</v>
      </c>
      <c r="T110" t="n">
        <v>907.73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71.28079113529378</v>
      </c>
      <c r="AB110" t="n">
        <v>97.5295231178353</v>
      </c>
      <c r="AC110" t="n">
        <v>88.22144231503866</v>
      </c>
      <c r="AD110" t="n">
        <v>71280.79113529378</v>
      </c>
      <c r="AE110" t="n">
        <v>97529.5231178353</v>
      </c>
      <c r="AF110" t="n">
        <v>2.353567835994788e-06</v>
      </c>
      <c r="AG110" t="n">
        <v>0.13375</v>
      </c>
      <c r="AH110" t="n">
        <v>88221.44231503866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10.3833</v>
      </c>
      <c r="E111" t="n">
        <v>9.630000000000001</v>
      </c>
      <c r="F111" t="n">
        <v>6.74</v>
      </c>
      <c r="G111" t="n">
        <v>101.1</v>
      </c>
      <c r="H111" t="n">
        <v>1.78</v>
      </c>
      <c r="I111" t="n">
        <v>4</v>
      </c>
      <c r="J111" t="n">
        <v>282.74</v>
      </c>
      <c r="K111" t="n">
        <v>57.72</v>
      </c>
      <c r="L111" t="n">
        <v>28.25</v>
      </c>
      <c r="M111" t="n">
        <v>2</v>
      </c>
      <c r="N111" t="n">
        <v>76.77</v>
      </c>
      <c r="O111" t="n">
        <v>35105.68</v>
      </c>
      <c r="P111" t="n">
        <v>95.45</v>
      </c>
      <c r="Q111" t="n">
        <v>204.14</v>
      </c>
      <c r="R111" t="n">
        <v>23.37</v>
      </c>
      <c r="S111" t="n">
        <v>17.37</v>
      </c>
      <c r="T111" t="n">
        <v>904.96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71.11480818483791</v>
      </c>
      <c r="AB111" t="n">
        <v>97.30241792237072</v>
      </c>
      <c r="AC111" t="n">
        <v>88.016011720685</v>
      </c>
      <c r="AD111" t="n">
        <v>71114.80818483791</v>
      </c>
      <c r="AE111" t="n">
        <v>97302.41792237072</v>
      </c>
      <c r="AF111" t="n">
        <v>2.354043936296833e-06</v>
      </c>
      <c r="AG111" t="n">
        <v>0.13375</v>
      </c>
      <c r="AH111" t="n">
        <v>88016.011720685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10.3794</v>
      </c>
      <c r="E112" t="n">
        <v>9.630000000000001</v>
      </c>
      <c r="F112" t="n">
        <v>6.74</v>
      </c>
      <c r="G112" t="n">
        <v>101.15</v>
      </c>
      <c r="H112" t="n">
        <v>1.79</v>
      </c>
      <c r="I112" t="n">
        <v>4</v>
      </c>
      <c r="J112" t="n">
        <v>283.24</v>
      </c>
      <c r="K112" t="n">
        <v>57.72</v>
      </c>
      <c r="L112" t="n">
        <v>28.5</v>
      </c>
      <c r="M112" t="n">
        <v>2</v>
      </c>
      <c r="N112" t="n">
        <v>77.01000000000001</v>
      </c>
      <c r="O112" t="n">
        <v>35166.96</v>
      </c>
      <c r="P112" t="n">
        <v>95.31</v>
      </c>
      <c r="Q112" t="n">
        <v>204.14</v>
      </c>
      <c r="R112" t="n">
        <v>23.44</v>
      </c>
      <c r="S112" t="n">
        <v>17.37</v>
      </c>
      <c r="T112" t="n">
        <v>943.11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71.06733813393335</v>
      </c>
      <c r="AB112" t="n">
        <v>97.23746730449227</v>
      </c>
      <c r="AC112" t="n">
        <v>87.95725989861808</v>
      </c>
      <c r="AD112" t="n">
        <v>71067.33813393334</v>
      </c>
      <c r="AE112" t="n">
        <v>97237.46730449227</v>
      </c>
      <c r="AF112" t="n">
        <v>2.353159750021607e-06</v>
      </c>
      <c r="AG112" t="n">
        <v>0.13375</v>
      </c>
      <c r="AH112" t="n">
        <v>87957.25989861808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10.389</v>
      </c>
      <c r="E113" t="n">
        <v>9.630000000000001</v>
      </c>
      <c r="F113" t="n">
        <v>6.73</v>
      </c>
      <c r="G113" t="n">
        <v>101.02</v>
      </c>
      <c r="H113" t="n">
        <v>1.8</v>
      </c>
      <c r="I113" t="n">
        <v>4</v>
      </c>
      <c r="J113" t="n">
        <v>283.74</v>
      </c>
      <c r="K113" t="n">
        <v>57.72</v>
      </c>
      <c r="L113" t="n">
        <v>28.75</v>
      </c>
      <c r="M113" t="n">
        <v>2</v>
      </c>
      <c r="N113" t="n">
        <v>77.26000000000001</v>
      </c>
      <c r="O113" t="n">
        <v>35228.34</v>
      </c>
      <c r="P113" t="n">
        <v>95.01000000000001</v>
      </c>
      <c r="Q113" t="n">
        <v>204.14</v>
      </c>
      <c r="R113" t="n">
        <v>23.17</v>
      </c>
      <c r="S113" t="n">
        <v>17.37</v>
      </c>
      <c r="T113" t="n">
        <v>804.89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70.81830135188882</v>
      </c>
      <c r="AB113" t="n">
        <v>96.89672419257172</v>
      </c>
      <c r="AC113" t="n">
        <v>87.64903683106316</v>
      </c>
      <c r="AD113" t="n">
        <v>70818.30135188882</v>
      </c>
      <c r="AE113" t="n">
        <v>96896.72419257172</v>
      </c>
      <c r="AF113" t="n">
        <v>2.35533620854524e-06</v>
      </c>
      <c r="AG113" t="n">
        <v>0.13375</v>
      </c>
      <c r="AH113" t="n">
        <v>87649.03683106316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10.386</v>
      </c>
      <c r="E114" t="n">
        <v>9.630000000000001</v>
      </c>
      <c r="F114" t="n">
        <v>6.74</v>
      </c>
      <c r="G114" t="n">
        <v>101.06</v>
      </c>
      <c r="H114" t="n">
        <v>1.82</v>
      </c>
      <c r="I114" t="n">
        <v>4</v>
      </c>
      <c r="J114" t="n">
        <v>284.23</v>
      </c>
      <c r="K114" t="n">
        <v>57.72</v>
      </c>
      <c r="L114" t="n">
        <v>29</v>
      </c>
      <c r="M114" t="n">
        <v>2</v>
      </c>
      <c r="N114" t="n">
        <v>77.51000000000001</v>
      </c>
      <c r="O114" t="n">
        <v>35289.82</v>
      </c>
      <c r="P114" t="n">
        <v>94.86</v>
      </c>
      <c r="Q114" t="n">
        <v>204.16</v>
      </c>
      <c r="R114" t="n">
        <v>23.16</v>
      </c>
      <c r="S114" t="n">
        <v>17.37</v>
      </c>
      <c r="T114" t="n">
        <v>800</v>
      </c>
      <c r="U114" t="n">
        <v>0.75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70.78772369102442</v>
      </c>
      <c r="AB114" t="n">
        <v>96.85488648798588</v>
      </c>
      <c r="AC114" t="n">
        <v>87.61119205828338</v>
      </c>
      <c r="AD114" t="n">
        <v>70787.72369102442</v>
      </c>
      <c r="AE114" t="n">
        <v>96854.88648798587</v>
      </c>
      <c r="AF114" t="n">
        <v>2.354656065256605e-06</v>
      </c>
      <c r="AG114" t="n">
        <v>0.13375</v>
      </c>
      <c r="AH114" t="n">
        <v>87611.19205828338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10.3875</v>
      </c>
      <c r="E115" t="n">
        <v>9.630000000000001</v>
      </c>
      <c r="F115" t="n">
        <v>6.74</v>
      </c>
      <c r="G115" t="n">
        <v>101.04</v>
      </c>
      <c r="H115" t="n">
        <v>1.83</v>
      </c>
      <c r="I115" t="n">
        <v>4</v>
      </c>
      <c r="J115" t="n">
        <v>284.73</v>
      </c>
      <c r="K115" t="n">
        <v>57.72</v>
      </c>
      <c r="L115" t="n">
        <v>29.25</v>
      </c>
      <c r="M115" t="n">
        <v>2</v>
      </c>
      <c r="N115" t="n">
        <v>77.76000000000001</v>
      </c>
      <c r="O115" t="n">
        <v>35351.4</v>
      </c>
      <c r="P115" t="n">
        <v>94.58</v>
      </c>
      <c r="Q115" t="n">
        <v>204.14</v>
      </c>
      <c r="R115" t="n">
        <v>23.13</v>
      </c>
      <c r="S115" t="n">
        <v>17.37</v>
      </c>
      <c r="T115" t="n">
        <v>788.25</v>
      </c>
      <c r="U115" t="n">
        <v>0.75</v>
      </c>
      <c r="V115" t="n">
        <v>0.76</v>
      </c>
      <c r="W115" t="n">
        <v>1.14</v>
      </c>
      <c r="X115" t="n">
        <v>0.04</v>
      </c>
      <c r="Y115" t="n">
        <v>1</v>
      </c>
      <c r="Z115" t="n">
        <v>10</v>
      </c>
      <c r="AA115" t="n">
        <v>70.63111409146001</v>
      </c>
      <c r="AB115" t="n">
        <v>96.64060632473405</v>
      </c>
      <c r="AC115" t="n">
        <v>87.41736249306817</v>
      </c>
      <c r="AD115" t="n">
        <v>70631.11409146001</v>
      </c>
      <c r="AE115" t="n">
        <v>96640.60632473405</v>
      </c>
      <c r="AF115" t="n">
        <v>2.354996136900922e-06</v>
      </c>
      <c r="AG115" t="n">
        <v>0.13375</v>
      </c>
      <c r="AH115" t="n">
        <v>87417.36249306817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10.3863</v>
      </c>
      <c r="E116" t="n">
        <v>9.630000000000001</v>
      </c>
      <c r="F116" t="n">
        <v>6.74</v>
      </c>
      <c r="G116" t="n">
        <v>101.05</v>
      </c>
      <c r="H116" t="n">
        <v>1.84</v>
      </c>
      <c r="I116" t="n">
        <v>4</v>
      </c>
      <c r="J116" t="n">
        <v>285.23</v>
      </c>
      <c r="K116" t="n">
        <v>57.72</v>
      </c>
      <c r="L116" t="n">
        <v>29.5</v>
      </c>
      <c r="M116" t="n">
        <v>2</v>
      </c>
      <c r="N116" t="n">
        <v>78.01000000000001</v>
      </c>
      <c r="O116" t="n">
        <v>35413.08</v>
      </c>
      <c r="P116" t="n">
        <v>94.38</v>
      </c>
      <c r="Q116" t="n">
        <v>204.14</v>
      </c>
      <c r="R116" t="n">
        <v>23.19</v>
      </c>
      <c r="S116" t="n">
        <v>17.37</v>
      </c>
      <c r="T116" t="n">
        <v>818.89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70.53424103834871</v>
      </c>
      <c r="AB116" t="n">
        <v>96.50806033972977</v>
      </c>
      <c r="AC116" t="n">
        <v>87.29746651084319</v>
      </c>
      <c r="AD116" t="n">
        <v>70534.24103834871</v>
      </c>
      <c r="AE116" t="n">
        <v>96508.06033972977</v>
      </c>
      <c r="AF116" t="n">
        <v>2.354724079585469e-06</v>
      </c>
      <c r="AG116" t="n">
        <v>0.13375</v>
      </c>
      <c r="AH116" t="n">
        <v>87297.46651084319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10.3854</v>
      </c>
      <c r="E117" t="n">
        <v>9.630000000000001</v>
      </c>
      <c r="F117" t="n">
        <v>6.74</v>
      </c>
      <c r="G117" t="n">
        <v>101.07</v>
      </c>
      <c r="H117" t="n">
        <v>1.85</v>
      </c>
      <c r="I117" t="n">
        <v>4</v>
      </c>
      <c r="J117" t="n">
        <v>285.73</v>
      </c>
      <c r="K117" t="n">
        <v>57.72</v>
      </c>
      <c r="L117" t="n">
        <v>29.75</v>
      </c>
      <c r="M117" t="n">
        <v>2</v>
      </c>
      <c r="N117" t="n">
        <v>78.26000000000001</v>
      </c>
      <c r="O117" t="n">
        <v>35474.86</v>
      </c>
      <c r="P117" t="n">
        <v>94.2</v>
      </c>
      <c r="Q117" t="n">
        <v>204.14</v>
      </c>
      <c r="R117" t="n">
        <v>23.24</v>
      </c>
      <c r="S117" t="n">
        <v>17.37</v>
      </c>
      <c r="T117" t="n">
        <v>842.1799999999999</v>
      </c>
      <c r="U117" t="n">
        <v>0.75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70.44585153130964</v>
      </c>
      <c r="AB117" t="n">
        <v>96.38712191672911</v>
      </c>
      <c r="AC117" t="n">
        <v>87.18807028119552</v>
      </c>
      <c r="AD117" t="n">
        <v>70445.85153130964</v>
      </c>
      <c r="AE117" t="n">
        <v>96387.12191672911</v>
      </c>
      <c r="AF117" t="n">
        <v>2.354520036598878e-06</v>
      </c>
      <c r="AG117" t="n">
        <v>0.13375</v>
      </c>
      <c r="AH117" t="n">
        <v>87188.07028119553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10.3836</v>
      </c>
      <c r="E118" t="n">
        <v>9.630000000000001</v>
      </c>
      <c r="F118" t="n">
        <v>6.74</v>
      </c>
      <c r="G118" t="n">
        <v>101.09</v>
      </c>
      <c r="H118" t="n">
        <v>1.87</v>
      </c>
      <c r="I118" t="n">
        <v>4</v>
      </c>
      <c r="J118" t="n">
        <v>286.24</v>
      </c>
      <c r="K118" t="n">
        <v>57.72</v>
      </c>
      <c r="L118" t="n">
        <v>30</v>
      </c>
      <c r="M118" t="n">
        <v>2</v>
      </c>
      <c r="N118" t="n">
        <v>78.51000000000001</v>
      </c>
      <c r="O118" t="n">
        <v>35536.74</v>
      </c>
      <c r="P118" t="n">
        <v>94.08</v>
      </c>
      <c r="Q118" t="n">
        <v>204.14</v>
      </c>
      <c r="R118" t="n">
        <v>23.26</v>
      </c>
      <c r="S118" t="n">
        <v>17.37</v>
      </c>
      <c r="T118" t="n">
        <v>850.91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70.39480855798143</v>
      </c>
      <c r="AB118" t="n">
        <v>96.31728266876445</v>
      </c>
      <c r="AC118" t="n">
        <v>87.12489639303659</v>
      </c>
      <c r="AD118" t="n">
        <v>70394.80855798144</v>
      </c>
      <c r="AE118" t="n">
        <v>96317.28266876446</v>
      </c>
      <c r="AF118" t="n">
        <v>2.354111950625696e-06</v>
      </c>
      <c r="AG118" t="n">
        <v>0.13375</v>
      </c>
      <c r="AH118" t="n">
        <v>87124.89639303659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10.3821</v>
      </c>
      <c r="E119" t="n">
        <v>9.630000000000001</v>
      </c>
      <c r="F119" t="n">
        <v>6.74</v>
      </c>
      <c r="G119" t="n">
        <v>101.11</v>
      </c>
      <c r="H119" t="n">
        <v>1.88</v>
      </c>
      <c r="I119" t="n">
        <v>4</v>
      </c>
      <c r="J119" t="n">
        <v>286.74</v>
      </c>
      <c r="K119" t="n">
        <v>57.72</v>
      </c>
      <c r="L119" t="n">
        <v>30.25</v>
      </c>
      <c r="M119" t="n">
        <v>2</v>
      </c>
      <c r="N119" t="n">
        <v>78.77</v>
      </c>
      <c r="O119" t="n">
        <v>35598.85</v>
      </c>
      <c r="P119" t="n">
        <v>93.84</v>
      </c>
      <c r="Q119" t="n">
        <v>204.14</v>
      </c>
      <c r="R119" t="n">
        <v>23.38</v>
      </c>
      <c r="S119" t="n">
        <v>17.37</v>
      </c>
      <c r="T119" t="n">
        <v>911.84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70.27887578792118</v>
      </c>
      <c r="AB119" t="n">
        <v>96.15865833817524</v>
      </c>
      <c r="AC119" t="n">
        <v>86.98141094592813</v>
      </c>
      <c r="AD119" t="n">
        <v>70278.87578792118</v>
      </c>
      <c r="AE119" t="n">
        <v>96158.65833817524</v>
      </c>
      <c r="AF119" t="n">
        <v>2.353771878981378e-06</v>
      </c>
      <c r="AG119" t="n">
        <v>0.13375</v>
      </c>
      <c r="AH119" t="n">
        <v>86981.41094592813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10.3797</v>
      </c>
      <c r="E120" t="n">
        <v>9.630000000000001</v>
      </c>
      <c r="F120" t="n">
        <v>6.74</v>
      </c>
      <c r="G120" t="n">
        <v>101.15</v>
      </c>
      <c r="H120" t="n">
        <v>1.89</v>
      </c>
      <c r="I120" t="n">
        <v>4</v>
      </c>
      <c r="J120" t="n">
        <v>287.24</v>
      </c>
      <c r="K120" t="n">
        <v>57.72</v>
      </c>
      <c r="L120" t="n">
        <v>30.5</v>
      </c>
      <c r="M120" t="n">
        <v>2</v>
      </c>
      <c r="N120" t="n">
        <v>79.02</v>
      </c>
      <c r="O120" t="n">
        <v>35660.94</v>
      </c>
      <c r="P120" t="n">
        <v>93.59</v>
      </c>
      <c r="Q120" t="n">
        <v>204.14</v>
      </c>
      <c r="R120" t="n">
        <v>23.41</v>
      </c>
      <c r="S120" t="n">
        <v>17.37</v>
      </c>
      <c r="T120" t="n">
        <v>927.08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70.1635683349173</v>
      </c>
      <c r="AB120" t="n">
        <v>96.00088959396962</v>
      </c>
      <c r="AC120" t="n">
        <v>86.83869942923961</v>
      </c>
      <c r="AD120" t="n">
        <v>70163.56833491731</v>
      </c>
      <c r="AE120" t="n">
        <v>96000.88959396962</v>
      </c>
      <c r="AF120" t="n">
        <v>2.35322776435047e-06</v>
      </c>
      <c r="AG120" t="n">
        <v>0.13375</v>
      </c>
      <c r="AH120" t="n">
        <v>86838.69942923961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10.386</v>
      </c>
      <c r="E121" t="n">
        <v>9.630000000000001</v>
      </c>
      <c r="F121" t="n">
        <v>6.74</v>
      </c>
      <c r="G121" t="n">
        <v>101.06</v>
      </c>
      <c r="H121" t="n">
        <v>1.9</v>
      </c>
      <c r="I121" t="n">
        <v>4</v>
      </c>
      <c r="J121" t="n">
        <v>287.75</v>
      </c>
      <c r="K121" t="n">
        <v>57.72</v>
      </c>
      <c r="L121" t="n">
        <v>30.75</v>
      </c>
      <c r="M121" t="n">
        <v>2</v>
      </c>
      <c r="N121" t="n">
        <v>79.27</v>
      </c>
      <c r="O121" t="n">
        <v>35723.13</v>
      </c>
      <c r="P121" t="n">
        <v>93.26000000000001</v>
      </c>
      <c r="Q121" t="n">
        <v>204.14</v>
      </c>
      <c r="R121" t="n">
        <v>23.29</v>
      </c>
      <c r="S121" t="n">
        <v>17.37</v>
      </c>
      <c r="T121" t="n">
        <v>865.6799999999999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69.94937074406376</v>
      </c>
      <c r="AB121" t="n">
        <v>95.70781500043313</v>
      </c>
      <c r="AC121" t="n">
        <v>86.57359546357736</v>
      </c>
      <c r="AD121" t="n">
        <v>69949.37074406375</v>
      </c>
      <c r="AE121" t="n">
        <v>95707.81500043313</v>
      </c>
      <c r="AF121" t="n">
        <v>2.354656065256605e-06</v>
      </c>
      <c r="AG121" t="n">
        <v>0.13375</v>
      </c>
      <c r="AH121" t="n">
        <v>86573.59546357737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10.3839</v>
      </c>
      <c r="E122" t="n">
        <v>9.630000000000001</v>
      </c>
      <c r="F122" t="n">
        <v>6.74</v>
      </c>
      <c r="G122" t="n">
        <v>101.09</v>
      </c>
      <c r="H122" t="n">
        <v>1.92</v>
      </c>
      <c r="I122" t="n">
        <v>4</v>
      </c>
      <c r="J122" t="n">
        <v>288.25</v>
      </c>
      <c r="K122" t="n">
        <v>57.72</v>
      </c>
      <c r="L122" t="n">
        <v>31</v>
      </c>
      <c r="M122" t="n">
        <v>2</v>
      </c>
      <c r="N122" t="n">
        <v>79.53</v>
      </c>
      <c r="O122" t="n">
        <v>35785.42</v>
      </c>
      <c r="P122" t="n">
        <v>92.98999999999999</v>
      </c>
      <c r="Q122" t="n">
        <v>204.15</v>
      </c>
      <c r="R122" t="n">
        <v>23.25</v>
      </c>
      <c r="S122" t="n">
        <v>17.37</v>
      </c>
      <c r="T122" t="n">
        <v>846.15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69.82159197011077</v>
      </c>
      <c r="AB122" t="n">
        <v>95.53298244470913</v>
      </c>
      <c r="AC122" t="n">
        <v>86.41544868159259</v>
      </c>
      <c r="AD122" t="n">
        <v>69821.59197011078</v>
      </c>
      <c r="AE122" t="n">
        <v>95532.98244470914</v>
      </c>
      <c r="AF122" t="n">
        <v>2.35417996495456e-06</v>
      </c>
      <c r="AG122" t="n">
        <v>0.13375</v>
      </c>
      <c r="AH122" t="n">
        <v>86415.44868159259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10.3833</v>
      </c>
      <c r="E123" t="n">
        <v>9.630000000000001</v>
      </c>
      <c r="F123" t="n">
        <v>6.74</v>
      </c>
      <c r="G123" t="n">
        <v>101.1</v>
      </c>
      <c r="H123" t="n">
        <v>1.93</v>
      </c>
      <c r="I123" t="n">
        <v>4</v>
      </c>
      <c r="J123" t="n">
        <v>288.76</v>
      </c>
      <c r="K123" t="n">
        <v>57.72</v>
      </c>
      <c r="L123" t="n">
        <v>31.25</v>
      </c>
      <c r="M123" t="n">
        <v>2</v>
      </c>
      <c r="N123" t="n">
        <v>79.78</v>
      </c>
      <c r="O123" t="n">
        <v>35847.82</v>
      </c>
      <c r="P123" t="n">
        <v>92.89</v>
      </c>
      <c r="Q123" t="n">
        <v>204.14</v>
      </c>
      <c r="R123" t="n">
        <v>23.33</v>
      </c>
      <c r="S123" t="n">
        <v>17.37</v>
      </c>
      <c r="T123" t="n">
        <v>889.1799999999999</v>
      </c>
      <c r="U123" t="n">
        <v>0.74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69.77309467069367</v>
      </c>
      <c r="AB123" t="n">
        <v>95.46662630009683</v>
      </c>
      <c r="AC123" t="n">
        <v>86.35542547429063</v>
      </c>
      <c r="AD123" t="n">
        <v>69773.09467069367</v>
      </c>
      <c r="AE123" t="n">
        <v>95466.62630009683</v>
      </c>
      <c r="AF123" t="n">
        <v>2.354043936296833e-06</v>
      </c>
      <c r="AG123" t="n">
        <v>0.13375</v>
      </c>
      <c r="AH123" t="n">
        <v>86355.42547429062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10.3863</v>
      </c>
      <c r="E124" t="n">
        <v>9.630000000000001</v>
      </c>
      <c r="F124" t="n">
        <v>6.74</v>
      </c>
      <c r="G124" t="n">
        <v>101.05</v>
      </c>
      <c r="H124" t="n">
        <v>1.94</v>
      </c>
      <c r="I124" t="n">
        <v>4</v>
      </c>
      <c r="J124" t="n">
        <v>289.27</v>
      </c>
      <c r="K124" t="n">
        <v>57.72</v>
      </c>
      <c r="L124" t="n">
        <v>31.5</v>
      </c>
      <c r="M124" t="n">
        <v>2</v>
      </c>
      <c r="N124" t="n">
        <v>80.04000000000001</v>
      </c>
      <c r="O124" t="n">
        <v>35910.33</v>
      </c>
      <c r="P124" t="n">
        <v>92.62</v>
      </c>
      <c r="Q124" t="n">
        <v>204.14</v>
      </c>
      <c r="R124" t="n">
        <v>23.23</v>
      </c>
      <c r="S124" t="n">
        <v>17.37</v>
      </c>
      <c r="T124" t="n">
        <v>834.86</v>
      </c>
      <c r="U124" t="n">
        <v>0.75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69.61207943336457</v>
      </c>
      <c r="AB124" t="n">
        <v>95.24631814889236</v>
      </c>
      <c r="AC124" t="n">
        <v>86.1561432238326</v>
      </c>
      <c r="AD124" t="n">
        <v>69612.07943336458</v>
      </c>
      <c r="AE124" t="n">
        <v>95246.31814889236</v>
      </c>
      <c r="AF124" t="n">
        <v>2.354724079585469e-06</v>
      </c>
      <c r="AG124" t="n">
        <v>0.13375</v>
      </c>
      <c r="AH124" t="n">
        <v>86156.14322383259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10.3803</v>
      </c>
      <c r="E125" t="n">
        <v>9.630000000000001</v>
      </c>
      <c r="F125" t="n">
        <v>6.74</v>
      </c>
      <c r="G125" t="n">
        <v>101.14</v>
      </c>
      <c r="H125" t="n">
        <v>1.95</v>
      </c>
      <c r="I125" t="n">
        <v>4</v>
      </c>
      <c r="J125" t="n">
        <v>289.77</v>
      </c>
      <c r="K125" t="n">
        <v>57.72</v>
      </c>
      <c r="L125" t="n">
        <v>31.75</v>
      </c>
      <c r="M125" t="n">
        <v>2</v>
      </c>
      <c r="N125" t="n">
        <v>80.3</v>
      </c>
      <c r="O125" t="n">
        <v>35972.93</v>
      </c>
      <c r="P125" t="n">
        <v>92.37</v>
      </c>
      <c r="Q125" t="n">
        <v>204.14</v>
      </c>
      <c r="R125" t="n">
        <v>23.36</v>
      </c>
      <c r="S125" t="n">
        <v>17.37</v>
      </c>
      <c r="T125" t="n">
        <v>904.8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69.52003891041448</v>
      </c>
      <c r="AB125" t="n">
        <v>95.1203842448508</v>
      </c>
      <c r="AC125" t="n">
        <v>86.0422282748434</v>
      </c>
      <c r="AD125" t="n">
        <v>69520.03891041449</v>
      </c>
      <c r="AE125" t="n">
        <v>95120.38424485079</v>
      </c>
      <c r="AF125" t="n">
        <v>2.353363793008197e-06</v>
      </c>
      <c r="AG125" t="n">
        <v>0.13375</v>
      </c>
      <c r="AH125" t="n">
        <v>86042.22827484339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10.3788</v>
      </c>
      <c r="E126" t="n">
        <v>9.640000000000001</v>
      </c>
      <c r="F126" t="n">
        <v>6.74</v>
      </c>
      <c r="G126" t="n">
        <v>101.16</v>
      </c>
      <c r="H126" t="n">
        <v>1.96</v>
      </c>
      <c r="I126" t="n">
        <v>4</v>
      </c>
      <c r="J126" t="n">
        <v>290.28</v>
      </c>
      <c r="K126" t="n">
        <v>57.72</v>
      </c>
      <c r="L126" t="n">
        <v>32</v>
      </c>
      <c r="M126" t="n">
        <v>2</v>
      </c>
      <c r="N126" t="n">
        <v>80.56</v>
      </c>
      <c r="O126" t="n">
        <v>36035.65</v>
      </c>
      <c r="P126" t="n">
        <v>91.98999999999999</v>
      </c>
      <c r="Q126" t="n">
        <v>204.14</v>
      </c>
      <c r="R126" t="n">
        <v>23.47</v>
      </c>
      <c r="S126" t="n">
        <v>17.37</v>
      </c>
      <c r="T126" t="n">
        <v>957.1900000000001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69.33101967547626</v>
      </c>
      <c r="AB126" t="n">
        <v>94.86175978866832</v>
      </c>
      <c r="AC126" t="n">
        <v>85.8082865737772</v>
      </c>
      <c r="AD126" t="n">
        <v>69331.01967547626</v>
      </c>
      <c r="AE126" t="n">
        <v>94861.75978866832</v>
      </c>
      <c r="AF126" t="n">
        <v>2.353023721363879e-06</v>
      </c>
      <c r="AG126" t="n">
        <v>0.1338888888888889</v>
      </c>
      <c r="AH126" t="n">
        <v>85808.28657377719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10.383</v>
      </c>
      <c r="E127" t="n">
        <v>9.630000000000001</v>
      </c>
      <c r="F127" t="n">
        <v>6.74</v>
      </c>
      <c r="G127" t="n">
        <v>101.1</v>
      </c>
      <c r="H127" t="n">
        <v>1.97</v>
      </c>
      <c r="I127" t="n">
        <v>4</v>
      </c>
      <c r="J127" t="n">
        <v>290.79</v>
      </c>
      <c r="K127" t="n">
        <v>57.72</v>
      </c>
      <c r="L127" t="n">
        <v>32.25</v>
      </c>
      <c r="M127" t="n">
        <v>2</v>
      </c>
      <c r="N127" t="n">
        <v>80.81999999999999</v>
      </c>
      <c r="O127" t="n">
        <v>36098.46</v>
      </c>
      <c r="P127" t="n">
        <v>91.59999999999999</v>
      </c>
      <c r="Q127" t="n">
        <v>204.14</v>
      </c>
      <c r="R127" t="n">
        <v>23.32</v>
      </c>
      <c r="S127" t="n">
        <v>17.37</v>
      </c>
      <c r="T127" t="n">
        <v>884.4299999999999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69.09893265810221</v>
      </c>
      <c r="AB127" t="n">
        <v>94.54420809254076</v>
      </c>
      <c r="AC127" t="n">
        <v>85.52104156584132</v>
      </c>
      <c r="AD127" t="n">
        <v>69098.93265810222</v>
      </c>
      <c r="AE127" t="n">
        <v>94544.20809254075</v>
      </c>
      <c r="AF127" t="n">
        <v>2.353975921967969e-06</v>
      </c>
      <c r="AG127" t="n">
        <v>0.13375</v>
      </c>
      <c r="AH127" t="n">
        <v>85521.04156584131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10.459</v>
      </c>
      <c r="E128" t="n">
        <v>9.56</v>
      </c>
      <c r="F128" t="n">
        <v>6.72</v>
      </c>
      <c r="G128" t="n">
        <v>134.31</v>
      </c>
      <c r="H128" t="n">
        <v>1.99</v>
      </c>
      <c r="I128" t="n">
        <v>3</v>
      </c>
      <c r="J128" t="n">
        <v>291.3</v>
      </c>
      <c r="K128" t="n">
        <v>57.72</v>
      </c>
      <c r="L128" t="n">
        <v>32.5</v>
      </c>
      <c r="M128" t="n">
        <v>1</v>
      </c>
      <c r="N128" t="n">
        <v>81.08</v>
      </c>
      <c r="O128" t="n">
        <v>36161.39</v>
      </c>
      <c r="P128" t="n">
        <v>90.73</v>
      </c>
      <c r="Q128" t="n">
        <v>204.14</v>
      </c>
      <c r="R128" t="n">
        <v>22.58</v>
      </c>
      <c r="S128" t="n">
        <v>17.37</v>
      </c>
      <c r="T128" t="n">
        <v>516.14</v>
      </c>
      <c r="U128" t="n">
        <v>0.77</v>
      </c>
      <c r="V128" t="n">
        <v>0.76</v>
      </c>
      <c r="W128" t="n">
        <v>1.14</v>
      </c>
      <c r="X128" t="n">
        <v>0.02</v>
      </c>
      <c r="Y128" t="n">
        <v>1</v>
      </c>
      <c r="Z128" t="n">
        <v>10</v>
      </c>
      <c r="AA128" t="n">
        <v>68.10007512391179</v>
      </c>
      <c r="AB128" t="n">
        <v>93.17752714777772</v>
      </c>
      <c r="AC128" t="n">
        <v>84.28479473229729</v>
      </c>
      <c r="AD128" t="n">
        <v>68100.0751239118</v>
      </c>
      <c r="AE128" t="n">
        <v>93177.52714777773</v>
      </c>
      <c r="AF128" t="n">
        <v>2.371206218613405e-06</v>
      </c>
      <c r="AG128" t="n">
        <v>0.1327777777777778</v>
      </c>
      <c r="AH128" t="n">
        <v>84284.79473229729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10.4557</v>
      </c>
      <c r="E129" t="n">
        <v>9.56</v>
      </c>
      <c r="F129" t="n">
        <v>6.72</v>
      </c>
      <c r="G129" t="n">
        <v>134.37</v>
      </c>
      <c r="H129" t="n">
        <v>2</v>
      </c>
      <c r="I129" t="n">
        <v>3</v>
      </c>
      <c r="J129" t="n">
        <v>291.81</v>
      </c>
      <c r="K129" t="n">
        <v>57.72</v>
      </c>
      <c r="L129" t="n">
        <v>32.75</v>
      </c>
      <c r="M129" t="n">
        <v>1</v>
      </c>
      <c r="N129" t="n">
        <v>81.34</v>
      </c>
      <c r="O129" t="n">
        <v>36224.42</v>
      </c>
      <c r="P129" t="n">
        <v>91.11</v>
      </c>
      <c r="Q129" t="n">
        <v>204.14</v>
      </c>
      <c r="R129" t="n">
        <v>22.63</v>
      </c>
      <c r="S129" t="n">
        <v>17.37</v>
      </c>
      <c r="T129" t="n">
        <v>540.47</v>
      </c>
      <c r="U129" t="n">
        <v>0.77</v>
      </c>
      <c r="V129" t="n">
        <v>0.76</v>
      </c>
      <c r="W129" t="n">
        <v>1.14</v>
      </c>
      <c r="X129" t="n">
        <v>0.03</v>
      </c>
      <c r="Y129" t="n">
        <v>1</v>
      </c>
      <c r="Z129" t="n">
        <v>10</v>
      </c>
      <c r="AA129" t="n">
        <v>68.31868895015047</v>
      </c>
      <c r="AB129" t="n">
        <v>93.47664422939867</v>
      </c>
      <c r="AC129" t="n">
        <v>84.55536449946192</v>
      </c>
      <c r="AD129" t="n">
        <v>68318.68895015048</v>
      </c>
      <c r="AE129" t="n">
        <v>93476.64422939868</v>
      </c>
      <c r="AF129" t="n">
        <v>2.370458060995907e-06</v>
      </c>
      <c r="AG129" t="n">
        <v>0.1327777777777778</v>
      </c>
      <c r="AH129" t="n">
        <v>84555.36449946191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10.4554</v>
      </c>
      <c r="E130" t="n">
        <v>9.56</v>
      </c>
      <c r="F130" t="n">
        <v>6.72</v>
      </c>
      <c r="G130" t="n">
        <v>134.38</v>
      </c>
      <c r="H130" t="n">
        <v>2.01</v>
      </c>
      <c r="I130" t="n">
        <v>3</v>
      </c>
      <c r="J130" t="n">
        <v>292.32</v>
      </c>
      <c r="K130" t="n">
        <v>57.72</v>
      </c>
      <c r="L130" t="n">
        <v>33</v>
      </c>
      <c r="M130" t="n">
        <v>1</v>
      </c>
      <c r="N130" t="n">
        <v>81.59999999999999</v>
      </c>
      <c r="O130" t="n">
        <v>36287.56</v>
      </c>
      <c r="P130" t="n">
        <v>91.22</v>
      </c>
      <c r="Q130" t="n">
        <v>204.15</v>
      </c>
      <c r="R130" t="n">
        <v>22.67</v>
      </c>
      <c r="S130" t="n">
        <v>17.37</v>
      </c>
      <c r="T130" t="n">
        <v>560.34</v>
      </c>
      <c r="U130" t="n">
        <v>0.77</v>
      </c>
      <c r="V130" t="n">
        <v>0.76</v>
      </c>
      <c r="W130" t="n">
        <v>1.14</v>
      </c>
      <c r="X130" t="n">
        <v>0.03</v>
      </c>
      <c r="Y130" t="n">
        <v>1</v>
      </c>
      <c r="Z130" t="n">
        <v>10</v>
      </c>
      <c r="AA130" t="n">
        <v>68.37784331161316</v>
      </c>
      <c r="AB130" t="n">
        <v>93.55758183645814</v>
      </c>
      <c r="AC130" t="n">
        <v>84.62857753490027</v>
      </c>
      <c r="AD130" t="n">
        <v>68377.84331161316</v>
      </c>
      <c r="AE130" t="n">
        <v>93557.58183645814</v>
      </c>
      <c r="AF130" t="n">
        <v>2.370390046667043e-06</v>
      </c>
      <c r="AG130" t="n">
        <v>0.1327777777777778</v>
      </c>
      <c r="AH130" t="n">
        <v>84628.57753490028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10.4557</v>
      </c>
      <c r="E131" t="n">
        <v>9.56</v>
      </c>
      <c r="F131" t="n">
        <v>6.72</v>
      </c>
      <c r="G131" t="n">
        <v>134.37</v>
      </c>
      <c r="H131" t="n">
        <v>2.02</v>
      </c>
      <c r="I131" t="n">
        <v>3</v>
      </c>
      <c r="J131" t="n">
        <v>292.84</v>
      </c>
      <c r="K131" t="n">
        <v>57.72</v>
      </c>
      <c r="L131" t="n">
        <v>33.25</v>
      </c>
      <c r="M131" t="n">
        <v>1</v>
      </c>
      <c r="N131" t="n">
        <v>81.86</v>
      </c>
      <c r="O131" t="n">
        <v>36350.81</v>
      </c>
      <c r="P131" t="n">
        <v>91.52</v>
      </c>
      <c r="Q131" t="n">
        <v>204.14</v>
      </c>
      <c r="R131" t="n">
        <v>22.65</v>
      </c>
      <c r="S131" t="n">
        <v>17.37</v>
      </c>
      <c r="T131" t="n">
        <v>554.6</v>
      </c>
      <c r="U131" t="n">
        <v>0.77</v>
      </c>
      <c r="V131" t="n">
        <v>0.76</v>
      </c>
      <c r="W131" t="n">
        <v>1.14</v>
      </c>
      <c r="X131" t="n">
        <v>0.03</v>
      </c>
      <c r="Y131" t="n">
        <v>1</v>
      </c>
      <c r="Z131" t="n">
        <v>10</v>
      </c>
      <c r="AA131" t="n">
        <v>68.53208480240839</v>
      </c>
      <c r="AB131" t="n">
        <v>93.76862184881837</v>
      </c>
      <c r="AC131" t="n">
        <v>84.81947618467746</v>
      </c>
      <c r="AD131" t="n">
        <v>68532.0848024084</v>
      </c>
      <c r="AE131" t="n">
        <v>93768.62184881837</v>
      </c>
      <c r="AF131" t="n">
        <v>2.370458060995907e-06</v>
      </c>
      <c r="AG131" t="n">
        <v>0.1327777777777778</v>
      </c>
      <c r="AH131" t="n">
        <v>84819.47618467745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10.4548</v>
      </c>
      <c r="E132" t="n">
        <v>9.56</v>
      </c>
      <c r="F132" t="n">
        <v>6.72</v>
      </c>
      <c r="G132" t="n">
        <v>134.39</v>
      </c>
      <c r="H132" t="n">
        <v>2.03</v>
      </c>
      <c r="I132" t="n">
        <v>3</v>
      </c>
      <c r="J132" t="n">
        <v>293.35</v>
      </c>
      <c r="K132" t="n">
        <v>57.72</v>
      </c>
      <c r="L132" t="n">
        <v>33.5</v>
      </c>
      <c r="M132" t="n">
        <v>1</v>
      </c>
      <c r="N132" t="n">
        <v>82.13</v>
      </c>
      <c r="O132" t="n">
        <v>36414.16</v>
      </c>
      <c r="P132" t="n">
        <v>91.59</v>
      </c>
      <c r="Q132" t="n">
        <v>204.14</v>
      </c>
      <c r="R132" t="n">
        <v>22.68</v>
      </c>
      <c r="S132" t="n">
        <v>17.37</v>
      </c>
      <c r="T132" t="n">
        <v>569.5</v>
      </c>
      <c r="U132" t="n">
        <v>0.77</v>
      </c>
      <c r="V132" t="n">
        <v>0.76</v>
      </c>
      <c r="W132" t="n">
        <v>1.14</v>
      </c>
      <c r="X132" t="n">
        <v>0.03</v>
      </c>
      <c r="Y132" t="n">
        <v>1</v>
      </c>
      <c r="Z132" t="n">
        <v>10</v>
      </c>
      <c r="AA132" t="n">
        <v>68.5742405931809</v>
      </c>
      <c r="AB132" t="n">
        <v>93.82630126153553</v>
      </c>
      <c r="AC132" t="n">
        <v>84.87165075519846</v>
      </c>
      <c r="AD132" t="n">
        <v>68574.2405931809</v>
      </c>
      <c r="AE132" t="n">
        <v>93826.30126153554</v>
      </c>
      <c r="AF132" t="n">
        <v>2.370254018009316e-06</v>
      </c>
      <c r="AG132" t="n">
        <v>0.1327777777777778</v>
      </c>
      <c r="AH132" t="n">
        <v>84871.65075519845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10.4578</v>
      </c>
      <c r="E133" t="n">
        <v>9.56</v>
      </c>
      <c r="F133" t="n">
        <v>6.72</v>
      </c>
      <c r="G133" t="n">
        <v>134.33</v>
      </c>
      <c r="H133" t="n">
        <v>2.05</v>
      </c>
      <c r="I133" t="n">
        <v>3</v>
      </c>
      <c r="J133" t="n">
        <v>293.87</v>
      </c>
      <c r="K133" t="n">
        <v>57.72</v>
      </c>
      <c r="L133" t="n">
        <v>33.75</v>
      </c>
      <c r="M133" t="n">
        <v>1</v>
      </c>
      <c r="N133" t="n">
        <v>82.39</v>
      </c>
      <c r="O133" t="n">
        <v>36477.63</v>
      </c>
      <c r="P133" t="n">
        <v>91.77</v>
      </c>
      <c r="Q133" t="n">
        <v>204.14</v>
      </c>
      <c r="R133" t="n">
        <v>22.61</v>
      </c>
      <c r="S133" t="n">
        <v>17.37</v>
      </c>
      <c r="T133" t="n">
        <v>533.72</v>
      </c>
      <c r="U133" t="n">
        <v>0.77</v>
      </c>
      <c r="V133" t="n">
        <v>0.76</v>
      </c>
      <c r="W133" t="n">
        <v>1.14</v>
      </c>
      <c r="X133" t="n">
        <v>0.03</v>
      </c>
      <c r="Y133" t="n">
        <v>1</v>
      </c>
      <c r="Z133" t="n">
        <v>10</v>
      </c>
      <c r="AA133" t="n">
        <v>68.64883708598137</v>
      </c>
      <c r="AB133" t="n">
        <v>93.92836747395008</v>
      </c>
      <c r="AC133" t="n">
        <v>84.96397591155102</v>
      </c>
      <c r="AD133" t="n">
        <v>68648.83708598137</v>
      </c>
      <c r="AE133" t="n">
        <v>93928.36747395007</v>
      </c>
      <c r="AF133" t="n">
        <v>2.370934161297951e-06</v>
      </c>
      <c r="AG133" t="n">
        <v>0.1327777777777778</v>
      </c>
      <c r="AH133" t="n">
        <v>84963.97591155102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10.4563</v>
      </c>
      <c r="E134" t="n">
        <v>9.56</v>
      </c>
      <c r="F134" t="n">
        <v>6.72</v>
      </c>
      <c r="G134" t="n">
        <v>134.36</v>
      </c>
      <c r="H134" t="n">
        <v>2.06</v>
      </c>
      <c r="I134" t="n">
        <v>3</v>
      </c>
      <c r="J134" t="n">
        <v>294.38</v>
      </c>
      <c r="K134" t="n">
        <v>57.72</v>
      </c>
      <c r="L134" t="n">
        <v>34</v>
      </c>
      <c r="M134" t="n">
        <v>1</v>
      </c>
      <c r="N134" t="n">
        <v>82.66</v>
      </c>
      <c r="O134" t="n">
        <v>36541.2</v>
      </c>
      <c r="P134" t="n">
        <v>91.95999999999999</v>
      </c>
      <c r="Q134" t="n">
        <v>204.14</v>
      </c>
      <c r="R134" t="n">
        <v>22.61</v>
      </c>
      <c r="S134" t="n">
        <v>17.37</v>
      </c>
      <c r="T134" t="n">
        <v>534.28</v>
      </c>
      <c r="U134" t="n">
        <v>0.77</v>
      </c>
      <c r="V134" t="n">
        <v>0.76</v>
      </c>
      <c r="W134" t="n">
        <v>1.14</v>
      </c>
      <c r="X134" t="n">
        <v>0.03</v>
      </c>
      <c r="Y134" t="n">
        <v>1</v>
      </c>
      <c r="Z134" t="n">
        <v>10</v>
      </c>
      <c r="AA134" t="n">
        <v>68.75726958048547</v>
      </c>
      <c r="AB134" t="n">
        <v>94.07672959663456</v>
      </c>
      <c r="AC134" t="n">
        <v>85.09817856147411</v>
      </c>
      <c r="AD134" t="n">
        <v>68757.26958048547</v>
      </c>
      <c r="AE134" t="n">
        <v>94076.72959663457</v>
      </c>
      <c r="AF134" t="n">
        <v>2.370594089653634e-06</v>
      </c>
      <c r="AG134" t="n">
        <v>0.1327777777777778</v>
      </c>
      <c r="AH134" t="n">
        <v>85098.17856147411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10.4554</v>
      </c>
      <c r="E135" t="n">
        <v>9.56</v>
      </c>
      <c r="F135" t="n">
        <v>6.72</v>
      </c>
      <c r="G135" t="n">
        <v>134.38</v>
      </c>
      <c r="H135" t="n">
        <v>2.07</v>
      </c>
      <c r="I135" t="n">
        <v>3</v>
      </c>
      <c r="J135" t="n">
        <v>294.9</v>
      </c>
      <c r="K135" t="n">
        <v>57.72</v>
      </c>
      <c r="L135" t="n">
        <v>34.25</v>
      </c>
      <c r="M135" t="n">
        <v>1</v>
      </c>
      <c r="N135" t="n">
        <v>82.92</v>
      </c>
      <c r="O135" t="n">
        <v>36604.89</v>
      </c>
      <c r="P135" t="n">
        <v>92.02</v>
      </c>
      <c r="Q135" t="n">
        <v>204.14</v>
      </c>
      <c r="R135" t="n">
        <v>22.69</v>
      </c>
      <c r="S135" t="n">
        <v>17.37</v>
      </c>
      <c r="T135" t="n">
        <v>572.79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68.7942374097411</v>
      </c>
      <c r="AB135" t="n">
        <v>94.12731061152759</v>
      </c>
      <c r="AC135" t="n">
        <v>85.14393219529666</v>
      </c>
      <c r="AD135" t="n">
        <v>68794.23740974109</v>
      </c>
      <c r="AE135" t="n">
        <v>94127.31061152759</v>
      </c>
      <c r="AF135" t="n">
        <v>2.370390046667043e-06</v>
      </c>
      <c r="AG135" t="n">
        <v>0.1327777777777778</v>
      </c>
      <c r="AH135" t="n">
        <v>85143.93219529666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10.4517</v>
      </c>
      <c r="E136" t="n">
        <v>9.57</v>
      </c>
      <c r="F136" t="n">
        <v>6.72</v>
      </c>
      <c r="G136" t="n">
        <v>134.44</v>
      </c>
      <c r="H136" t="n">
        <v>2.08</v>
      </c>
      <c r="I136" t="n">
        <v>3</v>
      </c>
      <c r="J136" t="n">
        <v>295.41</v>
      </c>
      <c r="K136" t="n">
        <v>57.72</v>
      </c>
      <c r="L136" t="n">
        <v>34.5</v>
      </c>
      <c r="M136" t="n">
        <v>1</v>
      </c>
      <c r="N136" t="n">
        <v>83.19</v>
      </c>
      <c r="O136" t="n">
        <v>36668.68</v>
      </c>
      <c r="P136" t="n">
        <v>92.09999999999999</v>
      </c>
      <c r="Q136" t="n">
        <v>204.14</v>
      </c>
      <c r="R136" t="n">
        <v>22.77</v>
      </c>
      <c r="S136" t="n">
        <v>17.37</v>
      </c>
      <c r="T136" t="n">
        <v>614.1799999999999</v>
      </c>
      <c r="U136" t="n">
        <v>0.76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68.85998726639797</v>
      </c>
      <c r="AB136" t="n">
        <v>94.21727246608444</v>
      </c>
      <c r="AC136" t="n">
        <v>85.2253082167169</v>
      </c>
      <c r="AD136" t="n">
        <v>68859.98726639796</v>
      </c>
      <c r="AE136" t="n">
        <v>94217.27246608444</v>
      </c>
      <c r="AF136" t="n">
        <v>2.369551203277725e-06</v>
      </c>
      <c r="AG136" t="n">
        <v>0.1329166666666667</v>
      </c>
      <c r="AH136" t="n">
        <v>85225.30821671689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10.4533</v>
      </c>
      <c r="E137" t="n">
        <v>9.57</v>
      </c>
      <c r="F137" t="n">
        <v>6.72</v>
      </c>
      <c r="G137" t="n">
        <v>134.42</v>
      </c>
      <c r="H137" t="n">
        <v>2.09</v>
      </c>
      <c r="I137" t="n">
        <v>3</v>
      </c>
      <c r="J137" t="n">
        <v>295.93</v>
      </c>
      <c r="K137" t="n">
        <v>57.72</v>
      </c>
      <c r="L137" t="n">
        <v>34.75</v>
      </c>
      <c r="M137" t="n">
        <v>1</v>
      </c>
      <c r="N137" t="n">
        <v>83.45999999999999</v>
      </c>
      <c r="O137" t="n">
        <v>36732.59</v>
      </c>
      <c r="P137" t="n">
        <v>92.06999999999999</v>
      </c>
      <c r="Q137" t="n">
        <v>204.14</v>
      </c>
      <c r="R137" t="n">
        <v>22.74</v>
      </c>
      <c r="S137" t="n">
        <v>17.37</v>
      </c>
      <c r="T137" t="n">
        <v>598.02</v>
      </c>
      <c r="U137" t="n">
        <v>0.76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68.83415028103656</v>
      </c>
      <c r="AB137" t="n">
        <v>94.18192116286563</v>
      </c>
      <c r="AC137" t="n">
        <v>85.19333079226141</v>
      </c>
      <c r="AD137" t="n">
        <v>68834.15028103656</v>
      </c>
      <c r="AE137" t="n">
        <v>94181.92116286563</v>
      </c>
      <c r="AF137" t="n">
        <v>2.369913946364998e-06</v>
      </c>
      <c r="AG137" t="n">
        <v>0.1329166666666667</v>
      </c>
      <c r="AH137" t="n">
        <v>85193.3307922614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10.4548</v>
      </c>
      <c r="E138" t="n">
        <v>9.56</v>
      </c>
      <c r="F138" t="n">
        <v>6.72</v>
      </c>
      <c r="G138" t="n">
        <v>134.39</v>
      </c>
      <c r="H138" t="n">
        <v>2.1</v>
      </c>
      <c r="I138" t="n">
        <v>3</v>
      </c>
      <c r="J138" t="n">
        <v>296.45</v>
      </c>
      <c r="K138" t="n">
        <v>57.72</v>
      </c>
      <c r="L138" t="n">
        <v>35</v>
      </c>
      <c r="M138" t="n">
        <v>1</v>
      </c>
      <c r="N138" t="n">
        <v>83.73</v>
      </c>
      <c r="O138" t="n">
        <v>36796.61</v>
      </c>
      <c r="P138" t="n">
        <v>92.17</v>
      </c>
      <c r="Q138" t="n">
        <v>204.14</v>
      </c>
      <c r="R138" t="n">
        <v>22.71</v>
      </c>
      <c r="S138" t="n">
        <v>17.37</v>
      </c>
      <c r="T138" t="n">
        <v>584.08</v>
      </c>
      <c r="U138" t="n">
        <v>0.76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68.87614363951712</v>
      </c>
      <c r="AB138" t="n">
        <v>94.23937832855495</v>
      </c>
      <c r="AC138" t="n">
        <v>85.24530432669897</v>
      </c>
      <c r="AD138" t="n">
        <v>68876.14363951712</v>
      </c>
      <c r="AE138" t="n">
        <v>94239.37832855494</v>
      </c>
      <c r="AF138" t="n">
        <v>2.370254018009316e-06</v>
      </c>
      <c r="AG138" t="n">
        <v>0.1327777777777778</v>
      </c>
      <c r="AH138" t="n">
        <v>85245.30432669897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10.4533</v>
      </c>
      <c r="E139" t="n">
        <v>9.57</v>
      </c>
      <c r="F139" t="n">
        <v>6.72</v>
      </c>
      <c r="G139" t="n">
        <v>134.42</v>
      </c>
      <c r="H139" t="n">
        <v>2.11</v>
      </c>
      <c r="I139" t="n">
        <v>3</v>
      </c>
      <c r="J139" t="n">
        <v>296.97</v>
      </c>
      <c r="K139" t="n">
        <v>57.72</v>
      </c>
      <c r="L139" t="n">
        <v>35.25</v>
      </c>
      <c r="M139" t="n">
        <v>1</v>
      </c>
      <c r="N139" t="n">
        <v>84</v>
      </c>
      <c r="O139" t="n">
        <v>36860.74</v>
      </c>
      <c r="P139" t="n">
        <v>92.27</v>
      </c>
      <c r="Q139" t="n">
        <v>204.14</v>
      </c>
      <c r="R139" t="n">
        <v>22.76</v>
      </c>
      <c r="S139" t="n">
        <v>17.37</v>
      </c>
      <c r="T139" t="n">
        <v>606.08</v>
      </c>
      <c r="U139" t="n">
        <v>0.76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68.93826971828526</v>
      </c>
      <c r="AB139" t="n">
        <v>94.32438197033464</v>
      </c>
      <c r="AC139" t="n">
        <v>85.32219534021058</v>
      </c>
      <c r="AD139" t="n">
        <v>68938.26971828526</v>
      </c>
      <c r="AE139" t="n">
        <v>94324.38197033464</v>
      </c>
      <c r="AF139" t="n">
        <v>2.369913946364998e-06</v>
      </c>
      <c r="AG139" t="n">
        <v>0.1329166666666667</v>
      </c>
      <c r="AH139" t="n">
        <v>85322.19534021059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10.453</v>
      </c>
      <c r="E140" t="n">
        <v>9.57</v>
      </c>
      <c r="F140" t="n">
        <v>6.72</v>
      </c>
      <c r="G140" t="n">
        <v>134.42</v>
      </c>
      <c r="H140" t="n">
        <v>2.13</v>
      </c>
      <c r="I140" t="n">
        <v>3</v>
      </c>
      <c r="J140" t="n">
        <v>297.49</v>
      </c>
      <c r="K140" t="n">
        <v>57.72</v>
      </c>
      <c r="L140" t="n">
        <v>35.5</v>
      </c>
      <c r="M140" t="n">
        <v>1</v>
      </c>
      <c r="N140" t="n">
        <v>84.27</v>
      </c>
      <c r="O140" t="n">
        <v>36924.99</v>
      </c>
      <c r="P140" t="n">
        <v>92.27</v>
      </c>
      <c r="Q140" t="n">
        <v>204.14</v>
      </c>
      <c r="R140" t="n">
        <v>22.73</v>
      </c>
      <c r="S140" t="n">
        <v>17.37</v>
      </c>
      <c r="T140" t="n">
        <v>592.88</v>
      </c>
      <c r="U140" t="n">
        <v>0.76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68.94018809555723</v>
      </c>
      <c r="AB140" t="n">
        <v>94.32700677875096</v>
      </c>
      <c r="AC140" t="n">
        <v>85.32456964059561</v>
      </c>
      <c r="AD140" t="n">
        <v>68940.18809555723</v>
      </c>
      <c r="AE140" t="n">
        <v>94327.00677875096</v>
      </c>
      <c r="AF140" t="n">
        <v>2.369845932036134e-06</v>
      </c>
      <c r="AG140" t="n">
        <v>0.1329166666666667</v>
      </c>
      <c r="AH140" t="n">
        <v>85324.56964059561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10.449</v>
      </c>
      <c r="E141" t="n">
        <v>9.57</v>
      </c>
      <c r="F141" t="n">
        <v>6.72</v>
      </c>
      <c r="G141" t="n">
        <v>134.49</v>
      </c>
      <c r="H141" t="n">
        <v>2.14</v>
      </c>
      <c r="I141" t="n">
        <v>3</v>
      </c>
      <c r="J141" t="n">
        <v>298.01</v>
      </c>
      <c r="K141" t="n">
        <v>57.72</v>
      </c>
      <c r="L141" t="n">
        <v>35.75</v>
      </c>
      <c r="M141" t="n">
        <v>1</v>
      </c>
      <c r="N141" t="n">
        <v>84.54000000000001</v>
      </c>
      <c r="O141" t="n">
        <v>36989.35</v>
      </c>
      <c r="P141" t="n">
        <v>92.39</v>
      </c>
      <c r="Q141" t="n">
        <v>204.14</v>
      </c>
      <c r="R141" t="n">
        <v>22.82</v>
      </c>
      <c r="S141" t="n">
        <v>17.37</v>
      </c>
      <c r="T141" t="n">
        <v>636.63</v>
      </c>
      <c r="U141" t="n">
        <v>0.76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69.02827435611087</v>
      </c>
      <c r="AB141" t="n">
        <v>94.44753028653196</v>
      </c>
      <c r="AC141" t="n">
        <v>85.4335905539498</v>
      </c>
      <c r="AD141" t="n">
        <v>69028.27435611087</v>
      </c>
      <c r="AE141" t="n">
        <v>94447.53028653195</v>
      </c>
      <c r="AF141" t="n">
        <v>2.368939074317953e-06</v>
      </c>
      <c r="AG141" t="n">
        <v>0.1329166666666667</v>
      </c>
      <c r="AH141" t="n">
        <v>85433.59055394981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10.4496</v>
      </c>
      <c r="E142" t="n">
        <v>9.57</v>
      </c>
      <c r="F142" t="n">
        <v>6.72</v>
      </c>
      <c r="G142" t="n">
        <v>134.48</v>
      </c>
      <c r="H142" t="n">
        <v>2.15</v>
      </c>
      <c r="I142" t="n">
        <v>3</v>
      </c>
      <c r="J142" t="n">
        <v>298.54</v>
      </c>
      <c r="K142" t="n">
        <v>57.72</v>
      </c>
      <c r="L142" t="n">
        <v>36</v>
      </c>
      <c r="M142" t="n">
        <v>0</v>
      </c>
      <c r="N142" t="n">
        <v>84.81</v>
      </c>
      <c r="O142" t="n">
        <v>37053.82</v>
      </c>
      <c r="P142" t="n">
        <v>92.53</v>
      </c>
      <c r="Q142" t="n">
        <v>204.14</v>
      </c>
      <c r="R142" t="n">
        <v>22.82</v>
      </c>
      <c r="S142" t="n">
        <v>17.37</v>
      </c>
      <c r="T142" t="n">
        <v>637.86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69.09734059800954</v>
      </c>
      <c r="AB142" t="n">
        <v>94.54202976568523</v>
      </c>
      <c r="AC142" t="n">
        <v>85.5190711354436</v>
      </c>
      <c r="AD142" t="n">
        <v>69097.34059800954</v>
      </c>
      <c r="AE142" t="n">
        <v>94542.02976568523</v>
      </c>
      <c r="AF142" t="n">
        <v>2.36907510297568e-06</v>
      </c>
      <c r="AG142" t="n">
        <v>0.1329166666666667</v>
      </c>
      <c r="AH142" t="n">
        <v>85519.07113544359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5.4493</v>
      </c>
      <c r="E2" t="n">
        <v>18.35</v>
      </c>
      <c r="F2" t="n">
        <v>9.1</v>
      </c>
      <c r="G2" t="n">
        <v>4.67</v>
      </c>
      <c r="H2" t="n">
        <v>0.06</v>
      </c>
      <c r="I2" t="n">
        <v>117</v>
      </c>
      <c r="J2" t="n">
        <v>285.18</v>
      </c>
      <c r="K2" t="n">
        <v>61.2</v>
      </c>
      <c r="L2" t="n">
        <v>1</v>
      </c>
      <c r="M2" t="n">
        <v>115</v>
      </c>
      <c r="N2" t="n">
        <v>77.98</v>
      </c>
      <c r="O2" t="n">
        <v>35406.83</v>
      </c>
      <c r="P2" t="n">
        <v>161.87</v>
      </c>
      <c r="Q2" t="n">
        <v>204.31</v>
      </c>
      <c r="R2" t="n">
        <v>96.97</v>
      </c>
      <c r="S2" t="n">
        <v>17.37</v>
      </c>
      <c r="T2" t="n">
        <v>37141.7</v>
      </c>
      <c r="U2" t="n">
        <v>0.18</v>
      </c>
      <c r="V2" t="n">
        <v>0.5600000000000001</v>
      </c>
      <c r="W2" t="n">
        <v>1.32</v>
      </c>
      <c r="X2" t="n">
        <v>2.4</v>
      </c>
      <c r="Y2" t="n">
        <v>1</v>
      </c>
      <c r="Z2" t="n">
        <v>10</v>
      </c>
      <c r="AA2" t="n">
        <v>216.9296306254175</v>
      </c>
      <c r="AB2" t="n">
        <v>296.8126908814267</v>
      </c>
      <c r="AC2" t="n">
        <v>268.4853042430189</v>
      </c>
      <c r="AD2" t="n">
        <v>216929.6306254175</v>
      </c>
      <c r="AE2" t="n">
        <v>296812.6908814267</v>
      </c>
      <c r="AF2" t="n">
        <v>1.196992396948746e-06</v>
      </c>
      <c r="AG2" t="n">
        <v>0.2548611111111111</v>
      </c>
      <c r="AH2" t="n">
        <v>268485.3042430189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6.185</v>
      </c>
      <c r="E3" t="n">
        <v>16.17</v>
      </c>
      <c r="F3" t="n">
        <v>8.48</v>
      </c>
      <c r="G3" t="n">
        <v>5.78</v>
      </c>
      <c r="H3" t="n">
        <v>0.08</v>
      </c>
      <c r="I3" t="n">
        <v>88</v>
      </c>
      <c r="J3" t="n">
        <v>285.68</v>
      </c>
      <c r="K3" t="n">
        <v>61.2</v>
      </c>
      <c r="L3" t="n">
        <v>1.25</v>
      </c>
      <c r="M3" t="n">
        <v>86</v>
      </c>
      <c r="N3" t="n">
        <v>78.23999999999999</v>
      </c>
      <c r="O3" t="n">
        <v>35468.6</v>
      </c>
      <c r="P3" t="n">
        <v>150.75</v>
      </c>
      <c r="Q3" t="n">
        <v>204.32</v>
      </c>
      <c r="R3" t="n">
        <v>77.37</v>
      </c>
      <c r="S3" t="n">
        <v>17.37</v>
      </c>
      <c r="T3" t="n">
        <v>27485.9</v>
      </c>
      <c r="U3" t="n">
        <v>0.22</v>
      </c>
      <c r="V3" t="n">
        <v>0.6</v>
      </c>
      <c r="W3" t="n">
        <v>1.28</v>
      </c>
      <c r="X3" t="n">
        <v>1.78</v>
      </c>
      <c r="Y3" t="n">
        <v>1</v>
      </c>
      <c r="Z3" t="n">
        <v>10</v>
      </c>
      <c r="AA3" t="n">
        <v>178.3710521937197</v>
      </c>
      <c r="AB3" t="n">
        <v>244.0551427867803</v>
      </c>
      <c r="AC3" t="n">
        <v>220.762862492825</v>
      </c>
      <c r="AD3" t="n">
        <v>178371.0521937197</v>
      </c>
      <c r="AE3" t="n">
        <v>244055.1427867803</v>
      </c>
      <c r="AF3" t="n">
        <v>1.358596145399959e-06</v>
      </c>
      <c r="AG3" t="n">
        <v>0.2245833333333334</v>
      </c>
      <c r="AH3" t="n">
        <v>220762.862492825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6.7485</v>
      </c>
      <c r="E4" t="n">
        <v>14.82</v>
      </c>
      <c r="F4" t="n">
        <v>8.1</v>
      </c>
      <c r="G4" t="n">
        <v>6.94</v>
      </c>
      <c r="H4" t="n">
        <v>0.09</v>
      </c>
      <c r="I4" t="n">
        <v>70</v>
      </c>
      <c r="J4" t="n">
        <v>286.19</v>
      </c>
      <c r="K4" t="n">
        <v>61.2</v>
      </c>
      <c r="L4" t="n">
        <v>1.5</v>
      </c>
      <c r="M4" t="n">
        <v>68</v>
      </c>
      <c r="N4" t="n">
        <v>78.48999999999999</v>
      </c>
      <c r="O4" t="n">
        <v>35530.47</v>
      </c>
      <c r="P4" t="n">
        <v>143.91</v>
      </c>
      <c r="Q4" t="n">
        <v>204.26</v>
      </c>
      <c r="R4" t="n">
        <v>65.78</v>
      </c>
      <c r="S4" t="n">
        <v>17.37</v>
      </c>
      <c r="T4" t="n">
        <v>21782</v>
      </c>
      <c r="U4" t="n">
        <v>0.26</v>
      </c>
      <c r="V4" t="n">
        <v>0.63</v>
      </c>
      <c r="W4" t="n">
        <v>1.24</v>
      </c>
      <c r="X4" t="n">
        <v>1.4</v>
      </c>
      <c r="Y4" t="n">
        <v>1</v>
      </c>
      <c r="Z4" t="n">
        <v>10</v>
      </c>
      <c r="AA4" t="n">
        <v>156.3196547177515</v>
      </c>
      <c r="AB4" t="n">
        <v>213.8834479211787</v>
      </c>
      <c r="AC4" t="n">
        <v>193.4707118389472</v>
      </c>
      <c r="AD4" t="n">
        <v>156319.6547177515</v>
      </c>
      <c r="AE4" t="n">
        <v>213883.4479211787</v>
      </c>
      <c r="AF4" t="n">
        <v>1.482374468428719e-06</v>
      </c>
      <c r="AG4" t="n">
        <v>0.2058333333333333</v>
      </c>
      <c r="AH4" t="n">
        <v>193470.7118389471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7.1368</v>
      </c>
      <c r="E5" t="n">
        <v>14.01</v>
      </c>
      <c r="F5" t="n">
        <v>7.88</v>
      </c>
      <c r="G5" t="n">
        <v>8.02</v>
      </c>
      <c r="H5" t="n">
        <v>0.11</v>
      </c>
      <c r="I5" t="n">
        <v>59</v>
      </c>
      <c r="J5" t="n">
        <v>286.69</v>
      </c>
      <c r="K5" t="n">
        <v>61.2</v>
      </c>
      <c r="L5" t="n">
        <v>1.75</v>
      </c>
      <c r="M5" t="n">
        <v>57</v>
      </c>
      <c r="N5" t="n">
        <v>78.73999999999999</v>
      </c>
      <c r="O5" t="n">
        <v>35592.57</v>
      </c>
      <c r="P5" t="n">
        <v>140.05</v>
      </c>
      <c r="Q5" t="n">
        <v>204.3</v>
      </c>
      <c r="R5" t="n">
        <v>58.78</v>
      </c>
      <c r="S5" t="n">
        <v>17.37</v>
      </c>
      <c r="T5" t="n">
        <v>18337.48</v>
      </c>
      <c r="U5" t="n">
        <v>0.3</v>
      </c>
      <c r="V5" t="n">
        <v>0.65</v>
      </c>
      <c r="W5" t="n">
        <v>1.24</v>
      </c>
      <c r="X5" t="n">
        <v>1.19</v>
      </c>
      <c r="Y5" t="n">
        <v>1</v>
      </c>
      <c r="Z5" t="n">
        <v>10</v>
      </c>
      <c r="AA5" t="n">
        <v>143.9865482431165</v>
      </c>
      <c r="AB5" t="n">
        <v>197.0087475443345</v>
      </c>
      <c r="AC5" t="n">
        <v>178.2065091822728</v>
      </c>
      <c r="AD5" t="n">
        <v>143986.5482431166</v>
      </c>
      <c r="AE5" t="n">
        <v>197008.7475443345</v>
      </c>
      <c r="AF5" t="n">
        <v>1.567668386498048e-06</v>
      </c>
      <c r="AG5" t="n">
        <v>0.1945833333333333</v>
      </c>
      <c r="AH5" t="n">
        <v>178206.5091822728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7.5105</v>
      </c>
      <c r="E6" t="n">
        <v>13.31</v>
      </c>
      <c r="F6" t="n">
        <v>7.67</v>
      </c>
      <c r="G6" t="n">
        <v>9.210000000000001</v>
      </c>
      <c r="H6" t="n">
        <v>0.12</v>
      </c>
      <c r="I6" t="n">
        <v>50</v>
      </c>
      <c r="J6" t="n">
        <v>287.19</v>
      </c>
      <c r="K6" t="n">
        <v>61.2</v>
      </c>
      <c r="L6" t="n">
        <v>2</v>
      </c>
      <c r="M6" t="n">
        <v>48</v>
      </c>
      <c r="N6" t="n">
        <v>78.98999999999999</v>
      </c>
      <c r="O6" t="n">
        <v>35654.65</v>
      </c>
      <c r="P6" t="n">
        <v>136.22</v>
      </c>
      <c r="Q6" t="n">
        <v>204.15</v>
      </c>
      <c r="R6" t="n">
        <v>52.25</v>
      </c>
      <c r="S6" t="n">
        <v>17.37</v>
      </c>
      <c r="T6" t="n">
        <v>15118.14</v>
      </c>
      <c r="U6" t="n">
        <v>0.33</v>
      </c>
      <c r="V6" t="n">
        <v>0.67</v>
      </c>
      <c r="W6" t="n">
        <v>1.22</v>
      </c>
      <c r="X6" t="n">
        <v>0.98</v>
      </c>
      <c r="Y6" t="n">
        <v>1</v>
      </c>
      <c r="Z6" t="n">
        <v>10</v>
      </c>
      <c r="AA6" t="n">
        <v>133.2452706010337</v>
      </c>
      <c r="AB6" t="n">
        <v>182.3120576027188</v>
      </c>
      <c r="AC6" t="n">
        <v>164.9124507017463</v>
      </c>
      <c r="AD6" t="n">
        <v>133245.2706010337</v>
      </c>
      <c r="AE6" t="n">
        <v>182312.0576027188</v>
      </c>
      <c r="AF6" t="n">
        <v>1.649755270820759e-06</v>
      </c>
      <c r="AG6" t="n">
        <v>0.1848611111111111</v>
      </c>
      <c r="AH6" t="n">
        <v>164912.4507017463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7.7541</v>
      </c>
      <c r="E7" t="n">
        <v>12.9</v>
      </c>
      <c r="F7" t="n">
        <v>7.58</v>
      </c>
      <c r="G7" t="n">
        <v>10.33</v>
      </c>
      <c r="H7" t="n">
        <v>0.14</v>
      </c>
      <c r="I7" t="n">
        <v>44</v>
      </c>
      <c r="J7" t="n">
        <v>287.7</v>
      </c>
      <c r="K7" t="n">
        <v>61.2</v>
      </c>
      <c r="L7" t="n">
        <v>2.25</v>
      </c>
      <c r="M7" t="n">
        <v>42</v>
      </c>
      <c r="N7" t="n">
        <v>79.25</v>
      </c>
      <c r="O7" t="n">
        <v>35716.83</v>
      </c>
      <c r="P7" t="n">
        <v>134.46</v>
      </c>
      <c r="Q7" t="n">
        <v>204.19</v>
      </c>
      <c r="R7" t="n">
        <v>49.12</v>
      </c>
      <c r="S7" t="n">
        <v>17.37</v>
      </c>
      <c r="T7" t="n">
        <v>13580.69</v>
      </c>
      <c r="U7" t="n">
        <v>0.35</v>
      </c>
      <c r="V7" t="n">
        <v>0.67</v>
      </c>
      <c r="W7" t="n">
        <v>1.21</v>
      </c>
      <c r="X7" t="n">
        <v>0.88</v>
      </c>
      <c r="Y7" t="n">
        <v>1</v>
      </c>
      <c r="Z7" t="n">
        <v>10</v>
      </c>
      <c r="AA7" t="n">
        <v>127.5092927210175</v>
      </c>
      <c r="AB7" t="n">
        <v>174.4638396138001</v>
      </c>
      <c r="AC7" t="n">
        <v>157.8132556226444</v>
      </c>
      <c r="AD7" t="n">
        <v>127509.2927210175</v>
      </c>
      <c r="AE7" t="n">
        <v>174463.8396138001</v>
      </c>
      <c r="AF7" t="n">
        <v>1.703264409223254e-06</v>
      </c>
      <c r="AG7" t="n">
        <v>0.1791666666666667</v>
      </c>
      <c r="AH7" t="n">
        <v>157813.2556226444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7.9883</v>
      </c>
      <c r="E8" t="n">
        <v>12.52</v>
      </c>
      <c r="F8" t="n">
        <v>7.47</v>
      </c>
      <c r="G8" t="n">
        <v>11.49</v>
      </c>
      <c r="H8" t="n">
        <v>0.15</v>
      </c>
      <c r="I8" t="n">
        <v>39</v>
      </c>
      <c r="J8" t="n">
        <v>288.2</v>
      </c>
      <c r="K8" t="n">
        <v>61.2</v>
      </c>
      <c r="L8" t="n">
        <v>2.5</v>
      </c>
      <c r="M8" t="n">
        <v>37</v>
      </c>
      <c r="N8" t="n">
        <v>79.5</v>
      </c>
      <c r="O8" t="n">
        <v>35779.11</v>
      </c>
      <c r="P8" t="n">
        <v>132.48</v>
      </c>
      <c r="Q8" t="n">
        <v>204.25</v>
      </c>
      <c r="R8" t="n">
        <v>45.71</v>
      </c>
      <c r="S8" t="n">
        <v>17.37</v>
      </c>
      <c r="T8" t="n">
        <v>11900.03</v>
      </c>
      <c r="U8" t="n">
        <v>0.38</v>
      </c>
      <c r="V8" t="n">
        <v>0.68</v>
      </c>
      <c r="W8" t="n">
        <v>1.21</v>
      </c>
      <c r="X8" t="n">
        <v>0.77</v>
      </c>
      <c r="Y8" t="n">
        <v>1</v>
      </c>
      <c r="Z8" t="n">
        <v>10</v>
      </c>
      <c r="AA8" t="n">
        <v>122.0351067444978</v>
      </c>
      <c r="AB8" t="n">
        <v>166.9738168566888</v>
      </c>
      <c r="AC8" t="n">
        <v>151.0380701251564</v>
      </c>
      <c r="AD8" t="n">
        <v>122035.1067444978</v>
      </c>
      <c r="AE8" t="n">
        <v>166973.8168566888</v>
      </c>
      <c r="AF8" t="n">
        <v>1.754708745076555e-06</v>
      </c>
      <c r="AG8" t="n">
        <v>0.1738888888888889</v>
      </c>
      <c r="AH8" t="n">
        <v>151038.0701251564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7.39</v>
      </c>
      <c r="G9" t="n">
        <v>12.32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131.1</v>
      </c>
      <c r="Q9" t="n">
        <v>204.15</v>
      </c>
      <c r="R9" t="n">
        <v>43.86</v>
      </c>
      <c r="S9" t="n">
        <v>17.37</v>
      </c>
      <c r="T9" t="n">
        <v>10991.32</v>
      </c>
      <c r="U9" t="n">
        <v>0.4</v>
      </c>
      <c r="V9" t="n">
        <v>0.6899999999999999</v>
      </c>
      <c r="W9" t="n">
        <v>1.19</v>
      </c>
      <c r="X9" t="n">
        <v>0.7</v>
      </c>
      <c r="Y9" t="n">
        <v>1</v>
      </c>
      <c r="Z9" t="n">
        <v>10</v>
      </c>
      <c r="AA9" t="n">
        <v>118.5394174181638</v>
      </c>
      <c r="AB9" t="n">
        <v>162.1908605014721</v>
      </c>
      <c r="AC9" t="n">
        <v>146.7115924115587</v>
      </c>
      <c r="AD9" t="n">
        <v>118539.4174181637</v>
      </c>
      <c r="AE9" t="n">
        <v>162190.8605014721</v>
      </c>
      <c r="AF9" t="n">
        <v>1.788316701462358e-06</v>
      </c>
      <c r="AG9" t="n">
        <v>0.1705555555555555</v>
      </c>
      <c r="AH9" t="n">
        <v>146711.5924115587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8.3322</v>
      </c>
      <c r="E10" t="n">
        <v>12</v>
      </c>
      <c r="F10" t="n">
        <v>7.33</v>
      </c>
      <c r="G10" t="n">
        <v>13.74</v>
      </c>
      <c r="H10" t="n">
        <v>0.18</v>
      </c>
      <c r="I10" t="n">
        <v>32</v>
      </c>
      <c r="J10" t="n">
        <v>289.21</v>
      </c>
      <c r="K10" t="n">
        <v>61.2</v>
      </c>
      <c r="L10" t="n">
        <v>3</v>
      </c>
      <c r="M10" t="n">
        <v>30</v>
      </c>
      <c r="N10" t="n">
        <v>80.02</v>
      </c>
      <c r="O10" t="n">
        <v>35903.99</v>
      </c>
      <c r="P10" t="n">
        <v>129.84</v>
      </c>
      <c r="Q10" t="n">
        <v>204.2</v>
      </c>
      <c r="R10" t="n">
        <v>41.45</v>
      </c>
      <c r="S10" t="n">
        <v>17.37</v>
      </c>
      <c r="T10" t="n">
        <v>9809.4</v>
      </c>
      <c r="U10" t="n">
        <v>0.42</v>
      </c>
      <c r="V10" t="n">
        <v>0.7</v>
      </c>
      <c r="W10" t="n">
        <v>1.19</v>
      </c>
      <c r="X10" t="n">
        <v>0.64</v>
      </c>
      <c r="Y10" t="n">
        <v>1</v>
      </c>
      <c r="Z10" t="n">
        <v>10</v>
      </c>
      <c r="AA10" t="n">
        <v>114.8107087744299</v>
      </c>
      <c r="AB10" t="n">
        <v>157.0890768361024</v>
      </c>
      <c r="AC10" t="n">
        <v>142.0967158188119</v>
      </c>
      <c r="AD10" t="n">
        <v>114810.7087744299</v>
      </c>
      <c r="AE10" t="n">
        <v>157089.0768361024</v>
      </c>
      <c r="AF10" t="n">
        <v>1.830249765998632e-06</v>
      </c>
      <c r="AG10" t="n">
        <v>0.1666666666666667</v>
      </c>
      <c r="AH10" t="n">
        <v>142096.7158188119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8.4452</v>
      </c>
      <c r="E11" t="n">
        <v>11.84</v>
      </c>
      <c r="F11" t="n">
        <v>7.28</v>
      </c>
      <c r="G11" t="n">
        <v>14.55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128.85</v>
      </c>
      <c r="Q11" t="n">
        <v>204.17</v>
      </c>
      <c r="R11" t="n">
        <v>40</v>
      </c>
      <c r="S11" t="n">
        <v>17.37</v>
      </c>
      <c r="T11" t="n">
        <v>9093.059999999999</v>
      </c>
      <c r="U11" t="n">
        <v>0.43</v>
      </c>
      <c r="V11" t="n">
        <v>0.7</v>
      </c>
      <c r="W11" t="n">
        <v>1.18</v>
      </c>
      <c r="X11" t="n">
        <v>0.58</v>
      </c>
      <c r="Y11" t="n">
        <v>1</v>
      </c>
      <c r="Z11" t="n">
        <v>10</v>
      </c>
      <c r="AA11" t="n">
        <v>112.4714853302962</v>
      </c>
      <c r="AB11" t="n">
        <v>153.8884481205853</v>
      </c>
      <c r="AC11" t="n">
        <v>139.2015506157922</v>
      </c>
      <c r="AD11" t="n">
        <v>112471.4853302962</v>
      </c>
      <c r="AE11" t="n">
        <v>153888.4481205853</v>
      </c>
      <c r="AF11" t="n">
        <v>1.855071328558082e-06</v>
      </c>
      <c r="AG11" t="n">
        <v>0.1644444444444444</v>
      </c>
      <c r="AH11" t="n">
        <v>139201.5506157922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8.5505</v>
      </c>
      <c r="E12" t="n">
        <v>11.7</v>
      </c>
      <c r="F12" t="n">
        <v>7.24</v>
      </c>
      <c r="G12" t="n">
        <v>15.51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128.09</v>
      </c>
      <c r="Q12" t="n">
        <v>204.14</v>
      </c>
      <c r="R12" t="n">
        <v>38.87</v>
      </c>
      <c r="S12" t="n">
        <v>17.37</v>
      </c>
      <c r="T12" t="n">
        <v>8539.66</v>
      </c>
      <c r="U12" t="n">
        <v>0.45</v>
      </c>
      <c r="V12" t="n">
        <v>0.71</v>
      </c>
      <c r="W12" t="n">
        <v>1.18</v>
      </c>
      <c r="X12" t="n">
        <v>0.55</v>
      </c>
      <c r="Y12" t="n">
        <v>1</v>
      </c>
      <c r="Z12" t="n">
        <v>10</v>
      </c>
      <c r="AA12" t="n">
        <v>110.4753717367512</v>
      </c>
      <c r="AB12" t="n">
        <v>151.1572774395817</v>
      </c>
      <c r="AC12" t="n">
        <v>136.7310390313606</v>
      </c>
      <c r="AD12" t="n">
        <v>110475.3717367512</v>
      </c>
      <c r="AE12" t="n">
        <v>151157.2774395817</v>
      </c>
      <c r="AF12" t="n">
        <v>1.878201510305958e-06</v>
      </c>
      <c r="AG12" t="n">
        <v>0.1625</v>
      </c>
      <c r="AH12" t="n">
        <v>136731.0390313606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7.19</v>
      </c>
      <c r="G13" t="n">
        <v>16.6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127.32</v>
      </c>
      <c r="Q13" t="n">
        <v>204.15</v>
      </c>
      <c r="R13" t="n">
        <v>37.45</v>
      </c>
      <c r="S13" t="n">
        <v>17.37</v>
      </c>
      <c r="T13" t="n">
        <v>7835.59</v>
      </c>
      <c r="U13" t="n">
        <v>0.46</v>
      </c>
      <c r="V13" t="n">
        <v>0.71</v>
      </c>
      <c r="W13" t="n">
        <v>1.18</v>
      </c>
      <c r="X13" t="n">
        <v>0.5</v>
      </c>
      <c r="Y13" t="n">
        <v>1</v>
      </c>
      <c r="Z13" t="n">
        <v>10</v>
      </c>
      <c r="AA13" t="n">
        <v>108.4078220105717</v>
      </c>
      <c r="AB13" t="n">
        <v>148.3283646903681</v>
      </c>
      <c r="AC13" t="n">
        <v>134.172113744527</v>
      </c>
      <c r="AD13" t="n">
        <v>108407.8220105717</v>
      </c>
      <c r="AE13" t="n">
        <v>148328.3646903681</v>
      </c>
      <c r="AF13" t="n">
        <v>1.90269358309692e-06</v>
      </c>
      <c r="AG13" t="n">
        <v>0.1602777777777778</v>
      </c>
      <c r="AH13" t="n">
        <v>134172.113744527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8.769600000000001</v>
      </c>
      <c r="E14" t="n">
        <v>11.4</v>
      </c>
      <c r="F14" t="n">
        <v>7.16</v>
      </c>
      <c r="G14" t="n">
        <v>17.9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126.66</v>
      </c>
      <c r="Q14" t="n">
        <v>204.16</v>
      </c>
      <c r="R14" t="n">
        <v>36.49</v>
      </c>
      <c r="S14" t="n">
        <v>17.37</v>
      </c>
      <c r="T14" t="n">
        <v>7368.82</v>
      </c>
      <c r="U14" t="n">
        <v>0.48</v>
      </c>
      <c r="V14" t="n">
        <v>0.71</v>
      </c>
      <c r="W14" t="n">
        <v>1.17</v>
      </c>
      <c r="X14" t="n">
        <v>0.47</v>
      </c>
      <c r="Y14" t="n">
        <v>1</v>
      </c>
      <c r="Z14" t="n">
        <v>10</v>
      </c>
      <c r="AA14" t="n">
        <v>106.5802276372219</v>
      </c>
      <c r="AB14" t="n">
        <v>145.8277694409788</v>
      </c>
      <c r="AC14" t="n">
        <v>131.9101717961311</v>
      </c>
      <c r="AD14" t="n">
        <v>106580.2276372219</v>
      </c>
      <c r="AE14" t="n">
        <v>145827.7694409788</v>
      </c>
      <c r="AF14" t="n">
        <v>1.926328982489811e-06</v>
      </c>
      <c r="AG14" t="n">
        <v>0.1583333333333333</v>
      </c>
      <c r="AH14" t="n">
        <v>131910.1717961311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8.831099999999999</v>
      </c>
      <c r="E15" t="n">
        <v>11.32</v>
      </c>
      <c r="F15" t="n">
        <v>7.13</v>
      </c>
      <c r="G15" t="n">
        <v>18.61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126.16</v>
      </c>
      <c r="Q15" t="n">
        <v>204.19</v>
      </c>
      <c r="R15" t="n">
        <v>35.49</v>
      </c>
      <c r="S15" t="n">
        <v>17.37</v>
      </c>
      <c r="T15" t="n">
        <v>6870.56</v>
      </c>
      <c r="U15" t="n">
        <v>0.49</v>
      </c>
      <c r="V15" t="n">
        <v>0.72</v>
      </c>
      <c r="W15" t="n">
        <v>1.18</v>
      </c>
      <c r="X15" t="n">
        <v>0.44</v>
      </c>
      <c r="Y15" t="n">
        <v>1</v>
      </c>
      <c r="Z15" t="n">
        <v>10</v>
      </c>
      <c r="AA15" t="n">
        <v>105.4339607368136</v>
      </c>
      <c r="AB15" t="n">
        <v>144.2593964981143</v>
      </c>
      <c r="AC15" t="n">
        <v>130.4914821657079</v>
      </c>
      <c r="AD15" t="n">
        <v>105433.9607368136</v>
      </c>
      <c r="AE15" t="n">
        <v>144259.3964981143</v>
      </c>
      <c r="AF15" t="n">
        <v>1.93983806299783e-06</v>
      </c>
      <c r="AG15" t="n">
        <v>0.1572222222222222</v>
      </c>
      <c r="AH15" t="n">
        <v>130491.4821657079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8.956300000000001</v>
      </c>
      <c r="E16" t="n">
        <v>11.17</v>
      </c>
      <c r="F16" t="n">
        <v>7.08</v>
      </c>
      <c r="G16" t="n">
        <v>20.24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125.16</v>
      </c>
      <c r="Q16" t="n">
        <v>204.14</v>
      </c>
      <c r="R16" t="n">
        <v>34.03</v>
      </c>
      <c r="S16" t="n">
        <v>17.37</v>
      </c>
      <c r="T16" t="n">
        <v>6154.33</v>
      </c>
      <c r="U16" t="n">
        <v>0.51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103.1994454862796</v>
      </c>
      <c r="AB16" t="n">
        <v>141.2020341524798</v>
      </c>
      <c r="AC16" t="n">
        <v>127.7259101913048</v>
      </c>
      <c r="AD16" t="n">
        <v>103199.4454862796</v>
      </c>
      <c r="AE16" t="n">
        <v>141202.0341524798</v>
      </c>
      <c r="AF16" t="n">
        <v>1.967339475674318e-06</v>
      </c>
      <c r="AG16" t="n">
        <v>0.1551388888888889</v>
      </c>
      <c r="AH16" t="n">
        <v>127725.9101913048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9.010999999999999</v>
      </c>
      <c r="E17" t="n">
        <v>11.1</v>
      </c>
      <c r="F17" t="n">
        <v>7.07</v>
      </c>
      <c r="G17" t="n">
        <v>21.21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124.94</v>
      </c>
      <c r="Q17" t="n">
        <v>204.18</v>
      </c>
      <c r="R17" t="n">
        <v>33.59</v>
      </c>
      <c r="S17" t="n">
        <v>17.37</v>
      </c>
      <c r="T17" t="n">
        <v>5937.26</v>
      </c>
      <c r="U17" t="n">
        <v>0.52</v>
      </c>
      <c r="V17" t="n">
        <v>0.72</v>
      </c>
      <c r="W17" t="n">
        <v>1.17</v>
      </c>
      <c r="X17" t="n">
        <v>0.38</v>
      </c>
      <c r="Y17" t="n">
        <v>1</v>
      </c>
      <c r="Z17" t="n">
        <v>10</v>
      </c>
      <c r="AA17" t="n">
        <v>102.4148852237722</v>
      </c>
      <c r="AB17" t="n">
        <v>140.1285641889617</v>
      </c>
      <c r="AC17" t="n">
        <v>126.75489069448</v>
      </c>
      <c r="AD17" t="n">
        <v>102414.8852237722</v>
      </c>
      <c r="AE17" t="n">
        <v>140128.5641889618</v>
      </c>
      <c r="AF17" t="n">
        <v>1.979354869231856e-06</v>
      </c>
      <c r="AG17" t="n">
        <v>0.1541666666666667</v>
      </c>
      <c r="AH17" t="n">
        <v>126754.89069448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9.071400000000001</v>
      </c>
      <c r="E18" t="n">
        <v>11.02</v>
      </c>
      <c r="F18" t="n">
        <v>7.05</v>
      </c>
      <c r="G18" t="n">
        <v>22.26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124.41</v>
      </c>
      <c r="Q18" t="n">
        <v>204.21</v>
      </c>
      <c r="R18" t="n">
        <v>32.91</v>
      </c>
      <c r="S18" t="n">
        <v>17.37</v>
      </c>
      <c r="T18" t="n">
        <v>5603.91</v>
      </c>
      <c r="U18" t="n">
        <v>0.53</v>
      </c>
      <c r="V18" t="n">
        <v>0.72</v>
      </c>
      <c r="W18" t="n">
        <v>1.17</v>
      </c>
      <c r="X18" t="n">
        <v>0.36</v>
      </c>
      <c r="Y18" t="n">
        <v>1</v>
      </c>
      <c r="Z18" t="n">
        <v>10</v>
      </c>
      <c r="AA18" t="n">
        <v>101.3559799956457</v>
      </c>
      <c r="AB18" t="n">
        <v>138.6797233402382</v>
      </c>
      <c r="AC18" t="n">
        <v>125.4443251828973</v>
      </c>
      <c r="AD18" t="n">
        <v>101355.9799956457</v>
      </c>
      <c r="AE18" t="n">
        <v>138679.7233402382</v>
      </c>
      <c r="AF18" t="n">
        <v>1.992622323909651e-06</v>
      </c>
      <c r="AG18" t="n">
        <v>0.1530555555555556</v>
      </c>
      <c r="AH18" t="n">
        <v>125444.3251828973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9.134499999999999</v>
      </c>
      <c r="E19" t="n">
        <v>10.95</v>
      </c>
      <c r="F19" t="n">
        <v>7.03</v>
      </c>
      <c r="G19" t="n">
        <v>23.43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124.01</v>
      </c>
      <c r="Q19" t="n">
        <v>204.15</v>
      </c>
      <c r="R19" t="n">
        <v>32.34</v>
      </c>
      <c r="S19" t="n">
        <v>17.37</v>
      </c>
      <c r="T19" t="n">
        <v>5324.09</v>
      </c>
      <c r="U19" t="n">
        <v>0.54</v>
      </c>
      <c r="V19" t="n">
        <v>0.73</v>
      </c>
      <c r="W19" t="n">
        <v>1.16</v>
      </c>
      <c r="X19" t="n">
        <v>0.34</v>
      </c>
      <c r="Y19" t="n">
        <v>1</v>
      </c>
      <c r="Z19" t="n">
        <v>10</v>
      </c>
      <c r="AA19" t="n">
        <v>100.3599704674596</v>
      </c>
      <c r="AB19" t="n">
        <v>137.3169391629355</v>
      </c>
      <c r="AC19" t="n">
        <v>124.2116032147963</v>
      </c>
      <c r="AD19" t="n">
        <v>100359.9704674596</v>
      </c>
      <c r="AE19" t="n">
        <v>137316.9391629355</v>
      </c>
      <c r="AF19" t="n">
        <v>2.006482860170724e-06</v>
      </c>
      <c r="AG19" t="n">
        <v>0.1520833333333333</v>
      </c>
      <c r="AH19" t="n">
        <v>124211.6032147963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9.133800000000001</v>
      </c>
      <c r="E20" t="n">
        <v>10.95</v>
      </c>
      <c r="F20" t="n">
        <v>7.03</v>
      </c>
      <c r="G20" t="n">
        <v>23.43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123.81</v>
      </c>
      <c r="Q20" t="n">
        <v>204.17</v>
      </c>
      <c r="R20" t="n">
        <v>32.14</v>
      </c>
      <c r="S20" t="n">
        <v>17.37</v>
      </c>
      <c r="T20" t="n">
        <v>5220.54</v>
      </c>
      <c r="U20" t="n">
        <v>0.54</v>
      </c>
      <c r="V20" t="n">
        <v>0.73</v>
      </c>
      <c r="W20" t="n">
        <v>1.17</v>
      </c>
      <c r="X20" t="n">
        <v>0.34</v>
      </c>
      <c r="Y20" t="n">
        <v>1</v>
      </c>
      <c r="Z20" t="n">
        <v>10</v>
      </c>
      <c r="AA20" t="n">
        <v>100.248334042534</v>
      </c>
      <c r="AB20" t="n">
        <v>137.1641932813009</v>
      </c>
      <c r="AC20" t="n">
        <v>124.0734351857246</v>
      </c>
      <c r="AD20" t="n">
        <v>100248.334042534</v>
      </c>
      <c r="AE20" t="n">
        <v>137164.1932813009</v>
      </c>
      <c r="AF20" t="n">
        <v>2.006329098278763e-06</v>
      </c>
      <c r="AG20" t="n">
        <v>0.1520833333333333</v>
      </c>
      <c r="AH20" t="n">
        <v>124073.4351857246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9.1839</v>
      </c>
      <c r="E21" t="n">
        <v>10.89</v>
      </c>
      <c r="F21" t="n">
        <v>7.02</v>
      </c>
      <c r="G21" t="n">
        <v>24.79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123.89</v>
      </c>
      <c r="Q21" t="n">
        <v>204.15</v>
      </c>
      <c r="R21" t="n">
        <v>32.19</v>
      </c>
      <c r="S21" t="n">
        <v>17.37</v>
      </c>
      <c r="T21" t="n">
        <v>5249.9</v>
      </c>
      <c r="U21" t="n">
        <v>0.54</v>
      </c>
      <c r="V21" t="n">
        <v>0.73</v>
      </c>
      <c r="W21" t="n">
        <v>1.17</v>
      </c>
      <c r="X21" t="n">
        <v>0.33</v>
      </c>
      <c r="Y21" t="n">
        <v>1</v>
      </c>
      <c r="Z21" t="n">
        <v>10</v>
      </c>
      <c r="AA21" t="n">
        <v>99.72337582130763</v>
      </c>
      <c r="AB21" t="n">
        <v>136.445922283497</v>
      </c>
      <c r="AC21" t="n">
        <v>123.4237149638513</v>
      </c>
      <c r="AD21" t="n">
        <v>99723.37582130762</v>
      </c>
      <c r="AE21" t="n">
        <v>136445.922283497</v>
      </c>
      <c r="AF21" t="n">
        <v>2.017334056546271e-06</v>
      </c>
      <c r="AG21" t="n">
        <v>0.15125</v>
      </c>
      <c r="AH21" t="n">
        <v>123423.7149638513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9.2583</v>
      </c>
      <c r="E22" t="n">
        <v>10.8</v>
      </c>
      <c r="F22" t="n">
        <v>6.99</v>
      </c>
      <c r="G22" t="n">
        <v>26.21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123.17</v>
      </c>
      <c r="Q22" t="n">
        <v>204.14</v>
      </c>
      <c r="R22" t="n">
        <v>31.11</v>
      </c>
      <c r="S22" t="n">
        <v>17.37</v>
      </c>
      <c r="T22" t="n">
        <v>4715.4</v>
      </c>
      <c r="U22" t="n">
        <v>0.5600000000000001</v>
      </c>
      <c r="V22" t="n">
        <v>0.73</v>
      </c>
      <c r="W22" t="n">
        <v>1.16</v>
      </c>
      <c r="X22" t="n">
        <v>0.3</v>
      </c>
      <c r="Y22" t="n">
        <v>1</v>
      </c>
      <c r="Z22" t="n">
        <v>10</v>
      </c>
      <c r="AA22" t="n">
        <v>98.40946507573099</v>
      </c>
      <c r="AB22" t="n">
        <v>134.6481716357489</v>
      </c>
      <c r="AC22" t="n">
        <v>121.7975391147648</v>
      </c>
      <c r="AD22" t="n">
        <v>98409.46507573099</v>
      </c>
      <c r="AE22" t="n">
        <v>134648.1716357489</v>
      </c>
      <c r="AF22" t="n">
        <v>2.033676749063289e-06</v>
      </c>
      <c r="AG22" t="n">
        <v>0.15</v>
      </c>
      <c r="AH22" t="n">
        <v>121797.5391147648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9.236499999999999</v>
      </c>
      <c r="E23" t="n">
        <v>10.83</v>
      </c>
      <c r="F23" t="n">
        <v>7.02</v>
      </c>
      <c r="G23" t="n">
        <v>26.31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123.61</v>
      </c>
      <c r="Q23" t="n">
        <v>204.17</v>
      </c>
      <c r="R23" t="n">
        <v>31.85</v>
      </c>
      <c r="S23" t="n">
        <v>17.37</v>
      </c>
      <c r="T23" t="n">
        <v>5084.91</v>
      </c>
      <c r="U23" t="n">
        <v>0.55</v>
      </c>
      <c r="V23" t="n">
        <v>0.73</v>
      </c>
      <c r="W23" t="n">
        <v>1.17</v>
      </c>
      <c r="X23" t="n">
        <v>0.32</v>
      </c>
      <c r="Y23" t="n">
        <v>1</v>
      </c>
      <c r="Z23" t="n">
        <v>10</v>
      </c>
      <c r="AA23" t="n">
        <v>98.99990007214534</v>
      </c>
      <c r="AB23" t="n">
        <v>135.4560308459963</v>
      </c>
      <c r="AC23" t="n">
        <v>122.5282973758239</v>
      </c>
      <c r="AD23" t="n">
        <v>98999.90007214533</v>
      </c>
      <c r="AE23" t="n">
        <v>135456.0308459963</v>
      </c>
      <c r="AF23" t="n">
        <v>2.028888164427926e-06</v>
      </c>
      <c r="AG23" t="n">
        <v>0.1504166666666667</v>
      </c>
      <c r="AH23" t="n">
        <v>122528.2973758239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9.325900000000001</v>
      </c>
      <c r="E24" t="n">
        <v>10.72</v>
      </c>
      <c r="F24" t="n">
        <v>6.97</v>
      </c>
      <c r="G24" t="n">
        <v>27.86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122.69</v>
      </c>
      <c r="Q24" t="n">
        <v>204.23</v>
      </c>
      <c r="R24" t="n">
        <v>30.29</v>
      </c>
      <c r="S24" t="n">
        <v>17.37</v>
      </c>
      <c r="T24" t="n">
        <v>4313.79</v>
      </c>
      <c r="U24" t="n">
        <v>0.57</v>
      </c>
      <c r="V24" t="n">
        <v>0.73</v>
      </c>
      <c r="W24" t="n">
        <v>1.16</v>
      </c>
      <c r="X24" t="n">
        <v>0.27</v>
      </c>
      <c r="Y24" t="n">
        <v>1</v>
      </c>
      <c r="Z24" t="n">
        <v>10</v>
      </c>
      <c r="AA24" t="n">
        <v>97.36006914553698</v>
      </c>
      <c r="AB24" t="n">
        <v>133.2123418279772</v>
      </c>
      <c r="AC24" t="n">
        <v>120.4987428886465</v>
      </c>
      <c r="AD24" t="n">
        <v>97360.06914553698</v>
      </c>
      <c r="AE24" t="n">
        <v>133212.3418279772</v>
      </c>
      <c r="AF24" t="n">
        <v>2.048525754629827e-06</v>
      </c>
      <c r="AG24" t="n">
        <v>0.1488888888888889</v>
      </c>
      <c r="AH24" t="n">
        <v>120498.7428886465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9.378399999999999</v>
      </c>
      <c r="E25" t="n">
        <v>10.66</v>
      </c>
      <c r="F25" t="n">
        <v>6.96</v>
      </c>
      <c r="G25" t="n">
        <v>29.82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122.41</v>
      </c>
      <c r="Q25" t="n">
        <v>204.15</v>
      </c>
      <c r="R25" t="n">
        <v>30.24</v>
      </c>
      <c r="S25" t="n">
        <v>17.37</v>
      </c>
      <c r="T25" t="n">
        <v>4291.14</v>
      </c>
      <c r="U25" t="n">
        <v>0.57</v>
      </c>
      <c r="V25" t="n">
        <v>0.73</v>
      </c>
      <c r="W25" t="n">
        <v>1.16</v>
      </c>
      <c r="X25" t="n">
        <v>0.27</v>
      </c>
      <c r="Y25" t="n">
        <v>1</v>
      </c>
      <c r="Z25" t="n">
        <v>10</v>
      </c>
      <c r="AA25" t="n">
        <v>96.62804813147308</v>
      </c>
      <c r="AB25" t="n">
        <v>132.2107583820475</v>
      </c>
      <c r="AC25" t="n">
        <v>119.5927491610649</v>
      </c>
      <c r="AD25" t="n">
        <v>96628.04813147309</v>
      </c>
      <c r="AE25" t="n">
        <v>132210.7583820476</v>
      </c>
      <c r="AF25" t="n">
        <v>2.060057896526916e-06</v>
      </c>
      <c r="AG25" t="n">
        <v>0.1480555555555556</v>
      </c>
      <c r="AH25" t="n">
        <v>119592.7491610649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9.388199999999999</v>
      </c>
      <c r="E26" t="n">
        <v>10.65</v>
      </c>
      <c r="F26" t="n">
        <v>6.95</v>
      </c>
      <c r="G26" t="n">
        <v>29.78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122.35</v>
      </c>
      <c r="Q26" t="n">
        <v>204.15</v>
      </c>
      <c r="R26" t="n">
        <v>29.7</v>
      </c>
      <c r="S26" t="n">
        <v>17.37</v>
      </c>
      <c r="T26" t="n">
        <v>4021.89</v>
      </c>
      <c r="U26" t="n">
        <v>0.58</v>
      </c>
      <c r="V26" t="n">
        <v>0.74</v>
      </c>
      <c r="W26" t="n">
        <v>1.16</v>
      </c>
      <c r="X26" t="n">
        <v>0.26</v>
      </c>
      <c r="Y26" t="n">
        <v>1</v>
      </c>
      <c r="Z26" t="n">
        <v>10</v>
      </c>
      <c r="AA26" t="n">
        <v>96.46052886537925</v>
      </c>
      <c r="AB26" t="n">
        <v>131.9815511317497</v>
      </c>
      <c r="AC26" t="n">
        <v>119.385417129041</v>
      </c>
      <c r="AD26" t="n">
        <v>96460.52886537925</v>
      </c>
      <c r="AE26" t="n">
        <v>131981.5511317497</v>
      </c>
      <c r="AF26" t="n">
        <v>2.062210563014373e-06</v>
      </c>
      <c r="AG26" t="n">
        <v>0.1479166666666667</v>
      </c>
      <c r="AH26" t="n">
        <v>119385.417129041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9.3848</v>
      </c>
      <c r="E27" t="n">
        <v>10.66</v>
      </c>
      <c r="F27" t="n">
        <v>6.95</v>
      </c>
      <c r="G27" t="n">
        <v>29.79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122.18</v>
      </c>
      <c r="Q27" t="n">
        <v>204.14</v>
      </c>
      <c r="R27" t="n">
        <v>29.9</v>
      </c>
      <c r="S27" t="n">
        <v>17.37</v>
      </c>
      <c r="T27" t="n">
        <v>4124</v>
      </c>
      <c r="U27" t="n">
        <v>0.58</v>
      </c>
      <c r="V27" t="n">
        <v>0.73</v>
      </c>
      <c r="W27" t="n">
        <v>1.16</v>
      </c>
      <c r="X27" t="n">
        <v>0.26</v>
      </c>
      <c r="Y27" t="n">
        <v>1</v>
      </c>
      <c r="Z27" t="n">
        <v>10</v>
      </c>
      <c r="AA27" t="n">
        <v>96.39661214444997</v>
      </c>
      <c r="AB27" t="n">
        <v>131.8940974543675</v>
      </c>
      <c r="AC27" t="n">
        <v>119.3063099078862</v>
      </c>
      <c r="AD27" t="n">
        <v>96396.61214444997</v>
      </c>
      <c r="AE27" t="n">
        <v>131894.0974543675</v>
      </c>
      <c r="AF27" t="n">
        <v>2.061463719539133e-06</v>
      </c>
      <c r="AG27" t="n">
        <v>0.1480555555555556</v>
      </c>
      <c r="AH27" t="n">
        <v>119306.3099078862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9.4481</v>
      </c>
      <c r="E28" t="n">
        <v>10.58</v>
      </c>
      <c r="F28" t="n">
        <v>6.93</v>
      </c>
      <c r="G28" t="n">
        <v>32.01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121.93</v>
      </c>
      <c r="Q28" t="n">
        <v>204.14</v>
      </c>
      <c r="R28" t="n">
        <v>29.37</v>
      </c>
      <c r="S28" t="n">
        <v>17.37</v>
      </c>
      <c r="T28" t="n">
        <v>3860.58</v>
      </c>
      <c r="U28" t="n">
        <v>0.59</v>
      </c>
      <c r="V28" t="n">
        <v>0.74</v>
      </c>
      <c r="W28" t="n">
        <v>1.16</v>
      </c>
      <c r="X28" t="n">
        <v>0.24</v>
      </c>
      <c r="Y28" t="n">
        <v>1</v>
      </c>
      <c r="Z28" t="n">
        <v>10</v>
      </c>
      <c r="AA28" t="n">
        <v>95.55045241221805</v>
      </c>
      <c r="AB28" t="n">
        <v>130.7363443787956</v>
      </c>
      <c r="AC28" t="n">
        <v>118.2590511609298</v>
      </c>
      <c r="AD28" t="n">
        <v>95550.45241221804</v>
      </c>
      <c r="AE28" t="n">
        <v>130736.3443787956</v>
      </c>
      <c r="AF28" t="n">
        <v>2.075368187769338e-06</v>
      </c>
      <c r="AG28" t="n">
        <v>0.1469444444444444</v>
      </c>
      <c r="AH28" t="n">
        <v>118259.0511609298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9.446099999999999</v>
      </c>
      <c r="E29" t="n">
        <v>10.59</v>
      </c>
      <c r="F29" t="n">
        <v>6.94</v>
      </c>
      <c r="G29" t="n">
        <v>32.02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121.9</v>
      </c>
      <c r="Q29" t="n">
        <v>204.15</v>
      </c>
      <c r="R29" t="n">
        <v>29.41</v>
      </c>
      <c r="S29" t="n">
        <v>17.37</v>
      </c>
      <c r="T29" t="n">
        <v>3883.85</v>
      </c>
      <c r="U29" t="n">
        <v>0.59</v>
      </c>
      <c r="V29" t="n">
        <v>0.74</v>
      </c>
      <c r="W29" t="n">
        <v>1.16</v>
      </c>
      <c r="X29" t="n">
        <v>0.25</v>
      </c>
      <c r="Y29" t="n">
        <v>1</v>
      </c>
      <c r="Z29" t="n">
        <v>10</v>
      </c>
      <c r="AA29" t="n">
        <v>95.58686866504502</v>
      </c>
      <c r="AB29" t="n">
        <v>130.7861707024852</v>
      </c>
      <c r="AC29" t="n">
        <v>118.3041221302181</v>
      </c>
      <c r="AD29" t="n">
        <v>95586.86866504501</v>
      </c>
      <c r="AE29" t="n">
        <v>130786.1707024851</v>
      </c>
      <c r="AF29" t="n">
        <v>2.07492886807802e-06</v>
      </c>
      <c r="AG29" t="n">
        <v>0.1470833333333333</v>
      </c>
      <c r="AH29" t="n">
        <v>118304.1221302181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9.5137</v>
      </c>
      <c r="E30" t="n">
        <v>10.51</v>
      </c>
      <c r="F30" t="n">
        <v>6.92</v>
      </c>
      <c r="G30" t="n">
        <v>34.58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121.51</v>
      </c>
      <c r="Q30" t="n">
        <v>204.15</v>
      </c>
      <c r="R30" t="n">
        <v>28.86</v>
      </c>
      <c r="S30" t="n">
        <v>17.37</v>
      </c>
      <c r="T30" t="n">
        <v>3612.7</v>
      </c>
      <c r="U30" t="n">
        <v>0.6</v>
      </c>
      <c r="V30" t="n">
        <v>0.74</v>
      </c>
      <c r="W30" t="n">
        <v>1.15</v>
      </c>
      <c r="X30" t="n">
        <v>0.22</v>
      </c>
      <c r="Y30" t="n">
        <v>1</v>
      </c>
      <c r="Z30" t="n">
        <v>10</v>
      </c>
      <c r="AA30" t="n">
        <v>94.62957189909312</v>
      </c>
      <c r="AB30" t="n">
        <v>129.4763550343578</v>
      </c>
      <c r="AC30" t="n">
        <v>117.1193134311186</v>
      </c>
      <c r="AD30" t="n">
        <v>94629.57189909312</v>
      </c>
      <c r="AE30" t="n">
        <v>129476.3550343578</v>
      </c>
      <c r="AF30" t="n">
        <v>2.089777873644558e-06</v>
      </c>
      <c r="AG30" t="n">
        <v>0.1459722222222222</v>
      </c>
      <c r="AH30" t="n">
        <v>117119.3134311186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9.512700000000001</v>
      </c>
      <c r="E31" t="n">
        <v>10.51</v>
      </c>
      <c r="F31" t="n">
        <v>6.92</v>
      </c>
      <c r="G31" t="n">
        <v>34.58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121.52</v>
      </c>
      <c r="Q31" t="n">
        <v>204.14</v>
      </c>
      <c r="R31" t="n">
        <v>28.75</v>
      </c>
      <c r="S31" t="n">
        <v>17.37</v>
      </c>
      <c r="T31" t="n">
        <v>3558.2</v>
      </c>
      <c r="U31" t="n">
        <v>0.6</v>
      </c>
      <c r="V31" t="n">
        <v>0.74</v>
      </c>
      <c r="W31" t="n">
        <v>1.16</v>
      </c>
      <c r="X31" t="n">
        <v>0.23</v>
      </c>
      <c r="Y31" t="n">
        <v>1</v>
      </c>
      <c r="Z31" t="n">
        <v>10</v>
      </c>
      <c r="AA31" t="n">
        <v>94.64501361974176</v>
      </c>
      <c r="AB31" t="n">
        <v>129.4974830777898</v>
      </c>
      <c r="AC31" t="n">
        <v>117.1384250437389</v>
      </c>
      <c r="AD31" t="n">
        <v>94645.01361974176</v>
      </c>
      <c r="AE31" t="n">
        <v>129497.4830777898</v>
      </c>
      <c r="AF31" t="n">
        <v>2.089558213798899e-06</v>
      </c>
      <c r="AG31" t="n">
        <v>0.1459722222222222</v>
      </c>
      <c r="AH31" t="n">
        <v>117138.4250437389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9.512</v>
      </c>
      <c r="E32" t="n">
        <v>10.51</v>
      </c>
      <c r="F32" t="n">
        <v>6.92</v>
      </c>
      <c r="G32" t="n">
        <v>34.59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121.4</v>
      </c>
      <c r="Q32" t="n">
        <v>204.15</v>
      </c>
      <c r="R32" t="n">
        <v>28.83</v>
      </c>
      <c r="S32" t="n">
        <v>17.37</v>
      </c>
      <c r="T32" t="n">
        <v>3596.56</v>
      </c>
      <c r="U32" t="n">
        <v>0.6</v>
      </c>
      <c r="V32" t="n">
        <v>0.74</v>
      </c>
      <c r="W32" t="n">
        <v>1.16</v>
      </c>
      <c r="X32" t="n">
        <v>0.23</v>
      </c>
      <c r="Y32" t="n">
        <v>1</v>
      </c>
      <c r="Z32" t="n">
        <v>10</v>
      </c>
      <c r="AA32" t="n">
        <v>94.58316614186229</v>
      </c>
      <c r="AB32" t="n">
        <v>129.412860630037</v>
      </c>
      <c r="AC32" t="n">
        <v>117.0618788436313</v>
      </c>
      <c r="AD32" t="n">
        <v>94583.1661418623</v>
      </c>
      <c r="AE32" t="n">
        <v>129412.860630037</v>
      </c>
      <c r="AF32" t="n">
        <v>2.089404451906938e-06</v>
      </c>
      <c r="AG32" t="n">
        <v>0.1459722222222222</v>
      </c>
      <c r="AH32" t="n">
        <v>117061.8788436313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9.5916</v>
      </c>
      <c r="E33" t="n">
        <v>10.43</v>
      </c>
      <c r="F33" t="n">
        <v>6.88</v>
      </c>
      <c r="G33" t="n">
        <v>37.55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120.66</v>
      </c>
      <c r="Q33" t="n">
        <v>204.15</v>
      </c>
      <c r="R33" t="n">
        <v>27.68</v>
      </c>
      <c r="S33" t="n">
        <v>17.37</v>
      </c>
      <c r="T33" t="n">
        <v>3027.91</v>
      </c>
      <c r="U33" t="n">
        <v>0.63</v>
      </c>
      <c r="V33" t="n">
        <v>0.74</v>
      </c>
      <c r="W33" t="n">
        <v>1.16</v>
      </c>
      <c r="X33" t="n">
        <v>0.19</v>
      </c>
      <c r="Y33" t="n">
        <v>1</v>
      </c>
      <c r="Z33" t="n">
        <v>10</v>
      </c>
      <c r="AA33" t="n">
        <v>93.2606037254138</v>
      </c>
      <c r="AB33" t="n">
        <v>127.6032723845173</v>
      </c>
      <c r="AC33" t="n">
        <v>115.4249951604903</v>
      </c>
      <c r="AD33" t="n">
        <v>93260.60372541381</v>
      </c>
      <c r="AE33" t="n">
        <v>127603.2723845173</v>
      </c>
      <c r="AF33" t="n">
        <v>2.106889375621382e-06</v>
      </c>
      <c r="AG33" t="n">
        <v>0.1448611111111111</v>
      </c>
      <c r="AH33" t="n">
        <v>115424.9951604903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9.5939</v>
      </c>
      <c r="E34" t="n">
        <v>10.42</v>
      </c>
      <c r="F34" t="n">
        <v>6.88</v>
      </c>
      <c r="G34" t="n">
        <v>37.53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120.6</v>
      </c>
      <c r="Q34" t="n">
        <v>204.15</v>
      </c>
      <c r="R34" t="n">
        <v>27.71</v>
      </c>
      <c r="S34" t="n">
        <v>17.37</v>
      </c>
      <c r="T34" t="n">
        <v>3044.24</v>
      </c>
      <c r="U34" t="n">
        <v>0.63</v>
      </c>
      <c r="V34" t="n">
        <v>0.74</v>
      </c>
      <c r="W34" t="n">
        <v>1.15</v>
      </c>
      <c r="X34" t="n">
        <v>0.19</v>
      </c>
      <c r="Y34" t="n">
        <v>1</v>
      </c>
      <c r="Z34" t="n">
        <v>10</v>
      </c>
      <c r="AA34" t="n">
        <v>93.20422957948051</v>
      </c>
      <c r="AB34" t="n">
        <v>127.5261387909996</v>
      </c>
      <c r="AC34" t="n">
        <v>115.3552230888802</v>
      </c>
      <c r="AD34" t="n">
        <v>93204.22957948051</v>
      </c>
      <c r="AE34" t="n">
        <v>127526.1387909996</v>
      </c>
      <c r="AF34" t="n">
        <v>2.107394593266397e-06</v>
      </c>
      <c r="AG34" t="n">
        <v>0.1447222222222222</v>
      </c>
      <c r="AH34" t="n">
        <v>115355.2230888802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9.5839</v>
      </c>
      <c r="E35" t="n">
        <v>10.43</v>
      </c>
      <c r="F35" t="n">
        <v>6.89</v>
      </c>
      <c r="G35" t="n">
        <v>37.59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120.78</v>
      </c>
      <c r="Q35" t="n">
        <v>204.14</v>
      </c>
      <c r="R35" t="n">
        <v>28.18</v>
      </c>
      <c r="S35" t="n">
        <v>17.37</v>
      </c>
      <c r="T35" t="n">
        <v>3278.71</v>
      </c>
      <c r="U35" t="n">
        <v>0.62</v>
      </c>
      <c r="V35" t="n">
        <v>0.74</v>
      </c>
      <c r="W35" t="n">
        <v>1.15</v>
      </c>
      <c r="X35" t="n">
        <v>0.2</v>
      </c>
      <c r="Y35" t="n">
        <v>1</v>
      </c>
      <c r="Z35" t="n">
        <v>10</v>
      </c>
      <c r="AA35" t="n">
        <v>93.43488841076348</v>
      </c>
      <c r="AB35" t="n">
        <v>127.8417363799102</v>
      </c>
      <c r="AC35" t="n">
        <v>115.6407004868493</v>
      </c>
      <c r="AD35" t="n">
        <v>93434.88841076348</v>
      </c>
      <c r="AE35" t="n">
        <v>127841.7363799102</v>
      </c>
      <c r="AF35" t="n">
        <v>2.105197994809809e-06</v>
      </c>
      <c r="AG35" t="n">
        <v>0.1448611111111111</v>
      </c>
      <c r="AH35" t="n">
        <v>115640.7004868493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9.588699999999999</v>
      </c>
      <c r="E36" t="n">
        <v>10.43</v>
      </c>
      <c r="F36" t="n">
        <v>6.89</v>
      </c>
      <c r="G36" t="n">
        <v>37.57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120.5</v>
      </c>
      <c r="Q36" t="n">
        <v>204.14</v>
      </c>
      <c r="R36" t="n">
        <v>27.92</v>
      </c>
      <c r="S36" t="n">
        <v>17.37</v>
      </c>
      <c r="T36" t="n">
        <v>3146.27</v>
      </c>
      <c r="U36" t="n">
        <v>0.62</v>
      </c>
      <c r="V36" t="n">
        <v>0.74</v>
      </c>
      <c r="W36" t="n">
        <v>1.15</v>
      </c>
      <c r="X36" t="n">
        <v>0.2</v>
      </c>
      <c r="Y36" t="n">
        <v>1</v>
      </c>
      <c r="Z36" t="n">
        <v>10</v>
      </c>
      <c r="AA36" t="n">
        <v>93.23028269394538</v>
      </c>
      <c r="AB36" t="n">
        <v>127.5617858115927</v>
      </c>
      <c r="AC36" t="n">
        <v>115.3874680078588</v>
      </c>
      <c r="AD36" t="n">
        <v>93230.28269394538</v>
      </c>
      <c r="AE36" t="n">
        <v>127561.7858115927</v>
      </c>
      <c r="AF36" t="n">
        <v>2.106252362068971e-06</v>
      </c>
      <c r="AG36" t="n">
        <v>0.1448611111111111</v>
      </c>
      <c r="AH36" t="n">
        <v>115387.4680078588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9.663399999999999</v>
      </c>
      <c r="E37" t="n">
        <v>10.35</v>
      </c>
      <c r="F37" t="n">
        <v>6.86</v>
      </c>
      <c r="G37" t="n">
        <v>41.16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119.94</v>
      </c>
      <c r="Q37" t="n">
        <v>204.14</v>
      </c>
      <c r="R37" t="n">
        <v>27.12</v>
      </c>
      <c r="S37" t="n">
        <v>17.37</v>
      </c>
      <c r="T37" t="n">
        <v>2754.21</v>
      </c>
      <c r="U37" t="n">
        <v>0.64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92.10885441288454</v>
      </c>
      <c r="AB37" t="n">
        <v>126.0273981635219</v>
      </c>
      <c r="AC37" t="n">
        <v>113.9995201633929</v>
      </c>
      <c r="AD37" t="n">
        <v>92108.85441288454</v>
      </c>
      <c r="AE37" t="n">
        <v>126027.3981635219</v>
      </c>
      <c r="AF37" t="n">
        <v>2.122660952539687e-06</v>
      </c>
      <c r="AG37" t="n">
        <v>0.14375</v>
      </c>
      <c r="AH37" t="n">
        <v>113999.5201633929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9.654299999999999</v>
      </c>
      <c r="E38" t="n">
        <v>10.36</v>
      </c>
      <c r="F38" t="n">
        <v>6.87</v>
      </c>
      <c r="G38" t="n">
        <v>41.22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120.13</v>
      </c>
      <c r="Q38" t="n">
        <v>204.14</v>
      </c>
      <c r="R38" t="n">
        <v>27.38</v>
      </c>
      <c r="S38" t="n">
        <v>17.37</v>
      </c>
      <c r="T38" t="n">
        <v>2884.26</v>
      </c>
      <c r="U38" t="n">
        <v>0.63</v>
      </c>
      <c r="V38" t="n">
        <v>0.74</v>
      </c>
      <c r="W38" t="n">
        <v>1.15</v>
      </c>
      <c r="X38" t="n">
        <v>0.18</v>
      </c>
      <c r="Y38" t="n">
        <v>1</v>
      </c>
      <c r="Z38" t="n">
        <v>10</v>
      </c>
      <c r="AA38" t="n">
        <v>92.33395440735399</v>
      </c>
      <c r="AB38" t="n">
        <v>126.3353899066658</v>
      </c>
      <c r="AC38" t="n">
        <v>114.2781176068403</v>
      </c>
      <c r="AD38" t="n">
        <v>92333.95440735399</v>
      </c>
      <c r="AE38" t="n">
        <v>126335.3899066658</v>
      </c>
      <c r="AF38" t="n">
        <v>2.120662047944191e-06</v>
      </c>
      <c r="AG38" t="n">
        <v>0.1438888888888889</v>
      </c>
      <c r="AH38" t="n">
        <v>114278.1176068403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9.6577</v>
      </c>
      <c r="E39" t="n">
        <v>10.35</v>
      </c>
      <c r="F39" t="n">
        <v>6.87</v>
      </c>
      <c r="G39" t="n">
        <v>41.2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120.14</v>
      </c>
      <c r="Q39" t="n">
        <v>204.15</v>
      </c>
      <c r="R39" t="n">
        <v>27.35</v>
      </c>
      <c r="S39" t="n">
        <v>17.37</v>
      </c>
      <c r="T39" t="n">
        <v>2865.55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92.3073411810101</v>
      </c>
      <c r="AB39" t="n">
        <v>126.2989765162894</v>
      </c>
      <c r="AC39" t="n">
        <v>114.2451794593349</v>
      </c>
      <c r="AD39" t="n">
        <v>92307.3411810101</v>
      </c>
      <c r="AE39" t="n">
        <v>126298.9765162894</v>
      </c>
      <c r="AF39" t="n">
        <v>2.121408891419432e-06</v>
      </c>
      <c r="AG39" t="n">
        <v>0.14375</v>
      </c>
      <c r="AH39" t="n">
        <v>114245.1794593349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9.6595</v>
      </c>
      <c r="E40" t="n">
        <v>10.35</v>
      </c>
      <c r="F40" t="n">
        <v>6.86</v>
      </c>
      <c r="G40" t="n">
        <v>41.19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120.05</v>
      </c>
      <c r="Q40" t="n">
        <v>204.14</v>
      </c>
      <c r="R40" t="n">
        <v>27.28</v>
      </c>
      <c r="S40" t="n">
        <v>17.37</v>
      </c>
      <c r="T40" t="n">
        <v>2830.87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92.20714727928076</v>
      </c>
      <c r="AB40" t="n">
        <v>126.1618867997004</v>
      </c>
      <c r="AC40" t="n">
        <v>114.1211733928905</v>
      </c>
      <c r="AD40" t="n">
        <v>92207.14727928076</v>
      </c>
      <c r="AE40" t="n">
        <v>126161.8867997004</v>
      </c>
      <c r="AF40" t="n">
        <v>2.121804279141618e-06</v>
      </c>
      <c r="AG40" t="n">
        <v>0.14375</v>
      </c>
      <c r="AH40" t="n">
        <v>114121.1733928905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9.728899999999999</v>
      </c>
      <c r="E41" t="n">
        <v>10.28</v>
      </c>
      <c r="F41" t="n">
        <v>6.84</v>
      </c>
      <c r="G41" t="n">
        <v>45.63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119.42</v>
      </c>
      <c r="Q41" t="n">
        <v>204.16</v>
      </c>
      <c r="R41" t="n">
        <v>26.6</v>
      </c>
      <c r="S41" t="n">
        <v>17.37</v>
      </c>
      <c r="T41" t="n">
        <v>2497.23</v>
      </c>
      <c r="U41" t="n">
        <v>0.65</v>
      </c>
      <c r="V41" t="n">
        <v>0.75</v>
      </c>
      <c r="W41" t="n">
        <v>1.15</v>
      </c>
      <c r="X41" t="n">
        <v>0.15</v>
      </c>
      <c r="Y41" t="n">
        <v>1</v>
      </c>
      <c r="Z41" t="n">
        <v>10</v>
      </c>
      <c r="AA41" t="n">
        <v>91.14392763279358</v>
      </c>
      <c r="AB41" t="n">
        <v>124.707142773437</v>
      </c>
      <c r="AC41" t="n">
        <v>112.8052680947472</v>
      </c>
      <c r="AD41" t="n">
        <v>91143.92763279358</v>
      </c>
      <c r="AE41" t="n">
        <v>124707.142773437</v>
      </c>
      <c r="AF41" t="n">
        <v>2.137048672430341e-06</v>
      </c>
      <c r="AG41" t="n">
        <v>0.1427777777777778</v>
      </c>
      <c r="AH41" t="n">
        <v>112805.2680947472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9.7171</v>
      </c>
      <c r="E42" t="n">
        <v>10.29</v>
      </c>
      <c r="F42" t="n">
        <v>6.86</v>
      </c>
      <c r="G42" t="n">
        <v>45.71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119.9</v>
      </c>
      <c r="Q42" t="n">
        <v>204.15</v>
      </c>
      <c r="R42" t="n">
        <v>27.02</v>
      </c>
      <c r="S42" t="n">
        <v>17.37</v>
      </c>
      <c r="T42" t="n">
        <v>2709.3</v>
      </c>
      <c r="U42" t="n">
        <v>0.64</v>
      </c>
      <c r="V42" t="n">
        <v>0.74</v>
      </c>
      <c r="W42" t="n">
        <v>1.15</v>
      </c>
      <c r="X42" t="n">
        <v>0.17</v>
      </c>
      <c r="Y42" t="n">
        <v>1</v>
      </c>
      <c r="Z42" t="n">
        <v>10</v>
      </c>
      <c r="AA42" t="n">
        <v>91.58631175608332</v>
      </c>
      <c r="AB42" t="n">
        <v>125.3124322475319</v>
      </c>
      <c r="AC42" t="n">
        <v>113.3527895909637</v>
      </c>
      <c r="AD42" t="n">
        <v>91586.31175608332</v>
      </c>
      <c r="AE42" t="n">
        <v>125312.4322475319</v>
      </c>
      <c r="AF42" t="n">
        <v>2.134456686251567e-06</v>
      </c>
      <c r="AG42" t="n">
        <v>0.1429166666666667</v>
      </c>
      <c r="AH42" t="n">
        <v>113352.7895909637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9.720800000000001</v>
      </c>
      <c r="E43" t="n">
        <v>10.29</v>
      </c>
      <c r="F43" t="n">
        <v>6.85</v>
      </c>
      <c r="G43" t="n">
        <v>45.69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119.94</v>
      </c>
      <c r="Q43" t="n">
        <v>204.16</v>
      </c>
      <c r="R43" t="n">
        <v>26.89</v>
      </c>
      <c r="S43" t="n">
        <v>17.37</v>
      </c>
      <c r="T43" t="n">
        <v>2640.7</v>
      </c>
      <c r="U43" t="n">
        <v>0.65</v>
      </c>
      <c r="V43" t="n">
        <v>0.75</v>
      </c>
      <c r="W43" t="n">
        <v>1.15</v>
      </c>
      <c r="X43" t="n">
        <v>0.16</v>
      </c>
      <c r="Y43" t="n">
        <v>1</v>
      </c>
      <c r="Z43" t="n">
        <v>10</v>
      </c>
      <c r="AA43" t="n">
        <v>91.54217824794441</v>
      </c>
      <c r="AB43" t="n">
        <v>125.2520468346633</v>
      </c>
      <c r="AC43" t="n">
        <v>113.2981672771478</v>
      </c>
      <c r="AD43" t="n">
        <v>91542.17824794441</v>
      </c>
      <c r="AE43" t="n">
        <v>125252.0468346633</v>
      </c>
      <c r="AF43" t="n">
        <v>2.135269427680505e-06</v>
      </c>
      <c r="AG43" t="n">
        <v>0.1429166666666667</v>
      </c>
      <c r="AH43" t="n">
        <v>113298.1672771478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9.721299999999999</v>
      </c>
      <c r="E44" t="n">
        <v>10.29</v>
      </c>
      <c r="F44" t="n">
        <v>6.85</v>
      </c>
      <c r="G44" t="n">
        <v>45.68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119.84</v>
      </c>
      <c r="Q44" t="n">
        <v>204.14</v>
      </c>
      <c r="R44" t="n">
        <v>26.88</v>
      </c>
      <c r="S44" t="n">
        <v>17.37</v>
      </c>
      <c r="T44" t="n">
        <v>2635.62</v>
      </c>
      <c r="U44" t="n">
        <v>0.65</v>
      </c>
      <c r="V44" t="n">
        <v>0.75</v>
      </c>
      <c r="W44" t="n">
        <v>1.15</v>
      </c>
      <c r="X44" t="n">
        <v>0.16</v>
      </c>
      <c r="Y44" t="n">
        <v>1</v>
      </c>
      <c r="Z44" t="n">
        <v>10</v>
      </c>
      <c r="AA44" t="n">
        <v>91.48160053938722</v>
      </c>
      <c r="AB44" t="n">
        <v>125.1691617413155</v>
      </c>
      <c r="AC44" t="n">
        <v>113.2231926207792</v>
      </c>
      <c r="AD44" t="n">
        <v>91481.60053938722</v>
      </c>
      <c r="AE44" t="n">
        <v>125169.1617413155</v>
      </c>
      <c r="AF44" t="n">
        <v>2.135379257603334e-06</v>
      </c>
      <c r="AG44" t="n">
        <v>0.1429166666666667</v>
      </c>
      <c r="AH44" t="n">
        <v>113223.1926207792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9.715</v>
      </c>
      <c r="E45" t="n">
        <v>10.29</v>
      </c>
      <c r="F45" t="n">
        <v>6.86</v>
      </c>
      <c r="G45" t="n">
        <v>45.73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119.8</v>
      </c>
      <c r="Q45" t="n">
        <v>204.15</v>
      </c>
      <c r="R45" t="n">
        <v>27.11</v>
      </c>
      <c r="S45" t="n">
        <v>17.37</v>
      </c>
      <c r="T45" t="n">
        <v>2752.57</v>
      </c>
      <c r="U45" t="n">
        <v>0.64</v>
      </c>
      <c r="V45" t="n">
        <v>0.74</v>
      </c>
      <c r="W45" t="n">
        <v>1.15</v>
      </c>
      <c r="X45" t="n">
        <v>0.17</v>
      </c>
      <c r="Y45" t="n">
        <v>1</v>
      </c>
      <c r="Z45" t="n">
        <v>10</v>
      </c>
      <c r="AA45" t="n">
        <v>91.54962923976598</v>
      </c>
      <c r="AB45" t="n">
        <v>125.2622416103881</v>
      </c>
      <c r="AC45" t="n">
        <v>113.3073890777859</v>
      </c>
      <c r="AD45" t="n">
        <v>91549.62923976597</v>
      </c>
      <c r="AE45" t="n">
        <v>125262.2416103881</v>
      </c>
      <c r="AF45" t="n">
        <v>2.133995400575683e-06</v>
      </c>
      <c r="AG45" t="n">
        <v>0.1429166666666667</v>
      </c>
      <c r="AH45" t="n">
        <v>113307.3890777859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9.7187</v>
      </c>
      <c r="E46" t="n">
        <v>10.29</v>
      </c>
      <c r="F46" t="n">
        <v>6.86</v>
      </c>
      <c r="G46" t="n">
        <v>45.7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119.62</v>
      </c>
      <c r="Q46" t="n">
        <v>204.14</v>
      </c>
      <c r="R46" t="n">
        <v>27</v>
      </c>
      <c r="S46" t="n">
        <v>17.37</v>
      </c>
      <c r="T46" t="n">
        <v>2698.09</v>
      </c>
      <c r="U46" t="n">
        <v>0.64</v>
      </c>
      <c r="V46" t="n">
        <v>0.74</v>
      </c>
      <c r="W46" t="n">
        <v>1.15</v>
      </c>
      <c r="X46" t="n">
        <v>0.16</v>
      </c>
      <c r="Y46" t="n">
        <v>1</v>
      </c>
      <c r="Z46" t="n">
        <v>10</v>
      </c>
      <c r="AA46" t="n">
        <v>91.41480185031753</v>
      </c>
      <c r="AB46" t="n">
        <v>125.0777648279802</v>
      </c>
      <c r="AC46" t="n">
        <v>113.1405185005762</v>
      </c>
      <c r="AD46" t="n">
        <v>91414.80185031753</v>
      </c>
      <c r="AE46" t="n">
        <v>125077.7648279802</v>
      </c>
      <c r="AF46" t="n">
        <v>2.134808142004621e-06</v>
      </c>
      <c r="AG46" t="n">
        <v>0.1429166666666667</v>
      </c>
      <c r="AH46" t="n">
        <v>113140.5185005762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9.7882</v>
      </c>
      <c r="E47" t="n">
        <v>10.22</v>
      </c>
      <c r="F47" t="n">
        <v>6.84</v>
      </c>
      <c r="G47" t="n">
        <v>51.27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119.14</v>
      </c>
      <c r="Q47" t="n">
        <v>204.15</v>
      </c>
      <c r="R47" t="n">
        <v>26.39</v>
      </c>
      <c r="S47" t="n">
        <v>17.37</v>
      </c>
      <c r="T47" t="n">
        <v>2396.34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90.44608273503678</v>
      </c>
      <c r="AB47" t="n">
        <v>123.7523205975826</v>
      </c>
      <c r="AC47" t="n">
        <v>111.9415728072546</v>
      </c>
      <c r="AD47" t="n">
        <v>90446.08273503678</v>
      </c>
      <c r="AE47" t="n">
        <v>123752.3205975826</v>
      </c>
      <c r="AF47" t="n">
        <v>2.150074501277911e-06</v>
      </c>
      <c r="AG47" t="n">
        <v>0.1419444444444445</v>
      </c>
      <c r="AH47" t="n">
        <v>111941.5728072546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9.8042</v>
      </c>
      <c r="E48" t="n">
        <v>10.2</v>
      </c>
      <c r="F48" t="n">
        <v>6.82</v>
      </c>
      <c r="G48" t="n">
        <v>51.15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118.98</v>
      </c>
      <c r="Q48" t="n">
        <v>204.19</v>
      </c>
      <c r="R48" t="n">
        <v>25.72</v>
      </c>
      <c r="S48" t="n">
        <v>17.37</v>
      </c>
      <c r="T48" t="n">
        <v>2060.45</v>
      </c>
      <c r="U48" t="n">
        <v>0.68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90.14775432867988</v>
      </c>
      <c r="AB48" t="n">
        <v>123.3441345106849</v>
      </c>
      <c r="AC48" t="n">
        <v>111.5723434275975</v>
      </c>
      <c r="AD48" t="n">
        <v>90147.75432867988</v>
      </c>
      <c r="AE48" t="n">
        <v>123344.1345106849</v>
      </c>
      <c r="AF48" t="n">
        <v>2.153589058808453e-06</v>
      </c>
      <c r="AG48" t="n">
        <v>0.1416666666666667</v>
      </c>
      <c r="AH48" t="n">
        <v>111572.3434275975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9.8058</v>
      </c>
      <c r="E49" t="n">
        <v>10.2</v>
      </c>
      <c r="F49" t="n">
        <v>6.82</v>
      </c>
      <c r="G49" t="n">
        <v>51.13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118.73</v>
      </c>
      <c r="Q49" t="n">
        <v>204.15</v>
      </c>
      <c r="R49" t="n">
        <v>25.86</v>
      </c>
      <c r="S49" t="n">
        <v>17.37</v>
      </c>
      <c r="T49" t="n">
        <v>2133.49</v>
      </c>
      <c r="U49" t="n">
        <v>0.67</v>
      </c>
      <c r="V49" t="n">
        <v>0.75</v>
      </c>
      <c r="W49" t="n">
        <v>1.15</v>
      </c>
      <c r="X49" t="n">
        <v>0.13</v>
      </c>
      <c r="Y49" t="n">
        <v>1</v>
      </c>
      <c r="Z49" t="n">
        <v>10</v>
      </c>
      <c r="AA49" t="n">
        <v>89.99465105814394</v>
      </c>
      <c r="AB49" t="n">
        <v>123.1346518614981</v>
      </c>
      <c r="AC49" t="n">
        <v>111.3828535084383</v>
      </c>
      <c r="AD49" t="n">
        <v>89994.65105814395</v>
      </c>
      <c r="AE49" t="n">
        <v>123134.6518614981</v>
      </c>
      <c r="AF49" t="n">
        <v>2.153940514561507e-06</v>
      </c>
      <c r="AG49" t="n">
        <v>0.1416666666666667</v>
      </c>
      <c r="AH49" t="n">
        <v>111382.8535084383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9.7925</v>
      </c>
      <c r="E50" t="n">
        <v>10.21</v>
      </c>
      <c r="F50" t="n">
        <v>6.83</v>
      </c>
      <c r="G50" t="n">
        <v>51.24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118.99</v>
      </c>
      <c r="Q50" t="n">
        <v>204.14</v>
      </c>
      <c r="R50" t="n">
        <v>26.02</v>
      </c>
      <c r="S50" t="n">
        <v>17.37</v>
      </c>
      <c r="T50" t="n">
        <v>2212.54</v>
      </c>
      <c r="U50" t="n">
        <v>0.67</v>
      </c>
      <c r="V50" t="n">
        <v>0.75</v>
      </c>
      <c r="W50" t="n">
        <v>1.15</v>
      </c>
      <c r="X50" t="n">
        <v>0.14</v>
      </c>
      <c r="Y50" t="n">
        <v>1</v>
      </c>
      <c r="Z50" t="n">
        <v>10</v>
      </c>
      <c r="AA50" t="n">
        <v>90.29120474143376</v>
      </c>
      <c r="AB50" t="n">
        <v>123.5404096940002</v>
      </c>
      <c r="AC50" t="n">
        <v>111.7498863828912</v>
      </c>
      <c r="AD50" t="n">
        <v>90291.20474143376</v>
      </c>
      <c r="AE50" t="n">
        <v>123540.4096940002</v>
      </c>
      <c r="AF50" t="n">
        <v>2.151019038614244e-06</v>
      </c>
      <c r="AG50" t="n">
        <v>0.1418055555555556</v>
      </c>
      <c r="AH50" t="n">
        <v>111749.8863828912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9.7973</v>
      </c>
      <c r="E51" t="n">
        <v>10.21</v>
      </c>
      <c r="F51" t="n">
        <v>6.83</v>
      </c>
      <c r="G51" t="n">
        <v>51.2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118.73</v>
      </c>
      <c r="Q51" t="n">
        <v>204.14</v>
      </c>
      <c r="R51" t="n">
        <v>26.15</v>
      </c>
      <c r="S51" t="n">
        <v>17.37</v>
      </c>
      <c r="T51" t="n">
        <v>2278.91</v>
      </c>
      <c r="U51" t="n">
        <v>0.66</v>
      </c>
      <c r="V51" t="n">
        <v>0.75</v>
      </c>
      <c r="W51" t="n">
        <v>1.15</v>
      </c>
      <c r="X51" t="n">
        <v>0.14</v>
      </c>
      <c r="Y51" t="n">
        <v>1</v>
      </c>
      <c r="Z51" t="n">
        <v>10</v>
      </c>
      <c r="AA51" t="n">
        <v>90.10359931726737</v>
      </c>
      <c r="AB51" t="n">
        <v>123.2837196760887</v>
      </c>
      <c r="AC51" t="n">
        <v>111.5176945000224</v>
      </c>
      <c r="AD51" t="n">
        <v>90103.59931726736</v>
      </c>
      <c r="AE51" t="n">
        <v>123283.7196760887</v>
      </c>
      <c r="AF51" t="n">
        <v>2.152073405873407e-06</v>
      </c>
      <c r="AG51" t="n">
        <v>0.1418055555555556</v>
      </c>
      <c r="AH51" t="n">
        <v>111517.6945000224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9.7989</v>
      </c>
      <c r="E52" t="n">
        <v>10.21</v>
      </c>
      <c r="F52" t="n">
        <v>6.83</v>
      </c>
      <c r="G52" t="n">
        <v>51.19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118.8</v>
      </c>
      <c r="Q52" t="n">
        <v>204.15</v>
      </c>
      <c r="R52" t="n">
        <v>26.06</v>
      </c>
      <c r="S52" t="n">
        <v>17.37</v>
      </c>
      <c r="T52" t="n">
        <v>2230.95</v>
      </c>
      <c r="U52" t="n">
        <v>0.67</v>
      </c>
      <c r="V52" t="n">
        <v>0.75</v>
      </c>
      <c r="W52" t="n">
        <v>1.15</v>
      </c>
      <c r="X52" t="n">
        <v>0.13</v>
      </c>
      <c r="Y52" t="n">
        <v>1</v>
      </c>
      <c r="Z52" t="n">
        <v>10</v>
      </c>
      <c r="AA52" t="n">
        <v>90.1281120826567</v>
      </c>
      <c r="AB52" t="n">
        <v>123.3172591231213</v>
      </c>
      <c r="AC52" t="n">
        <v>111.5480329893031</v>
      </c>
      <c r="AD52" t="n">
        <v>90128.11208265671</v>
      </c>
      <c r="AE52" t="n">
        <v>123317.2591231213</v>
      </c>
      <c r="AF52" t="n">
        <v>2.152424861626461e-06</v>
      </c>
      <c r="AG52" t="n">
        <v>0.1418055555555556</v>
      </c>
      <c r="AH52" t="n">
        <v>111548.0329893031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9.796200000000001</v>
      </c>
      <c r="E53" t="n">
        <v>10.21</v>
      </c>
      <c r="F53" t="n">
        <v>6.83</v>
      </c>
      <c r="G53" t="n">
        <v>51.21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118.68</v>
      </c>
      <c r="Q53" t="n">
        <v>204.14</v>
      </c>
      <c r="R53" t="n">
        <v>26.06</v>
      </c>
      <c r="S53" t="n">
        <v>17.37</v>
      </c>
      <c r="T53" t="n">
        <v>2231.08</v>
      </c>
      <c r="U53" t="n">
        <v>0.67</v>
      </c>
      <c r="V53" t="n">
        <v>0.75</v>
      </c>
      <c r="W53" t="n">
        <v>1.15</v>
      </c>
      <c r="X53" t="n">
        <v>0.14</v>
      </c>
      <c r="Y53" t="n">
        <v>1</v>
      </c>
      <c r="Z53" t="n">
        <v>10</v>
      </c>
      <c r="AA53" t="n">
        <v>90.08570055128207</v>
      </c>
      <c r="AB53" t="n">
        <v>123.2592297948298</v>
      </c>
      <c r="AC53" t="n">
        <v>111.4955418986591</v>
      </c>
      <c r="AD53" t="n">
        <v>90085.70055128208</v>
      </c>
      <c r="AE53" t="n">
        <v>123259.2297948298</v>
      </c>
      <c r="AF53" t="n">
        <v>2.151831780043182e-06</v>
      </c>
      <c r="AG53" t="n">
        <v>0.1418055555555556</v>
      </c>
      <c r="AH53" t="n">
        <v>111495.5418986591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9.7935</v>
      </c>
      <c r="E54" t="n">
        <v>10.21</v>
      </c>
      <c r="F54" t="n">
        <v>6.83</v>
      </c>
      <c r="G54" t="n">
        <v>51.23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118.57</v>
      </c>
      <c r="Q54" t="n">
        <v>204.19</v>
      </c>
      <c r="R54" t="n">
        <v>26.11</v>
      </c>
      <c r="S54" t="n">
        <v>17.37</v>
      </c>
      <c r="T54" t="n">
        <v>2255.57</v>
      </c>
      <c r="U54" t="n">
        <v>0.67</v>
      </c>
      <c r="V54" t="n">
        <v>0.75</v>
      </c>
      <c r="W54" t="n">
        <v>1.15</v>
      </c>
      <c r="X54" t="n">
        <v>0.14</v>
      </c>
      <c r="Y54" t="n">
        <v>1</v>
      </c>
      <c r="Z54" t="n">
        <v>10</v>
      </c>
      <c r="AA54" t="n">
        <v>90.04882233929277</v>
      </c>
      <c r="AB54" t="n">
        <v>123.2087713982342</v>
      </c>
      <c r="AC54" t="n">
        <v>111.4498991806158</v>
      </c>
      <c r="AD54" t="n">
        <v>90048.82233929278</v>
      </c>
      <c r="AE54" t="n">
        <v>123208.7713982342</v>
      </c>
      <c r="AF54" t="n">
        <v>2.151238698459903e-06</v>
      </c>
      <c r="AG54" t="n">
        <v>0.1418055555555556</v>
      </c>
      <c r="AH54" t="n">
        <v>111449.8991806158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9.873799999999999</v>
      </c>
      <c r="E55" t="n">
        <v>10.13</v>
      </c>
      <c r="F55" t="n">
        <v>6.8</v>
      </c>
      <c r="G55" t="n">
        <v>58.3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118.05</v>
      </c>
      <c r="Q55" t="n">
        <v>204.16</v>
      </c>
      <c r="R55" t="n">
        <v>25.25</v>
      </c>
      <c r="S55" t="n">
        <v>17.37</v>
      </c>
      <c r="T55" t="n">
        <v>1832.7</v>
      </c>
      <c r="U55" t="n">
        <v>0.6899999999999999</v>
      </c>
      <c r="V55" t="n">
        <v>0.75</v>
      </c>
      <c r="W55" t="n">
        <v>1.15</v>
      </c>
      <c r="X55" t="n">
        <v>0.11</v>
      </c>
      <c r="Y55" t="n">
        <v>1</v>
      </c>
      <c r="Z55" t="n">
        <v>10</v>
      </c>
      <c r="AA55" t="n">
        <v>88.94738070134443</v>
      </c>
      <c r="AB55" t="n">
        <v>121.7017303570184</v>
      </c>
      <c r="AC55" t="n">
        <v>110.0866880212277</v>
      </c>
      <c r="AD55" t="n">
        <v>88947.38070134443</v>
      </c>
      <c r="AE55" t="n">
        <v>121701.7303570184</v>
      </c>
      <c r="AF55" t="n">
        <v>2.168877384066308e-06</v>
      </c>
      <c r="AG55" t="n">
        <v>0.1406944444444445</v>
      </c>
      <c r="AH55" t="n">
        <v>110086.6880212277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9.8706</v>
      </c>
      <c r="E56" t="n">
        <v>10.13</v>
      </c>
      <c r="F56" t="n">
        <v>6.8</v>
      </c>
      <c r="G56" t="n">
        <v>58.33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118.26</v>
      </c>
      <c r="Q56" t="n">
        <v>204.14</v>
      </c>
      <c r="R56" t="n">
        <v>25.32</v>
      </c>
      <c r="S56" t="n">
        <v>17.37</v>
      </c>
      <c r="T56" t="n">
        <v>1869.71</v>
      </c>
      <c r="U56" t="n">
        <v>0.6899999999999999</v>
      </c>
      <c r="V56" t="n">
        <v>0.75</v>
      </c>
      <c r="W56" t="n">
        <v>1.15</v>
      </c>
      <c r="X56" t="n">
        <v>0.11</v>
      </c>
      <c r="Y56" t="n">
        <v>1</v>
      </c>
      <c r="Z56" t="n">
        <v>10</v>
      </c>
      <c r="AA56" t="n">
        <v>89.09130326796785</v>
      </c>
      <c r="AB56" t="n">
        <v>121.8986515620879</v>
      </c>
      <c r="AC56" t="n">
        <v>110.2648153428662</v>
      </c>
      <c r="AD56" t="n">
        <v>89091.30326796784</v>
      </c>
      <c r="AE56" t="n">
        <v>121898.651562088</v>
      </c>
      <c r="AF56" t="n">
        <v>2.1681744725602e-06</v>
      </c>
      <c r="AG56" t="n">
        <v>0.1406944444444445</v>
      </c>
      <c r="AH56" t="n">
        <v>110264.8153428662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9.869</v>
      </c>
      <c r="E57" t="n">
        <v>10.13</v>
      </c>
      <c r="F57" t="n">
        <v>6.81</v>
      </c>
      <c r="G57" t="n">
        <v>58.34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118.51</v>
      </c>
      <c r="Q57" t="n">
        <v>204.14</v>
      </c>
      <c r="R57" t="n">
        <v>25.35</v>
      </c>
      <c r="S57" t="n">
        <v>17.37</v>
      </c>
      <c r="T57" t="n">
        <v>1884.4</v>
      </c>
      <c r="U57" t="n">
        <v>0.6899999999999999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89.27525063111266</v>
      </c>
      <c r="AB57" t="n">
        <v>122.1503364595275</v>
      </c>
      <c r="AC57" t="n">
        <v>110.4924797869361</v>
      </c>
      <c r="AD57" t="n">
        <v>89275.25063111265</v>
      </c>
      <c r="AE57" t="n">
        <v>122150.3364595275</v>
      </c>
      <c r="AF57" t="n">
        <v>2.167823016807146e-06</v>
      </c>
      <c r="AG57" t="n">
        <v>0.1406944444444445</v>
      </c>
      <c r="AH57" t="n">
        <v>110492.4797869362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9.868399999999999</v>
      </c>
      <c r="E58" t="n">
        <v>10.13</v>
      </c>
      <c r="F58" t="n">
        <v>6.81</v>
      </c>
      <c r="G58" t="n">
        <v>58.35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118.55</v>
      </c>
      <c r="Q58" t="n">
        <v>204.15</v>
      </c>
      <c r="R58" t="n">
        <v>25.41</v>
      </c>
      <c r="S58" t="n">
        <v>17.37</v>
      </c>
      <c r="T58" t="n">
        <v>1911.21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89.30260672097612</v>
      </c>
      <c r="AB58" t="n">
        <v>122.1877662685442</v>
      </c>
      <c r="AC58" t="n">
        <v>110.5263373475134</v>
      </c>
      <c r="AD58" t="n">
        <v>89302.60672097611</v>
      </c>
      <c r="AE58" t="n">
        <v>122187.7662685442</v>
      </c>
      <c r="AF58" t="n">
        <v>2.16769122089975e-06</v>
      </c>
      <c r="AG58" t="n">
        <v>0.1406944444444445</v>
      </c>
      <c r="AH58" t="n">
        <v>110526.3373475134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9.862500000000001</v>
      </c>
      <c r="E59" t="n">
        <v>10.14</v>
      </c>
      <c r="F59" t="n">
        <v>6.81</v>
      </c>
      <c r="G59" t="n">
        <v>58.4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118.63</v>
      </c>
      <c r="Q59" t="n">
        <v>204.14</v>
      </c>
      <c r="R59" t="n">
        <v>25.63</v>
      </c>
      <c r="S59" t="n">
        <v>17.37</v>
      </c>
      <c r="T59" t="n">
        <v>2021.55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89.39939206231951</v>
      </c>
      <c r="AB59" t="n">
        <v>122.320192242438</v>
      </c>
      <c r="AC59" t="n">
        <v>110.6461247723199</v>
      </c>
      <c r="AD59" t="n">
        <v>89399.3920623195</v>
      </c>
      <c r="AE59" t="n">
        <v>122320.192242438</v>
      </c>
      <c r="AF59" t="n">
        <v>2.166395227810363e-06</v>
      </c>
      <c r="AG59" t="n">
        <v>0.1408333333333333</v>
      </c>
      <c r="AH59" t="n">
        <v>110646.1247723198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9.867599999999999</v>
      </c>
      <c r="E60" t="n">
        <v>10.13</v>
      </c>
      <c r="F60" t="n">
        <v>6.81</v>
      </c>
      <c r="G60" t="n">
        <v>58.35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118.51</v>
      </c>
      <c r="Q60" t="n">
        <v>204.14</v>
      </c>
      <c r="R60" t="n">
        <v>25.52</v>
      </c>
      <c r="S60" t="n">
        <v>17.37</v>
      </c>
      <c r="T60" t="n">
        <v>1969.33</v>
      </c>
      <c r="U60" t="n">
        <v>0.68</v>
      </c>
      <c r="V60" t="n">
        <v>0.75</v>
      </c>
      <c r="W60" t="n">
        <v>1.15</v>
      </c>
      <c r="X60" t="n">
        <v>0.12</v>
      </c>
      <c r="Y60" t="n">
        <v>1</v>
      </c>
      <c r="Z60" t="n">
        <v>10</v>
      </c>
      <c r="AA60" t="n">
        <v>89.2876135650821</v>
      </c>
      <c r="AB60" t="n">
        <v>122.1672519711986</v>
      </c>
      <c r="AC60" t="n">
        <v>110.5077809059145</v>
      </c>
      <c r="AD60" t="n">
        <v>89287.61356508209</v>
      </c>
      <c r="AE60" t="n">
        <v>122167.2519711986</v>
      </c>
      <c r="AF60" t="n">
        <v>2.167515493023223e-06</v>
      </c>
      <c r="AG60" t="n">
        <v>0.1406944444444445</v>
      </c>
      <c r="AH60" t="n">
        <v>110507.7809059145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9.8611</v>
      </c>
      <c r="E61" t="n">
        <v>10.14</v>
      </c>
      <c r="F61" t="n">
        <v>6.81</v>
      </c>
      <c r="G61" t="n">
        <v>58.41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118.43</v>
      </c>
      <c r="Q61" t="n">
        <v>204.14</v>
      </c>
      <c r="R61" t="n">
        <v>25.64</v>
      </c>
      <c r="S61" t="n">
        <v>17.37</v>
      </c>
      <c r="T61" t="n">
        <v>2026.82</v>
      </c>
      <c r="U61" t="n">
        <v>0.68</v>
      </c>
      <c r="V61" t="n">
        <v>0.75</v>
      </c>
      <c r="W61" t="n">
        <v>1.15</v>
      </c>
      <c r="X61" t="n">
        <v>0.12</v>
      </c>
      <c r="Y61" t="n">
        <v>1</v>
      </c>
      <c r="Z61" t="n">
        <v>10</v>
      </c>
      <c r="AA61" t="n">
        <v>89.3014084574471</v>
      </c>
      <c r="AB61" t="n">
        <v>122.1861267515201</v>
      </c>
      <c r="AC61" t="n">
        <v>110.524854303693</v>
      </c>
      <c r="AD61" t="n">
        <v>89301.40845744709</v>
      </c>
      <c r="AE61" t="n">
        <v>122186.1267515201</v>
      </c>
      <c r="AF61" t="n">
        <v>2.166087704026441e-06</v>
      </c>
      <c r="AG61" t="n">
        <v>0.1408333333333333</v>
      </c>
      <c r="AH61" t="n">
        <v>110524.854303693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9.860900000000001</v>
      </c>
      <c r="E62" t="n">
        <v>10.14</v>
      </c>
      <c r="F62" t="n">
        <v>6.81</v>
      </c>
      <c r="G62" t="n">
        <v>58.41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118.34</v>
      </c>
      <c r="Q62" t="n">
        <v>204.14</v>
      </c>
      <c r="R62" t="n">
        <v>25.67</v>
      </c>
      <c r="S62" t="n">
        <v>17.37</v>
      </c>
      <c r="T62" t="n">
        <v>2042.19</v>
      </c>
      <c r="U62" t="n">
        <v>0.68</v>
      </c>
      <c r="V62" t="n">
        <v>0.75</v>
      </c>
      <c r="W62" t="n">
        <v>1.15</v>
      </c>
      <c r="X62" t="n">
        <v>0.12</v>
      </c>
      <c r="Y62" t="n">
        <v>1</v>
      </c>
      <c r="Z62" t="n">
        <v>10</v>
      </c>
      <c r="AA62" t="n">
        <v>89.25350779513653</v>
      </c>
      <c r="AB62" t="n">
        <v>122.1205869521187</v>
      </c>
      <c r="AC62" t="n">
        <v>110.4655695307608</v>
      </c>
      <c r="AD62" t="n">
        <v>89253.50779513652</v>
      </c>
      <c r="AE62" t="n">
        <v>122120.5869521187</v>
      </c>
      <c r="AF62" t="n">
        <v>2.166043772057309e-06</v>
      </c>
      <c r="AG62" t="n">
        <v>0.1408333333333333</v>
      </c>
      <c r="AH62" t="n">
        <v>110465.5695307608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9.8592</v>
      </c>
      <c r="E63" t="n">
        <v>10.14</v>
      </c>
      <c r="F63" t="n">
        <v>6.82</v>
      </c>
      <c r="G63" t="n">
        <v>58.43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118.25</v>
      </c>
      <c r="Q63" t="n">
        <v>204.14</v>
      </c>
      <c r="R63" t="n">
        <v>25.8</v>
      </c>
      <c r="S63" t="n">
        <v>17.37</v>
      </c>
      <c r="T63" t="n">
        <v>2106.93</v>
      </c>
      <c r="U63" t="n">
        <v>0.67</v>
      </c>
      <c r="V63" t="n">
        <v>0.75</v>
      </c>
      <c r="W63" t="n">
        <v>1.15</v>
      </c>
      <c r="X63" t="n">
        <v>0.12</v>
      </c>
      <c r="Y63" t="n">
        <v>1</v>
      </c>
      <c r="Z63" t="n">
        <v>10</v>
      </c>
      <c r="AA63" t="n">
        <v>89.25087886670036</v>
      </c>
      <c r="AB63" t="n">
        <v>122.1169899362523</v>
      </c>
      <c r="AC63" t="n">
        <v>110.4623158090402</v>
      </c>
      <c r="AD63" t="n">
        <v>89250.87886670037</v>
      </c>
      <c r="AE63" t="n">
        <v>122116.9899362523</v>
      </c>
      <c r="AF63" t="n">
        <v>2.165670350319689e-06</v>
      </c>
      <c r="AG63" t="n">
        <v>0.1408333333333333</v>
      </c>
      <c r="AH63" t="n">
        <v>110462.3158090402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9.859500000000001</v>
      </c>
      <c r="E64" t="n">
        <v>10.14</v>
      </c>
      <c r="F64" t="n">
        <v>6.82</v>
      </c>
      <c r="G64" t="n">
        <v>58.42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118.12</v>
      </c>
      <c r="Q64" t="n">
        <v>204.15</v>
      </c>
      <c r="R64" t="n">
        <v>25.66</v>
      </c>
      <c r="S64" t="n">
        <v>17.37</v>
      </c>
      <c r="T64" t="n">
        <v>2037.51</v>
      </c>
      <c r="U64" t="n">
        <v>0.68</v>
      </c>
      <c r="V64" t="n">
        <v>0.75</v>
      </c>
      <c r="W64" t="n">
        <v>1.15</v>
      </c>
      <c r="X64" t="n">
        <v>0.12</v>
      </c>
      <c r="Y64" t="n">
        <v>1</v>
      </c>
      <c r="Z64" t="n">
        <v>10</v>
      </c>
      <c r="AA64" t="n">
        <v>89.17647464742966</v>
      </c>
      <c r="AB64" t="n">
        <v>122.0151868009636</v>
      </c>
      <c r="AC64" t="n">
        <v>110.3702286221018</v>
      </c>
      <c r="AD64" t="n">
        <v>89176.47464742966</v>
      </c>
      <c r="AE64" t="n">
        <v>122015.1868009636</v>
      </c>
      <c r="AF64" t="n">
        <v>2.165736248273387e-06</v>
      </c>
      <c r="AG64" t="n">
        <v>0.1408333333333333</v>
      </c>
      <c r="AH64" t="n">
        <v>110370.2286221018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9.869</v>
      </c>
      <c r="E65" t="n">
        <v>10.13</v>
      </c>
      <c r="F65" t="n">
        <v>6.81</v>
      </c>
      <c r="G65" t="n">
        <v>58.34</v>
      </c>
      <c r="H65" t="n">
        <v>0.9399999999999999</v>
      </c>
      <c r="I65" t="n">
        <v>7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117.76</v>
      </c>
      <c r="Q65" t="n">
        <v>204.16</v>
      </c>
      <c r="R65" t="n">
        <v>25.41</v>
      </c>
      <c r="S65" t="n">
        <v>17.37</v>
      </c>
      <c r="T65" t="n">
        <v>1914.32</v>
      </c>
      <c r="U65" t="n">
        <v>0.68</v>
      </c>
      <c r="V65" t="n">
        <v>0.75</v>
      </c>
      <c r="W65" t="n">
        <v>1.15</v>
      </c>
      <c r="X65" t="n">
        <v>0.11</v>
      </c>
      <c r="Y65" t="n">
        <v>1</v>
      </c>
      <c r="Z65" t="n">
        <v>10</v>
      </c>
      <c r="AA65" t="n">
        <v>88.86168604247969</v>
      </c>
      <c r="AB65" t="n">
        <v>121.5844791441782</v>
      </c>
      <c r="AC65" t="n">
        <v>109.9806270995779</v>
      </c>
      <c r="AD65" t="n">
        <v>88861.68604247969</v>
      </c>
      <c r="AE65" t="n">
        <v>121584.4791441782</v>
      </c>
      <c r="AF65" t="n">
        <v>2.167823016807146e-06</v>
      </c>
      <c r="AG65" t="n">
        <v>0.1406944444444445</v>
      </c>
      <c r="AH65" t="n">
        <v>109980.6270995779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9.9406</v>
      </c>
      <c r="E66" t="n">
        <v>10.06</v>
      </c>
      <c r="F66" t="n">
        <v>6.79</v>
      </c>
      <c r="G66" t="n">
        <v>67.87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117.41</v>
      </c>
      <c r="Q66" t="n">
        <v>204.14</v>
      </c>
      <c r="R66" t="n">
        <v>24.72</v>
      </c>
      <c r="S66" t="n">
        <v>17.37</v>
      </c>
      <c r="T66" t="n">
        <v>1573.14</v>
      </c>
      <c r="U66" t="n">
        <v>0.7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87.97840670416693</v>
      </c>
      <c r="AB66" t="n">
        <v>120.3759373859651</v>
      </c>
      <c r="AC66" t="n">
        <v>108.8874268705692</v>
      </c>
      <c r="AD66" t="n">
        <v>87978.40670416693</v>
      </c>
      <c r="AE66" t="n">
        <v>120375.9373859651</v>
      </c>
      <c r="AF66" t="n">
        <v>2.183550661756319e-06</v>
      </c>
      <c r="AG66" t="n">
        <v>0.1397222222222222</v>
      </c>
      <c r="AH66" t="n">
        <v>108887.4268705692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9.940099999999999</v>
      </c>
      <c r="E67" t="n">
        <v>10.06</v>
      </c>
      <c r="F67" t="n">
        <v>6.79</v>
      </c>
      <c r="G67" t="n">
        <v>67.88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117.52</v>
      </c>
      <c r="Q67" t="n">
        <v>204.14</v>
      </c>
      <c r="R67" t="n">
        <v>24.75</v>
      </c>
      <c r="S67" t="n">
        <v>17.37</v>
      </c>
      <c r="T67" t="n">
        <v>1588.52</v>
      </c>
      <c r="U67" t="n">
        <v>0.7</v>
      </c>
      <c r="V67" t="n">
        <v>0.75</v>
      </c>
      <c r="W67" t="n">
        <v>1.15</v>
      </c>
      <c r="X67" t="n">
        <v>0.1</v>
      </c>
      <c r="Y67" t="n">
        <v>1</v>
      </c>
      <c r="Z67" t="n">
        <v>10</v>
      </c>
      <c r="AA67" t="n">
        <v>88.04294705189821</v>
      </c>
      <c r="AB67" t="n">
        <v>120.4642443370502</v>
      </c>
      <c r="AC67" t="n">
        <v>108.9673059301824</v>
      </c>
      <c r="AD67" t="n">
        <v>88042.94705189821</v>
      </c>
      <c r="AE67" t="n">
        <v>120464.2443370502</v>
      </c>
      <c r="AF67" t="n">
        <v>2.183440831833489e-06</v>
      </c>
      <c r="AG67" t="n">
        <v>0.1397222222222222</v>
      </c>
      <c r="AH67" t="n">
        <v>108967.3059301824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9.9412</v>
      </c>
      <c r="E68" t="n">
        <v>10.06</v>
      </c>
      <c r="F68" t="n">
        <v>6.79</v>
      </c>
      <c r="G68" t="n">
        <v>67.87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117.52</v>
      </c>
      <c r="Q68" t="n">
        <v>204.15</v>
      </c>
      <c r="R68" t="n">
        <v>24.86</v>
      </c>
      <c r="S68" t="n">
        <v>17.37</v>
      </c>
      <c r="T68" t="n">
        <v>1641.91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88.03344120308287</v>
      </c>
      <c r="AB68" t="n">
        <v>120.4512380153326</v>
      </c>
      <c r="AC68" t="n">
        <v>108.955540913555</v>
      </c>
      <c r="AD68" t="n">
        <v>88033.44120308287</v>
      </c>
      <c r="AE68" t="n">
        <v>120451.2380153326</v>
      </c>
      <c r="AF68" t="n">
        <v>2.183682457663714e-06</v>
      </c>
      <c r="AG68" t="n">
        <v>0.1397222222222222</v>
      </c>
      <c r="AH68" t="n">
        <v>108955.540913555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9.941700000000001</v>
      </c>
      <c r="E69" t="n">
        <v>10.06</v>
      </c>
      <c r="F69" t="n">
        <v>6.79</v>
      </c>
      <c r="G69" t="n">
        <v>67.86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117.68</v>
      </c>
      <c r="Q69" t="n">
        <v>204.14</v>
      </c>
      <c r="R69" t="n">
        <v>24.76</v>
      </c>
      <c r="S69" t="n">
        <v>17.37</v>
      </c>
      <c r="T69" t="n">
        <v>1594.5</v>
      </c>
      <c r="U69" t="n">
        <v>0.7</v>
      </c>
      <c r="V69" t="n">
        <v>0.75</v>
      </c>
      <c r="W69" t="n">
        <v>1.15</v>
      </c>
      <c r="X69" t="n">
        <v>0.09</v>
      </c>
      <c r="Y69" t="n">
        <v>1</v>
      </c>
      <c r="Z69" t="n">
        <v>10</v>
      </c>
      <c r="AA69" t="n">
        <v>88.11670299788112</v>
      </c>
      <c r="AB69" t="n">
        <v>120.5651604762266</v>
      </c>
      <c r="AC69" t="n">
        <v>109.0585907746725</v>
      </c>
      <c r="AD69" t="n">
        <v>88116.70299788112</v>
      </c>
      <c r="AE69" t="n">
        <v>120565.1604762266</v>
      </c>
      <c r="AF69" t="n">
        <v>2.183792287586544e-06</v>
      </c>
      <c r="AG69" t="n">
        <v>0.1397222222222222</v>
      </c>
      <c r="AH69" t="n">
        <v>109058.5907746725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9.939500000000001</v>
      </c>
      <c r="E70" t="n">
        <v>10.06</v>
      </c>
      <c r="F70" t="n">
        <v>6.79</v>
      </c>
      <c r="G70" t="n">
        <v>67.88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117.76</v>
      </c>
      <c r="Q70" t="n">
        <v>204.14</v>
      </c>
      <c r="R70" t="n">
        <v>24.98</v>
      </c>
      <c r="S70" t="n">
        <v>17.37</v>
      </c>
      <c r="T70" t="n">
        <v>1702.16</v>
      </c>
      <c r="U70" t="n">
        <v>0.7</v>
      </c>
      <c r="V70" t="n">
        <v>0.75</v>
      </c>
      <c r="W70" t="n">
        <v>1.14</v>
      </c>
      <c r="X70" t="n">
        <v>0.1</v>
      </c>
      <c r="Y70" t="n">
        <v>1</v>
      </c>
      <c r="Z70" t="n">
        <v>10</v>
      </c>
      <c r="AA70" t="n">
        <v>88.17953493479179</v>
      </c>
      <c r="AB70" t="n">
        <v>120.6511299042572</v>
      </c>
      <c r="AC70" t="n">
        <v>109.1363554011507</v>
      </c>
      <c r="AD70" t="n">
        <v>88179.53493479179</v>
      </c>
      <c r="AE70" t="n">
        <v>120651.1299042572</v>
      </c>
      <c r="AF70" t="n">
        <v>2.183309035926095e-06</v>
      </c>
      <c r="AG70" t="n">
        <v>0.1397222222222222</v>
      </c>
      <c r="AH70" t="n">
        <v>109136.3554011507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9.9412</v>
      </c>
      <c r="E71" t="n">
        <v>10.06</v>
      </c>
      <c r="F71" t="n">
        <v>6.79</v>
      </c>
      <c r="G71" t="n">
        <v>67.87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117.76</v>
      </c>
      <c r="Q71" t="n">
        <v>204.14</v>
      </c>
      <c r="R71" t="n">
        <v>24.74</v>
      </c>
      <c r="S71" t="n">
        <v>17.37</v>
      </c>
      <c r="T71" t="n">
        <v>1579.96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88.16482072025084</v>
      </c>
      <c r="AB71" t="n">
        <v>120.6309972667769</v>
      </c>
      <c r="AC71" t="n">
        <v>109.1181441943353</v>
      </c>
      <c r="AD71" t="n">
        <v>88164.82072025085</v>
      </c>
      <c r="AE71" t="n">
        <v>120630.9972667769</v>
      </c>
      <c r="AF71" t="n">
        <v>2.183682457663714e-06</v>
      </c>
      <c r="AG71" t="n">
        <v>0.1397222222222222</v>
      </c>
      <c r="AH71" t="n">
        <v>109118.1441943353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9.946899999999999</v>
      </c>
      <c r="E72" t="n">
        <v>10.05</v>
      </c>
      <c r="F72" t="n">
        <v>6.78</v>
      </c>
      <c r="G72" t="n">
        <v>67.81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4</v>
      </c>
      <c r="N72" t="n">
        <v>97.79000000000001</v>
      </c>
      <c r="O72" t="n">
        <v>40007.56</v>
      </c>
      <c r="P72" t="n">
        <v>117.66</v>
      </c>
      <c r="Q72" t="n">
        <v>204.14</v>
      </c>
      <c r="R72" t="n">
        <v>24.6</v>
      </c>
      <c r="S72" t="n">
        <v>17.37</v>
      </c>
      <c r="T72" t="n">
        <v>1513.72</v>
      </c>
      <c r="U72" t="n">
        <v>0.71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88.02856827718922</v>
      </c>
      <c r="AB72" t="n">
        <v>120.4445706631466</v>
      </c>
      <c r="AC72" t="n">
        <v>108.9495098841039</v>
      </c>
      <c r="AD72" t="n">
        <v>88028.56827718922</v>
      </c>
      <c r="AE72" t="n">
        <v>120444.5706631466</v>
      </c>
      <c r="AF72" t="n">
        <v>2.18493451878397e-06</v>
      </c>
      <c r="AG72" t="n">
        <v>0.1395833333333333</v>
      </c>
      <c r="AH72" t="n">
        <v>108949.5098841039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9.945</v>
      </c>
      <c r="E73" t="n">
        <v>10.06</v>
      </c>
      <c r="F73" t="n">
        <v>6.78</v>
      </c>
      <c r="G73" t="n">
        <v>67.83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117.51</v>
      </c>
      <c r="Q73" t="n">
        <v>204.14</v>
      </c>
      <c r="R73" t="n">
        <v>24.64</v>
      </c>
      <c r="S73" t="n">
        <v>17.37</v>
      </c>
      <c r="T73" t="n">
        <v>1534.34</v>
      </c>
      <c r="U73" t="n">
        <v>0.7</v>
      </c>
      <c r="V73" t="n">
        <v>0.75</v>
      </c>
      <c r="W73" t="n">
        <v>1.15</v>
      </c>
      <c r="X73" t="n">
        <v>0.09</v>
      </c>
      <c r="Y73" t="n">
        <v>1</v>
      </c>
      <c r="Z73" t="n">
        <v>10</v>
      </c>
      <c r="AA73" t="n">
        <v>87.96339619051689</v>
      </c>
      <c r="AB73" t="n">
        <v>120.3553993389719</v>
      </c>
      <c r="AC73" t="n">
        <v>108.8688489459558</v>
      </c>
      <c r="AD73" t="n">
        <v>87963.39619051688</v>
      </c>
      <c r="AE73" t="n">
        <v>120355.399338972</v>
      </c>
      <c r="AF73" t="n">
        <v>2.184517165077218e-06</v>
      </c>
      <c r="AG73" t="n">
        <v>0.1397222222222222</v>
      </c>
      <c r="AH73" t="n">
        <v>108868.8489459558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9.945</v>
      </c>
      <c r="E74" t="n">
        <v>10.06</v>
      </c>
      <c r="F74" t="n">
        <v>6.78</v>
      </c>
      <c r="G74" t="n">
        <v>67.83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117.49</v>
      </c>
      <c r="Q74" t="n">
        <v>204.14</v>
      </c>
      <c r="R74" t="n">
        <v>24.76</v>
      </c>
      <c r="S74" t="n">
        <v>17.37</v>
      </c>
      <c r="T74" t="n">
        <v>1593.7</v>
      </c>
      <c r="U74" t="n">
        <v>0.7</v>
      </c>
      <c r="V74" t="n">
        <v>0.75</v>
      </c>
      <c r="W74" t="n">
        <v>1.14</v>
      </c>
      <c r="X74" t="n">
        <v>0.09</v>
      </c>
      <c r="Y74" t="n">
        <v>1</v>
      </c>
      <c r="Z74" t="n">
        <v>10</v>
      </c>
      <c r="AA74" t="n">
        <v>87.95245208077941</v>
      </c>
      <c r="AB74" t="n">
        <v>120.3404251252091</v>
      </c>
      <c r="AC74" t="n">
        <v>108.855303850138</v>
      </c>
      <c r="AD74" t="n">
        <v>87952.4520807794</v>
      </c>
      <c r="AE74" t="n">
        <v>120340.4251252091</v>
      </c>
      <c r="AF74" t="n">
        <v>2.184517165077218e-06</v>
      </c>
      <c r="AG74" t="n">
        <v>0.1397222222222222</v>
      </c>
      <c r="AH74" t="n">
        <v>108855.303850138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9.932700000000001</v>
      </c>
      <c r="E75" t="n">
        <v>10.07</v>
      </c>
      <c r="F75" t="n">
        <v>6.8</v>
      </c>
      <c r="G75" t="n">
        <v>67.95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117.68</v>
      </c>
      <c r="Q75" t="n">
        <v>204.14</v>
      </c>
      <c r="R75" t="n">
        <v>25.06</v>
      </c>
      <c r="S75" t="n">
        <v>17.37</v>
      </c>
      <c r="T75" t="n">
        <v>1743.32</v>
      </c>
      <c r="U75" t="n">
        <v>0.6899999999999999</v>
      </c>
      <c r="V75" t="n">
        <v>0.75</v>
      </c>
      <c r="W75" t="n">
        <v>1.15</v>
      </c>
      <c r="X75" t="n">
        <v>0.1</v>
      </c>
      <c r="Y75" t="n">
        <v>1</v>
      </c>
      <c r="Z75" t="n">
        <v>10</v>
      </c>
      <c r="AA75" t="n">
        <v>88.22690004876083</v>
      </c>
      <c r="AB75" t="n">
        <v>120.7159369427909</v>
      </c>
      <c r="AC75" t="n">
        <v>109.1949773468841</v>
      </c>
      <c r="AD75" t="n">
        <v>88226.90004876083</v>
      </c>
      <c r="AE75" t="n">
        <v>120715.9369427909</v>
      </c>
      <c r="AF75" t="n">
        <v>2.181815348975614e-06</v>
      </c>
      <c r="AG75" t="n">
        <v>0.1398611111111111</v>
      </c>
      <c r="AH75" t="n">
        <v>109194.9773468841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9.933999999999999</v>
      </c>
      <c r="E76" t="n">
        <v>10.07</v>
      </c>
      <c r="F76" t="n">
        <v>6.79</v>
      </c>
      <c r="G76" t="n">
        <v>67.94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4</v>
      </c>
      <c r="N76" t="n">
        <v>99.08</v>
      </c>
      <c r="O76" t="n">
        <v>40289.97</v>
      </c>
      <c r="P76" t="n">
        <v>117.52</v>
      </c>
      <c r="Q76" t="n">
        <v>204.15</v>
      </c>
      <c r="R76" t="n">
        <v>25.06</v>
      </c>
      <c r="S76" t="n">
        <v>17.37</v>
      </c>
      <c r="T76" t="n">
        <v>1744.25</v>
      </c>
      <c r="U76" t="n">
        <v>0.6899999999999999</v>
      </c>
      <c r="V76" t="n">
        <v>0.75</v>
      </c>
      <c r="W76" t="n">
        <v>1.14</v>
      </c>
      <c r="X76" t="n">
        <v>0.1</v>
      </c>
      <c r="Y76" t="n">
        <v>1</v>
      </c>
      <c r="Z76" t="n">
        <v>10</v>
      </c>
      <c r="AA76" t="n">
        <v>88.09619797943688</v>
      </c>
      <c r="AB76" t="n">
        <v>120.5371046053736</v>
      </c>
      <c r="AC76" t="n">
        <v>109.0332125167571</v>
      </c>
      <c r="AD76" t="n">
        <v>88096.19797943688</v>
      </c>
      <c r="AE76" t="n">
        <v>120537.1046053736</v>
      </c>
      <c r="AF76" t="n">
        <v>2.182100906774971e-06</v>
      </c>
      <c r="AG76" t="n">
        <v>0.1398611111111111</v>
      </c>
      <c r="AH76" t="n">
        <v>109033.2125167571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9.9406</v>
      </c>
      <c r="E77" t="n">
        <v>10.06</v>
      </c>
      <c r="F77" t="n">
        <v>6.79</v>
      </c>
      <c r="G77" t="n">
        <v>67.87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117.26</v>
      </c>
      <c r="Q77" t="n">
        <v>204.18</v>
      </c>
      <c r="R77" t="n">
        <v>24.85</v>
      </c>
      <c r="S77" t="n">
        <v>17.37</v>
      </c>
      <c r="T77" t="n">
        <v>1639.42</v>
      </c>
      <c r="U77" t="n">
        <v>0.7</v>
      </c>
      <c r="V77" t="n">
        <v>0.75</v>
      </c>
      <c r="W77" t="n">
        <v>1.14</v>
      </c>
      <c r="X77" t="n">
        <v>0.1</v>
      </c>
      <c r="Y77" t="n">
        <v>1</v>
      </c>
      <c r="Z77" t="n">
        <v>10</v>
      </c>
      <c r="AA77" t="n">
        <v>87.89628954976541</v>
      </c>
      <c r="AB77" t="n">
        <v>120.2635810725598</v>
      </c>
      <c r="AC77" t="n">
        <v>108.7857936860222</v>
      </c>
      <c r="AD77" t="n">
        <v>87896.28954976541</v>
      </c>
      <c r="AE77" t="n">
        <v>120263.5810725598</v>
      </c>
      <c r="AF77" t="n">
        <v>2.183550661756319e-06</v>
      </c>
      <c r="AG77" t="n">
        <v>0.1397222222222222</v>
      </c>
      <c r="AH77" t="n">
        <v>108785.7936860222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9.9437</v>
      </c>
      <c r="E78" t="n">
        <v>10.06</v>
      </c>
      <c r="F78" t="n">
        <v>6.78</v>
      </c>
      <c r="G78" t="n">
        <v>67.84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117.16</v>
      </c>
      <c r="Q78" t="n">
        <v>204.18</v>
      </c>
      <c r="R78" t="n">
        <v>24.82</v>
      </c>
      <c r="S78" t="n">
        <v>17.37</v>
      </c>
      <c r="T78" t="n">
        <v>1622.54</v>
      </c>
      <c r="U78" t="n">
        <v>0.7</v>
      </c>
      <c r="V78" t="n">
        <v>0.75</v>
      </c>
      <c r="W78" t="n">
        <v>1.14</v>
      </c>
      <c r="X78" t="n">
        <v>0.09</v>
      </c>
      <c r="Y78" t="n">
        <v>1</v>
      </c>
      <c r="Z78" t="n">
        <v>10</v>
      </c>
      <c r="AA78" t="n">
        <v>87.78307019164366</v>
      </c>
      <c r="AB78" t="n">
        <v>120.1086693518921</v>
      </c>
      <c r="AC78" t="n">
        <v>108.6456665225551</v>
      </c>
      <c r="AD78" t="n">
        <v>87783.07019164367</v>
      </c>
      <c r="AE78" t="n">
        <v>120108.6693518921</v>
      </c>
      <c r="AF78" t="n">
        <v>2.184231607277861e-06</v>
      </c>
      <c r="AG78" t="n">
        <v>0.1397222222222222</v>
      </c>
      <c r="AH78" t="n">
        <v>108645.6665225551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9.9437</v>
      </c>
      <c r="E79" t="n">
        <v>10.06</v>
      </c>
      <c r="F79" t="n">
        <v>6.78</v>
      </c>
      <c r="G79" t="n">
        <v>67.84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117.18</v>
      </c>
      <c r="Q79" t="n">
        <v>204.15</v>
      </c>
      <c r="R79" t="n">
        <v>24.75</v>
      </c>
      <c r="S79" t="n">
        <v>17.37</v>
      </c>
      <c r="T79" t="n">
        <v>1587.54</v>
      </c>
      <c r="U79" t="n">
        <v>0.7</v>
      </c>
      <c r="V79" t="n">
        <v>0.75</v>
      </c>
      <c r="W79" t="n">
        <v>1.14</v>
      </c>
      <c r="X79" t="n">
        <v>0.09</v>
      </c>
      <c r="Y79" t="n">
        <v>1</v>
      </c>
      <c r="Z79" t="n">
        <v>10</v>
      </c>
      <c r="AA79" t="n">
        <v>87.79401573217076</v>
      </c>
      <c r="AB79" t="n">
        <v>120.1236455233245</v>
      </c>
      <c r="AC79" t="n">
        <v>108.6592133892051</v>
      </c>
      <c r="AD79" t="n">
        <v>87794.01573217077</v>
      </c>
      <c r="AE79" t="n">
        <v>120123.6455233245</v>
      </c>
      <c r="AF79" t="n">
        <v>2.184231607277861e-06</v>
      </c>
      <c r="AG79" t="n">
        <v>0.1397222222222222</v>
      </c>
      <c r="AH79" t="n">
        <v>108659.2133892051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9.936500000000001</v>
      </c>
      <c r="E80" t="n">
        <v>10.06</v>
      </c>
      <c r="F80" t="n">
        <v>6.79</v>
      </c>
      <c r="G80" t="n">
        <v>67.91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117.12</v>
      </c>
      <c r="Q80" t="n">
        <v>204.14</v>
      </c>
      <c r="R80" t="n">
        <v>24.99</v>
      </c>
      <c r="S80" t="n">
        <v>17.37</v>
      </c>
      <c r="T80" t="n">
        <v>1704.9</v>
      </c>
      <c r="U80" t="n">
        <v>0.7</v>
      </c>
      <c r="V80" t="n">
        <v>0.75</v>
      </c>
      <c r="W80" t="n">
        <v>1.15</v>
      </c>
      <c r="X80" t="n">
        <v>0.1</v>
      </c>
      <c r="Y80" t="n">
        <v>1</v>
      </c>
      <c r="Z80" t="n">
        <v>10</v>
      </c>
      <c r="AA80" t="n">
        <v>87.85500238415007</v>
      </c>
      <c r="AB80" t="n">
        <v>120.2070901511037</v>
      </c>
      <c r="AC80" t="n">
        <v>108.7346941788244</v>
      </c>
      <c r="AD80" t="n">
        <v>87855.00238415007</v>
      </c>
      <c r="AE80" t="n">
        <v>120207.0901511037</v>
      </c>
      <c r="AF80" t="n">
        <v>2.182650056389118e-06</v>
      </c>
      <c r="AG80" t="n">
        <v>0.1397222222222222</v>
      </c>
      <c r="AH80" t="n">
        <v>108734.6941788244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9.9376</v>
      </c>
      <c r="E81" t="n">
        <v>10.06</v>
      </c>
      <c r="F81" t="n">
        <v>6.79</v>
      </c>
      <c r="G81" t="n">
        <v>67.90000000000001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116.77</v>
      </c>
      <c r="Q81" t="n">
        <v>204.15</v>
      </c>
      <c r="R81" t="n">
        <v>24.97</v>
      </c>
      <c r="S81" t="n">
        <v>17.37</v>
      </c>
      <c r="T81" t="n">
        <v>1696.28</v>
      </c>
      <c r="U81" t="n">
        <v>0.7</v>
      </c>
      <c r="V81" t="n">
        <v>0.75</v>
      </c>
      <c r="W81" t="n">
        <v>1.14</v>
      </c>
      <c r="X81" t="n">
        <v>0.1</v>
      </c>
      <c r="Y81" t="n">
        <v>1</v>
      </c>
      <c r="Z81" t="n">
        <v>10</v>
      </c>
      <c r="AA81" t="n">
        <v>87.65384935891822</v>
      </c>
      <c r="AB81" t="n">
        <v>119.9318637077365</v>
      </c>
      <c r="AC81" t="n">
        <v>108.4857349609293</v>
      </c>
      <c r="AD81" t="n">
        <v>87653.84935891822</v>
      </c>
      <c r="AE81" t="n">
        <v>119931.8637077365</v>
      </c>
      <c r="AF81" t="n">
        <v>2.182891682219343e-06</v>
      </c>
      <c r="AG81" t="n">
        <v>0.1397222222222222</v>
      </c>
      <c r="AH81" t="n">
        <v>108485.7349609293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10.0125</v>
      </c>
      <c r="E82" t="n">
        <v>9.99</v>
      </c>
      <c r="F82" t="n">
        <v>6.77</v>
      </c>
      <c r="G82" t="n">
        <v>81.23</v>
      </c>
      <c r="H82" t="n">
        <v>1.14</v>
      </c>
      <c r="I82" t="n">
        <v>5</v>
      </c>
      <c r="J82" t="n">
        <v>328.25</v>
      </c>
      <c r="K82" t="n">
        <v>61.2</v>
      </c>
      <c r="L82" t="n">
        <v>21</v>
      </c>
      <c r="M82" t="n">
        <v>3</v>
      </c>
      <c r="N82" t="n">
        <v>101.05</v>
      </c>
      <c r="O82" t="n">
        <v>40718</v>
      </c>
      <c r="P82" t="n">
        <v>116.3</v>
      </c>
      <c r="Q82" t="n">
        <v>204.14</v>
      </c>
      <c r="R82" t="n">
        <v>24.3</v>
      </c>
      <c r="S82" t="n">
        <v>17.37</v>
      </c>
      <c r="T82" t="n">
        <v>1366.24</v>
      </c>
      <c r="U82" t="n">
        <v>0.72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86.69209197225486</v>
      </c>
      <c r="AB82" t="n">
        <v>118.615944821563</v>
      </c>
      <c r="AC82" t="n">
        <v>107.295405526348</v>
      </c>
      <c r="AD82" t="n">
        <v>86692.09197225486</v>
      </c>
      <c r="AE82" t="n">
        <v>118615.944821563</v>
      </c>
      <c r="AF82" t="n">
        <v>2.19934420465919e-06</v>
      </c>
      <c r="AG82" t="n">
        <v>0.13875</v>
      </c>
      <c r="AH82" t="n">
        <v>107295.405526348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10.0083</v>
      </c>
      <c r="E83" t="n">
        <v>9.99</v>
      </c>
      <c r="F83" t="n">
        <v>6.77</v>
      </c>
      <c r="G83" t="n">
        <v>81.28</v>
      </c>
      <c r="H83" t="n">
        <v>1.15</v>
      </c>
      <c r="I83" t="n">
        <v>5</v>
      </c>
      <c r="J83" t="n">
        <v>328.83</v>
      </c>
      <c r="K83" t="n">
        <v>61.2</v>
      </c>
      <c r="L83" t="n">
        <v>21.25</v>
      </c>
      <c r="M83" t="n">
        <v>3</v>
      </c>
      <c r="N83" t="n">
        <v>101.38</v>
      </c>
      <c r="O83" t="n">
        <v>40789.89</v>
      </c>
      <c r="P83" t="n">
        <v>116.69</v>
      </c>
      <c r="Q83" t="n">
        <v>204.14</v>
      </c>
      <c r="R83" t="n">
        <v>24.38</v>
      </c>
      <c r="S83" t="n">
        <v>17.37</v>
      </c>
      <c r="T83" t="n">
        <v>1408.58</v>
      </c>
      <c r="U83" t="n">
        <v>0.71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86.93963864315904</v>
      </c>
      <c r="AB83" t="n">
        <v>118.9546490976822</v>
      </c>
      <c r="AC83" t="n">
        <v>107.601784341729</v>
      </c>
      <c r="AD83" t="n">
        <v>86939.63864315904</v>
      </c>
      <c r="AE83" t="n">
        <v>118954.6490976822</v>
      </c>
      <c r="AF83" t="n">
        <v>2.198421633307423e-06</v>
      </c>
      <c r="AG83" t="n">
        <v>0.13875</v>
      </c>
      <c r="AH83" t="n">
        <v>107601.784341729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10.0033</v>
      </c>
      <c r="E84" t="n">
        <v>10</v>
      </c>
      <c r="F84" t="n">
        <v>6.78</v>
      </c>
      <c r="G84" t="n">
        <v>81.34</v>
      </c>
      <c r="H84" t="n">
        <v>1.16</v>
      </c>
      <c r="I84" t="n">
        <v>5</v>
      </c>
      <c r="J84" t="n">
        <v>329.41</v>
      </c>
      <c r="K84" t="n">
        <v>61.2</v>
      </c>
      <c r="L84" t="n">
        <v>21.5</v>
      </c>
      <c r="M84" t="n">
        <v>3</v>
      </c>
      <c r="N84" t="n">
        <v>101.71</v>
      </c>
      <c r="O84" t="n">
        <v>40861.93</v>
      </c>
      <c r="P84" t="n">
        <v>116.96</v>
      </c>
      <c r="Q84" t="n">
        <v>204.14</v>
      </c>
      <c r="R84" t="n">
        <v>24.58</v>
      </c>
      <c r="S84" t="n">
        <v>17.37</v>
      </c>
      <c r="T84" t="n">
        <v>1506.98</v>
      </c>
      <c r="U84" t="n">
        <v>0.71</v>
      </c>
      <c r="V84" t="n">
        <v>0.75</v>
      </c>
      <c r="W84" t="n">
        <v>1.14</v>
      </c>
      <c r="X84" t="n">
        <v>0.09</v>
      </c>
      <c r="Y84" t="n">
        <v>1</v>
      </c>
      <c r="Z84" t="n">
        <v>10</v>
      </c>
      <c r="AA84" t="n">
        <v>87.16097766595549</v>
      </c>
      <c r="AB84" t="n">
        <v>119.2574949134607</v>
      </c>
      <c r="AC84" t="n">
        <v>107.8757269778964</v>
      </c>
      <c r="AD84" t="n">
        <v>87160.97766595549</v>
      </c>
      <c r="AE84" t="n">
        <v>119257.4949134607</v>
      </c>
      <c r="AF84" t="n">
        <v>2.197323334079128e-06</v>
      </c>
      <c r="AG84" t="n">
        <v>0.1388888888888889</v>
      </c>
      <c r="AH84" t="n">
        <v>107875.7269778965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10.0097</v>
      </c>
      <c r="E85" t="n">
        <v>9.99</v>
      </c>
      <c r="F85" t="n">
        <v>6.77</v>
      </c>
      <c r="G85" t="n">
        <v>81.26000000000001</v>
      </c>
      <c r="H85" t="n">
        <v>1.17</v>
      </c>
      <c r="I85" t="n">
        <v>5</v>
      </c>
      <c r="J85" t="n">
        <v>330</v>
      </c>
      <c r="K85" t="n">
        <v>61.2</v>
      </c>
      <c r="L85" t="n">
        <v>21.75</v>
      </c>
      <c r="M85" t="n">
        <v>3</v>
      </c>
      <c r="N85" t="n">
        <v>102.05</v>
      </c>
      <c r="O85" t="n">
        <v>40934.14</v>
      </c>
      <c r="P85" t="n">
        <v>116.96</v>
      </c>
      <c r="Q85" t="n">
        <v>204.14</v>
      </c>
      <c r="R85" t="n">
        <v>24.41</v>
      </c>
      <c r="S85" t="n">
        <v>17.37</v>
      </c>
      <c r="T85" t="n">
        <v>1423.7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87.07456740352553</v>
      </c>
      <c r="AB85" t="n">
        <v>119.1392645802524</v>
      </c>
      <c r="AC85" t="n">
        <v>107.7687803817522</v>
      </c>
      <c r="AD85" t="n">
        <v>87074.56740352554</v>
      </c>
      <c r="AE85" t="n">
        <v>119139.2645802524</v>
      </c>
      <c r="AF85" t="n">
        <v>2.198729157091345e-06</v>
      </c>
      <c r="AG85" t="n">
        <v>0.13875</v>
      </c>
      <c r="AH85" t="n">
        <v>107768.7803817522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10.0092</v>
      </c>
      <c r="E86" t="n">
        <v>9.99</v>
      </c>
      <c r="F86" t="n">
        <v>6.77</v>
      </c>
      <c r="G86" t="n">
        <v>81.27</v>
      </c>
      <c r="H86" t="n">
        <v>1.19</v>
      </c>
      <c r="I86" t="n">
        <v>5</v>
      </c>
      <c r="J86" t="n">
        <v>330.59</v>
      </c>
      <c r="K86" t="n">
        <v>61.2</v>
      </c>
      <c r="L86" t="n">
        <v>22</v>
      </c>
      <c r="M86" t="n">
        <v>3</v>
      </c>
      <c r="N86" t="n">
        <v>102.39</v>
      </c>
      <c r="O86" t="n">
        <v>41006.51</v>
      </c>
      <c r="P86" t="n">
        <v>117.14</v>
      </c>
      <c r="Q86" t="n">
        <v>204.17</v>
      </c>
      <c r="R86" t="n">
        <v>24.34</v>
      </c>
      <c r="S86" t="n">
        <v>17.37</v>
      </c>
      <c r="T86" t="n">
        <v>1388.74</v>
      </c>
      <c r="U86" t="n">
        <v>0.71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87.17667590721821</v>
      </c>
      <c r="AB86" t="n">
        <v>119.2789739397139</v>
      </c>
      <c r="AC86" t="n">
        <v>107.89515607603</v>
      </c>
      <c r="AD86" t="n">
        <v>87176.67590721822</v>
      </c>
      <c r="AE86" t="n">
        <v>119278.9739397139</v>
      </c>
      <c r="AF86" t="n">
        <v>2.198619327168516e-06</v>
      </c>
      <c r="AG86" t="n">
        <v>0.13875</v>
      </c>
      <c r="AH86" t="n">
        <v>107895.15607603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10.0061</v>
      </c>
      <c r="E87" t="n">
        <v>9.99</v>
      </c>
      <c r="F87" t="n">
        <v>6.78</v>
      </c>
      <c r="G87" t="n">
        <v>81.3</v>
      </c>
      <c r="H87" t="n">
        <v>1.2</v>
      </c>
      <c r="I87" t="n">
        <v>5</v>
      </c>
      <c r="J87" t="n">
        <v>331.17</v>
      </c>
      <c r="K87" t="n">
        <v>61.2</v>
      </c>
      <c r="L87" t="n">
        <v>22.25</v>
      </c>
      <c r="M87" t="n">
        <v>3</v>
      </c>
      <c r="N87" t="n">
        <v>102.72</v>
      </c>
      <c r="O87" t="n">
        <v>41079.04</v>
      </c>
      <c r="P87" t="n">
        <v>117.32</v>
      </c>
      <c r="Q87" t="n">
        <v>204.14</v>
      </c>
      <c r="R87" t="n">
        <v>24.5</v>
      </c>
      <c r="S87" t="n">
        <v>17.37</v>
      </c>
      <c r="T87" t="n">
        <v>1464.95</v>
      </c>
      <c r="U87" t="n">
        <v>0.71</v>
      </c>
      <c r="V87" t="n">
        <v>0.75</v>
      </c>
      <c r="W87" t="n">
        <v>1.14</v>
      </c>
      <c r="X87" t="n">
        <v>0.08</v>
      </c>
      <c r="Y87" t="n">
        <v>1</v>
      </c>
      <c r="Z87" t="n">
        <v>10</v>
      </c>
      <c r="AA87" t="n">
        <v>87.33247647199255</v>
      </c>
      <c r="AB87" t="n">
        <v>119.4921471458738</v>
      </c>
      <c r="AC87" t="n">
        <v>108.0879843305846</v>
      </c>
      <c r="AD87" t="n">
        <v>87332.47647199254</v>
      </c>
      <c r="AE87" t="n">
        <v>119492.1471458738</v>
      </c>
      <c r="AF87" t="n">
        <v>2.197938381646973e-06</v>
      </c>
      <c r="AG87" t="n">
        <v>0.13875</v>
      </c>
      <c r="AH87" t="n">
        <v>108087.9843305846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10.0042</v>
      </c>
      <c r="E88" t="n">
        <v>10</v>
      </c>
      <c r="F88" t="n">
        <v>6.78</v>
      </c>
      <c r="G88" t="n">
        <v>81.33</v>
      </c>
      <c r="H88" t="n">
        <v>1.21</v>
      </c>
      <c r="I88" t="n">
        <v>5</v>
      </c>
      <c r="J88" t="n">
        <v>331.76</v>
      </c>
      <c r="K88" t="n">
        <v>61.2</v>
      </c>
      <c r="L88" t="n">
        <v>22.5</v>
      </c>
      <c r="M88" t="n">
        <v>3</v>
      </c>
      <c r="N88" t="n">
        <v>103.06</v>
      </c>
      <c r="O88" t="n">
        <v>41151.74</v>
      </c>
      <c r="P88" t="n">
        <v>117.26</v>
      </c>
      <c r="Q88" t="n">
        <v>204.14</v>
      </c>
      <c r="R88" t="n">
        <v>24.5</v>
      </c>
      <c r="S88" t="n">
        <v>17.37</v>
      </c>
      <c r="T88" t="n">
        <v>1468.51</v>
      </c>
      <c r="U88" t="n">
        <v>0.71</v>
      </c>
      <c r="V88" t="n">
        <v>0.75</v>
      </c>
      <c r="W88" t="n">
        <v>1.15</v>
      </c>
      <c r="X88" t="n">
        <v>0.09</v>
      </c>
      <c r="Y88" t="n">
        <v>1</v>
      </c>
      <c r="Z88" t="n">
        <v>10</v>
      </c>
      <c r="AA88" t="n">
        <v>87.3165184230254</v>
      </c>
      <c r="AB88" t="n">
        <v>119.4703126392576</v>
      </c>
      <c r="AC88" t="n">
        <v>108.0682336786349</v>
      </c>
      <c r="AD88" t="n">
        <v>87316.51842302539</v>
      </c>
      <c r="AE88" t="n">
        <v>119470.3126392576</v>
      </c>
      <c r="AF88" t="n">
        <v>2.197521027940222e-06</v>
      </c>
      <c r="AG88" t="n">
        <v>0.1388888888888889</v>
      </c>
      <c r="AH88" t="n">
        <v>108068.2336786349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10.0095</v>
      </c>
      <c r="E89" t="n">
        <v>9.99</v>
      </c>
      <c r="F89" t="n">
        <v>6.77</v>
      </c>
      <c r="G89" t="n">
        <v>81.26000000000001</v>
      </c>
      <c r="H89" t="n">
        <v>1.22</v>
      </c>
      <c r="I89" t="n">
        <v>5</v>
      </c>
      <c r="J89" t="n">
        <v>332.35</v>
      </c>
      <c r="K89" t="n">
        <v>61.2</v>
      </c>
      <c r="L89" t="n">
        <v>22.75</v>
      </c>
      <c r="M89" t="n">
        <v>3</v>
      </c>
      <c r="N89" t="n">
        <v>103.41</v>
      </c>
      <c r="O89" t="n">
        <v>41224.6</v>
      </c>
      <c r="P89" t="n">
        <v>117.19</v>
      </c>
      <c r="Q89" t="n">
        <v>204.14</v>
      </c>
      <c r="R89" t="n">
        <v>24.4</v>
      </c>
      <c r="S89" t="n">
        <v>17.37</v>
      </c>
      <c r="T89" t="n">
        <v>1418.79</v>
      </c>
      <c r="U89" t="n">
        <v>0.71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87.20131091994931</v>
      </c>
      <c r="AB89" t="n">
        <v>119.3126806509526</v>
      </c>
      <c r="AC89" t="n">
        <v>107.9256458660558</v>
      </c>
      <c r="AD89" t="n">
        <v>87201.3109199493</v>
      </c>
      <c r="AE89" t="n">
        <v>119312.6806509526</v>
      </c>
      <c r="AF89" t="n">
        <v>2.198685225122213e-06</v>
      </c>
      <c r="AG89" t="n">
        <v>0.13875</v>
      </c>
      <c r="AH89" t="n">
        <v>107925.6458660558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10.0075</v>
      </c>
      <c r="E90" t="n">
        <v>9.99</v>
      </c>
      <c r="F90" t="n">
        <v>6.77</v>
      </c>
      <c r="G90" t="n">
        <v>81.29000000000001</v>
      </c>
      <c r="H90" t="n">
        <v>1.23</v>
      </c>
      <c r="I90" t="n">
        <v>5</v>
      </c>
      <c r="J90" t="n">
        <v>332.95</v>
      </c>
      <c r="K90" t="n">
        <v>61.2</v>
      </c>
      <c r="L90" t="n">
        <v>23</v>
      </c>
      <c r="M90" t="n">
        <v>3</v>
      </c>
      <c r="N90" t="n">
        <v>103.75</v>
      </c>
      <c r="O90" t="n">
        <v>41297.62</v>
      </c>
      <c r="P90" t="n">
        <v>117.24</v>
      </c>
      <c r="Q90" t="n">
        <v>204.14</v>
      </c>
      <c r="R90" t="n">
        <v>24.5</v>
      </c>
      <c r="S90" t="n">
        <v>17.37</v>
      </c>
      <c r="T90" t="n">
        <v>1467.13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87.2455016756638</v>
      </c>
      <c r="AB90" t="n">
        <v>119.3731443924797</v>
      </c>
      <c r="AC90" t="n">
        <v>107.980339032953</v>
      </c>
      <c r="AD90" t="n">
        <v>87245.50167566381</v>
      </c>
      <c r="AE90" t="n">
        <v>119373.1443924797</v>
      </c>
      <c r="AF90" t="n">
        <v>2.198245905430896e-06</v>
      </c>
      <c r="AG90" t="n">
        <v>0.13875</v>
      </c>
      <c r="AH90" t="n">
        <v>107980.339032953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10.0053</v>
      </c>
      <c r="E91" t="n">
        <v>9.99</v>
      </c>
      <c r="F91" t="n">
        <v>6.78</v>
      </c>
      <c r="G91" t="n">
        <v>81.31</v>
      </c>
      <c r="H91" t="n">
        <v>1.24</v>
      </c>
      <c r="I91" t="n">
        <v>5</v>
      </c>
      <c r="J91" t="n">
        <v>333.54</v>
      </c>
      <c r="K91" t="n">
        <v>61.2</v>
      </c>
      <c r="L91" t="n">
        <v>23.25</v>
      </c>
      <c r="M91" t="n">
        <v>3</v>
      </c>
      <c r="N91" t="n">
        <v>104.09</v>
      </c>
      <c r="O91" t="n">
        <v>41370.82</v>
      </c>
      <c r="P91" t="n">
        <v>117.28</v>
      </c>
      <c r="Q91" t="n">
        <v>204.14</v>
      </c>
      <c r="R91" t="n">
        <v>24.53</v>
      </c>
      <c r="S91" t="n">
        <v>17.37</v>
      </c>
      <c r="T91" t="n">
        <v>1480.56</v>
      </c>
      <c r="U91" t="n">
        <v>0.71</v>
      </c>
      <c r="V91" t="n">
        <v>0.75</v>
      </c>
      <c r="W91" t="n">
        <v>1.14</v>
      </c>
      <c r="X91" t="n">
        <v>0.09</v>
      </c>
      <c r="Y91" t="n">
        <v>1</v>
      </c>
      <c r="Z91" t="n">
        <v>10</v>
      </c>
      <c r="AA91" t="n">
        <v>87.31753269355004</v>
      </c>
      <c r="AB91" t="n">
        <v>119.4717004089358</v>
      </c>
      <c r="AC91" t="n">
        <v>108.0694890015228</v>
      </c>
      <c r="AD91" t="n">
        <v>87317.53269355003</v>
      </c>
      <c r="AE91" t="n">
        <v>119471.7004089358</v>
      </c>
      <c r="AF91" t="n">
        <v>2.197762653770446e-06</v>
      </c>
      <c r="AG91" t="n">
        <v>0.13875</v>
      </c>
      <c r="AH91" t="n">
        <v>108069.4890015228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10.0053</v>
      </c>
      <c r="E92" t="n">
        <v>9.99</v>
      </c>
      <c r="F92" t="n">
        <v>6.78</v>
      </c>
      <c r="G92" t="n">
        <v>81.31</v>
      </c>
      <c r="H92" t="n">
        <v>1.25</v>
      </c>
      <c r="I92" t="n">
        <v>5</v>
      </c>
      <c r="J92" t="n">
        <v>334.14</v>
      </c>
      <c r="K92" t="n">
        <v>61.2</v>
      </c>
      <c r="L92" t="n">
        <v>23.5</v>
      </c>
      <c r="M92" t="n">
        <v>3</v>
      </c>
      <c r="N92" t="n">
        <v>104.44</v>
      </c>
      <c r="O92" t="n">
        <v>41444.3</v>
      </c>
      <c r="P92" t="n">
        <v>117.28</v>
      </c>
      <c r="Q92" t="n">
        <v>204.14</v>
      </c>
      <c r="R92" t="n">
        <v>24.51</v>
      </c>
      <c r="S92" t="n">
        <v>17.37</v>
      </c>
      <c r="T92" t="n">
        <v>1472.55</v>
      </c>
      <c r="U92" t="n">
        <v>0.71</v>
      </c>
      <c r="V92" t="n">
        <v>0.75</v>
      </c>
      <c r="W92" t="n">
        <v>1.14</v>
      </c>
      <c r="X92" t="n">
        <v>0.09</v>
      </c>
      <c r="Y92" t="n">
        <v>1</v>
      </c>
      <c r="Z92" t="n">
        <v>10</v>
      </c>
      <c r="AA92" t="n">
        <v>87.31753269355004</v>
      </c>
      <c r="AB92" t="n">
        <v>119.4717004089358</v>
      </c>
      <c r="AC92" t="n">
        <v>108.0694890015228</v>
      </c>
      <c r="AD92" t="n">
        <v>87317.53269355003</v>
      </c>
      <c r="AE92" t="n">
        <v>119471.7004089358</v>
      </c>
      <c r="AF92" t="n">
        <v>2.197762653770446e-06</v>
      </c>
      <c r="AG92" t="n">
        <v>0.13875</v>
      </c>
      <c r="AH92" t="n">
        <v>108069.4890015228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10.0089</v>
      </c>
      <c r="E93" t="n">
        <v>9.99</v>
      </c>
      <c r="F93" t="n">
        <v>6.77</v>
      </c>
      <c r="G93" t="n">
        <v>81.27</v>
      </c>
      <c r="H93" t="n">
        <v>1.26</v>
      </c>
      <c r="I93" t="n">
        <v>5</v>
      </c>
      <c r="J93" t="n">
        <v>334.73</v>
      </c>
      <c r="K93" t="n">
        <v>61.2</v>
      </c>
      <c r="L93" t="n">
        <v>23.75</v>
      </c>
      <c r="M93" t="n">
        <v>3</v>
      </c>
      <c r="N93" t="n">
        <v>104.78</v>
      </c>
      <c r="O93" t="n">
        <v>41517.84</v>
      </c>
      <c r="P93" t="n">
        <v>117.11</v>
      </c>
      <c r="Q93" t="n">
        <v>204.14</v>
      </c>
      <c r="R93" t="n">
        <v>24.41</v>
      </c>
      <c r="S93" t="n">
        <v>17.37</v>
      </c>
      <c r="T93" t="n">
        <v>1420.05</v>
      </c>
      <c r="U93" t="n">
        <v>0.71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87.16291365676183</v>
      </c>
      <c r="AB93" t="n">
        <v>119.2601438214918</v>
      </c>
      <c r="AC93" t="n">
        <v>107.8781230778628</v>
      </c>
      <c r="AD93" t="n">
        <v>87162.91365676183</v>
      </c>
      <c r="AE93" t="n">
        <v>119260.1438214918</v>
      </c>
      <c r="AF93" t="n">
        <v>2.198553429214819e-06</v>
      </c>
      <c r="AG93" t="n">
        <v>0.13875</v>
      </c>
      <c r="AH93" t="n">
        <v>107878.1230778628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10.0114</v>
      </c>
      <c r="E94" t="n">
        <v>9.99</v>
      </c>
      <c r="F94" t="n">
        <v>6.77</v>
      </c>
      <c r="G94" t="n">
        <v>81.23999999999999</v>
      </c>
      <c r="H94" t="n">
        <v>1.28</v>
      </c>
      <c r="I94" t="n">
        <v>5</v>
      </c>
      <c r="J94" t="n">
        <v>335.33</v>
      </c>
      <c r="K94" t="n">
        <v>61.2</v>
      </c>
      <c r="L94" t="n">
        <v>24</v>
      </c>
      <c r="M94" t="n">
        <v>3</v>
      </c>
      <c r="N94" t="n">
        <v>105.13</v>
      </c>
      <c r="O94" t="n">
        <v>41591.55</v>
      </c>
      <c r="P94" t="n">
        <v>117.05</v>
      </c>
      <c r="Q94" t="n">
        <v>204.14</v>
      </c>
      <c r="R94" t="n">
        <v>24.35</v>
      </c>
      <c r="S94" t="n">
        <v>17.37</v>
      </c>
      <c r="T94" t="n">
        <v>1394.03</v>
      </c>
      <c r="U94" t="n">
        <v>0.71</v>
      </c>
      <c r="V94" t="n">
        <v>0.75</v>
      </c>
      <c r="W94" t="n">
        <v>1.14</v>
      </c>
      <c r="X94" t="n">
        <v>0.08</v>
      </c>
      <c r="Y94" t="n">
        <v>1</v>
      </c>
      <c r="Z94" t="n">
        <v>10</v>
      </c>
      <c r="AA94" t="n">
        <v>87.10906525941571</v>
      </c>
      <c r="AB94" t="n">
        <v>119.1864660686193</v>
      </c>
      <c r="AC94" t="n">
        <v>107.8114770263171</v>
      </c>
      <c r="AD94" t="n">
        <v>87109.06525941571</v>
      </c>
      <c r="AE94" t="n">
        <v>119186.4660686193</v>
      </c>
      <c r="AF94" t="n">
        <v>2.199102578828965e-06</v>
      </c>
      <c r="AG94" t="n">
        <v>0.13875</v>
      </c>
      <c r="AH94" t="n">
        <v>107811.4770263171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10.0175</v>
      </c>
      <c r="E95" t="n">
        <v>9.98</v>
      </c>
      <c r="F95" t="n">
        <v>6.76</v>
      </c>
      <c r="G95" t="n">
        <v>81.17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116.84</v>
      </c>
      <c r="Q95" t="n">
        <v>204.14</v>
      </c>
      <c r="R95" t="n">
        <v>24.18</v>
      </c>
      <c r="S95" t="n">
        <v>17.37</v>
      </c>
      <c r="T95" t="n">
        <v>1308.45</v>
      </c>
      <c r="U95" t="n">
        <v>0.72</v>
      </c>
      <c r="V95" t="n">
        <v>0.75</v>
      </c>
      <c r="W95" t="n">
        <v>1.14</v>
      </c>
      <c r="X95" t="n">
        <v>0.07000000000000001</v>
      </c>
      <c r="Y95" t="n">
        <v>1</v>
      </c>
      <c r="Z95" t="n">
        <v>10</v>
      </c>
      <c r="AA95" t="n">
        <v>86.91121814621012</v>
      </c>
      <c r="AB95" t="n">
        <v>118.9157629199329</v>
      </c>
      <c r="AC95" t="n">
        <v>107.566609406207</v>
      </c>
      <c r="AD95" t="n">
        <v>86911.21814621011</v>
      </c>
      <c r="AE95" t="n">
        <v>118915.7629199329</v>
      </c>
      <c r="AF95" t="n">
        <v>2.200442503887484e-06</v>
      </c>
      <c r="AG95" t="n">
        <v>0.1386111111111111</v>
      </c>
      <c r="AH95" t="n">
        <v>107566.609406207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10.017</v>
      </c>
      <c r="E96" t="n">
        <v>9.98</v>
      </c>
      <c r="F96" t="n">
        <v>6.76</v>
      </c>
      <c r="G96" t="n">
        <v>81.17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116.75</v>
      </c>
      <c r="Q96" t="n">
        <v>204.14</v>
      </c>
      <c r="R96" t="n">
        <v>24.17</v>
      </c>
      <c r="S96" t="n">
        <v>17.37</v>
      </c>
      <c r="T96" t="n">
        <v>1302.44</v>
      </c>
      <c r="U96" t="n">
        <v>0.72</v>
      </c>
      <c r="V96" t="n">
        <v>0.75</v>
      </c>
      <c r="W96" t="n">
        <v>1.14</v>
      </c>
      <c r="X96" t="n">
        <v>0.07000000000000001</v>
      </c>
      <c r="Y96" t="n">
        <v>1</v>
      </c>
      <c r="Z96" t="n">
        <v>10</v>
      </c>
      <c r="AA96" t="n">
        <v>86.86655549239039</v>
      </c>
      <c r="AB96" t="n">
        <v>118.8546535065996</v>
      </c>
      <c r="AC96" t="n">
        <v>107.5113321895145</v>
      </c>
      <c r="AD96" t="n">
        <v>86866.55549239038</v>
      </c>
      <c r="AE96" t="n">
        <v>118854.6535065996</v>
      </c>
      <c r="AF96" t="n">
        <v>2.200332673964655e-06</v>
      </c>
      <c r="AG96" t="n">
        <v>0.1386111111111111</v>
      </c>
      <c r="AH96" t="n">
        <v>107511.3321895145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10.02</v>
      </c>
      <c r="E97" t="n">
        <v>9.98</v>
      </c>
      <c r="F97" t="n">
        <v>6.76</v>
      </c>
      <c r="G97" t="n">
        <v>81.14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116.48</v>
      </c>
      <c r="Q97" t="n">
        <v>204.14</v>
      </c>
      <c r="R97" t="n">
        <v>24.09</v>
      </c>
      <c r="S97" t="n">
        <v>17.37</v>
      </c>
      <c r="T97" t="n">
        <v>1261.99</v>
      </c>
      <c r="U97" t="n">
        <v>0.72</v>
      </c>
      <c r="V97" t="n">
        <v>0.76</v>
      </c>
      <c r="W97" t="n">
        <v>1.14</v>
      </c>
      <c r="X97" t="n">
        <v>0.07000000000000001</v>
      </c>
      <c r="Y97" t="n">
        <v>1</v>
      </c>
      <c r="Z97" t="n">
        <v>10</v>
      </c>
      <c r="AA97" t="n">
        <v>86.69454574873772</v>
      </c>
      <c r="AB97" t="n">
        <v>118.6193021867998</v>
      </c>
      <c r="AC97" t="n">
        <v>107.2984424693587</v>
      </c>
      <c r="AD97" t="n">
        <v>86694.54574873773</v>
      </c>
      <c r="AE97" t="n">
        <v>118619.3021867998</v>
      </c>
      <c r="AF97" t="n">
        <v>2.200991653501631e-06</v>
      </c>
      <c r="AG97" t="n">
        <v>0.1386111111111111</v>
      </c>
      <c r="AH97" t="n">
        <v>107298.4424693587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10.0195</v>
      </c>
      <c r="E98" t="n">
        <v>9.98</v>
      </c>
      <c r="F98" t="n">
        <v>6.76</v>
      </c>
      <c r="G98" t="n">
        <v>81.14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116.35</v>
      </c>
      <c r="Q98" t="n">
        <v>204.14</v>
      </c>
      <c r="R98" t="n">
        <v>24.06</v>
      </c>
      <c r="S98" t="n">
        <v>17.37</v>
      </c>
      <c r="T98" t="n">
        <v>1244.88</v>
      </c>
      <c r="U98" t="n">
        <v>0.72</v>
      </c>
      <c r="V98" t="n">
        <v>0.76</v>
      </c>
      <c r="W98" t="n">
        <v>1.14</v>
      </c>
      <c r="X98" t="n">
        <v>0.07000000000000001</v>
      </c>
      <c r="Y98" t="n">
        <v>1</v>
      </c>
      <c r="Z98" t="n">
        <v>10</v>
      </c>
      <c r="AA98" t="n">
        <v>86.62815795671318</v>
      </c>
      <c r="AB98" t="n">
        <v>118.5284674809292</v>
      </c>
      <c r="AC98" t="n">
        <v>107.216276900329</v>
      </c>
      <c r="AD98" t="n">
        <v>86628.15795671318</v>
      </c>
      <c r="AE98" t="n">
        <v>118528.4674809292</v>
      </c>
      <c r="AF98" t="n">
        <v>2.200881823578802e-06</v>
      </c>
      <c r="AG98" t="n">
        <v>0.1386111111111111</v>
      </c>
      <c r="AH98" t="n">
        <v>107216.276900329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10.0167</v>
      </c>
      <c r="E99" t="n">
        <v>9.98</v>
      </c>
      <c r="F99" t="n">
        <v>6.76</v>
      </c>
      <c r="G99" t="n">
        <v>81.18000000000001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116.25</v>
      </c>
      <c r="Q99" t="n">
        <v>204.14</v>
      </c>
      <c r="R99" t="n">
        <v>24.09</v>
      </c>
      <c r="S99" t="n">
        <v>17.37</v>
      </c>
      <c r="T99" t="n">
        <v>1261.8</v>
      </c>
      <c r="U99" t="n">
        <v>0.72</v>
      </c>
      <c r="V99" t="n">
        <v>0.75</v>
      </c>
      <c r="W99" t="n">
        <v>1.14</v>
      </c>
      <c r="X99" t="n">
        <v>0.07000000000000001</v>
      </c>
      <c r="Y99" t="n">
        <v>1</v>
      </c>
      <c r="Z99" t="n">
        <v>10</v>
      </c>
      <c r="AA99" t="n">
        <v>86.5974490599678</v>
      </c>
      <c r="AB99" t="n">
        <v>118.4864502136212</v>
      </c>
      <c r="AC99" t="n">
        <v>107.1782697020414</v>
      </c>
      <c r="AD99" t="n">
        <v>86597.4490599678</v>
      </c>
      <c r="AE99" t="n">
        <v>118486.4502136212</v>
      </c>
      <c r="AF99" t="n">
        <v>2.200266776010957e-06</v>
      </c>
      <c r="AG99" t="n">
        <v>0.1386111111111111</v>
      </c>
      <c r="AH99" t="n">
        <v>107178.2697020414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10.0128</v>
      </c>
      <c r="E100" t="n">
        <v>9.99</v>
      </c>
      <c r="F100" t="n">
        <v>6.77</v>
      </c>
      <c r="G100" t="n">
        <v>81.22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116.07</v>
      </c>
      <c r="Q100" t="n">
        <v>204.14</v>
      </c>
      <c r="R100" t="n">
        <v>24.24</v>
      </c>
      <c r="S100" t="n">
        <v>17.37</v>
      </c>
      <c r="T100" t="n">
        <v>1338.27</v>
      </c>
      <c r="U100" t="n">
        <v>0.72</v>
      </c>
      <c r="V100" t="n">
        <v>0.75</v>
      </c>
      <c r="W100" t="n">
        <v>1.14</v>
      </c>
      <c r="X100" t="n">
        <v>0.08</v>
      </c>
      <c r="Y100" t="n">
        <v>1</v>
      </c>
      <c r="Z100" t="n">
        <v>10</v>
      </c>
      <c r="AA100" t="n">
        <v>86.56455333534647</v>
      </c>
      <c r="AB100" t="n">
        <v>118.4414408319375</v>
      </c>
      <c r="AC100" t="n">
        <v>107.1375559525744</v>
      </c>
      <c r="AD100" t="n">
        <v>86564.55333534647</v>
      </c>
      <c r="AE100" t="n">
        <v>118441.4408319374</v>
      </c>
      <c r="AF100" t="n">
        <v>2.199410102612888e-06</v>
      </c>
      <c r="AG100" t="n">
        <v>0.13875</v>
      </c>
      <c r="AH100" t="n">
        <v>107137.5559525744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10.0139</v>
      </c>
      <c r="E101" t="n">
        <v>9.99</v>
      </c>
      <c r="F101" t="n">
        <v>6.77</v>
      </c>
      <c r="G101" t="n">
        <v>81.20999999999999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115.9</v>
      </c>
      <c r="Q101" t="n">
        <v>204.15</v>
      </c>
      <c r="R101" t="n">
        <v>24.13</v>
      </c>
      <c r="S101" t="n">
        <v>17.37</v>
      </c>
      <c r="T101" t="n">
        <v>1283.69</v>
      </c>
      <c r="U101" t="n">
        <v>0.72</v>
      </c>
      <c r="V101" t="n">
        <v>0.75</v>
      </c>
      <c r="W101" t="n">
        <v>1.15</v>
      </c>
      <c r="X101" t="n">
        <v>0.08</v>
      </c>
      <c r="Y101" t="n">
        <v>1</v>
      </c>
      <c r="Z101" t="n">
        <v>10</v>
      </c>
      <c r="AA101" t="n">
        <v>86.46289363175991</v>
      </c>
      <c r="AB101" t="n">
        <v>118.3023455405808</v>
      </c>
      <c r="AC101" t="n">
        <v>107.0117357206033</v>
      </c>
      <c r="AD101" t="n">
        <v>86462.89363175991</v>
      </c>
      <c r="AE101" t="n">
        <v>118302.3455405808</v>
      </c>
      <c r="AF101" t="n">
        <v>2.199651728443112e-06</v>
      </c>
      <c r="AG101" t="n">
        <v>0.13875</v>
      </c>
      <c r="AH101" t="n">
        <v>107011.7357206033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10.0095</v>
      </c>
      <c r="E102" t="n">
        <v>9.99</v>
      </c>
      <c r="F102" t="n">
        <v>6.77</v>
      </c>
      <c r="G102" t="n">
        <v>81.26000000000001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115.98</v>
      </c>
      <c r="Q102" t="n">
        <v>204.14</v>
      </c>
      <c r="R102" t="n">
        <v>24.29</v>
      </c>
      <c r="S102" t="n">
        <v>17.37</v>
      </c>
      <c r="T102" t="n">
        <v>1361.83</v>
      </c>
      <c r="U102" t="n">
        <v>0.72</v>
      </c>
      <c r="V102" t="n">
        <v>0.75</v>
      </c>
      <c r="W102" t="n">
        <v>1.15</v>
      </c>
      <c r="X102" t="n">
        <v>0.08</v>
      </c>
      <c r="Y102" t="n">
        <v>1</v>
      </c>
      <c r="Z102" t="n">
        <v>10</v>
      </c>
      <c r="AA102" t="n">
        <v>86.54345889277316</v>
      </c>
      <c r="AB102" t="n">
        <v>118.4125784849875</v>
      </c>
      <c r="AC102" t="n">
        <v>107.1114481875088</v>
      </c>
      <c r="AD102" t="n">
        <v>86543.45889277315</v>
      </c>
      <c r="AE102" t="n">
        <v>118412.5784849875</v>
      </c>
      <c r="AF102" t="n">
        <v>2.198685225122213e-06</v>
      </c>
      <c r="AG102" t="n">
        <v>0.13875</v>
      </c>
      <c r="AH102" t="n">
        <v>107111.4481875088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10.0103</v>
      </c>
      <c r="E103" t="n">
        <v>9.99</v>
      </c>
      <c r="F103" t="n">
        <v>6.77</v>
      </c>
      <c r="G103" t="n">
        <v>81.25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115.98</v>
      </c>
      <c r="Q103" t="n">
        <v>204.16</v>
      </c>
      <c r="R103" t="n">
        <v>24.27</v>
      </c>
      <c r="S103" t="n">
        <v>17.37</v>
      </c>
      <c r="T103" t="n">
        <v>1353.49</v>
      </c>
      <c r="U103" t="n">
        <v>0.72</v>
      </c>
      <c r="V103" t="n">
        <v>0.75</v>
      </c>
      <c r="W103" t="n">
        <v>1.15</v>
      </c>
      <c r="X103" t="n">
        <v>0.08</v>
      </c>
      <c r="Y103" t="n">
        <v>1</v>
      </c>
      <c r="Z103" t="n">
        <v>10</v>
      </c>
      <c r="AA103" t="n">
        <v>86.53671282700445</v>
      </c>
      <c r="AB103" t="n">
        <v>118.4033482201874</v>
      </c>
      <c r="AC103" t="n">
        <v>107.1030988462264</v>
      </c>
      <c r="AD103" t="n">
        <v>86536.71282700445</v>
      </c>
      <c r="AE103" t="n">
        <v>118403.3482201874</v>
      </c>
      <c r="AF103" t="n">
        <v>2.198860952998741e-06</v>
      </c>
      <c r="AG103" t="n">
        <v>0.13875</v>
      </c>
      <c r="AH103" t="n">
        <v>107103.0988462264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10.0122</v>
      </c>
      <c r="E104" t="n">
        <v>9.99</v>
      </c>
      <c r="F104" t="n">
        <v>6.77</v>
      </c>
      <c r="G104" t="n">
        <v>81.23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115.8</v>
      </c>
      <c r="Q104" t="n">
        <v>204.14</v>
      </c>
      <c r="R104" t="n">
        <v>24.35</v>
      </c>
      <c r="S104" t="n">
        <v>17.37</v>
      </c>
      <c r="T104" t="n">
        <v>1390.19</v>
      </c>
      <c r="U104" t="n">
        <v>0.71</v>
      </c>
      <c r="V104" t="n">
        <v>0.75</v>
      </c>
      <c r="W104" t="n">
        <v>1.14</v>
      </c>
      <c r="X104" t="n">
        <v>0.08</v>
      </c>
      <c r="Y104" t="n">
        <v>1</v>
      </c>
      <c r="Z104" t="n">
        <v>10</v>
      </c>
      <c r="AA104" t="n">
        <v>86.42285934703322</v>
      </c>
      <c r="AB104" t="n">
        <v>118.2475688660298</v>
      </c>
      <c r="AC104" t="n">
        <v>106.9621868549919</v>
      </c>
      <c r="AD104" t="n">
        <v>86422.85934703323</v>
      </c>
      <c r="AE104" t="n">
        <v>118247.5688660298</v>
      </c>
      <c r="AF104" t="n">
        <v>2.199278306705493e-06</v>
      </c>
      <c r="AG104" t="n">
        <v>0.13875</v>
      </c>
      <c r="AH104" t="n">
        <v>106962.1868549919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10.0061</v>
      </c>
      <c r="E105" t="n">
        <v>9.99</v>
      </c>
      <c r="F105" t="n">
        <v>6.78</v>
      </c>
      <c r="G105" t="n">
        <v>81.3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115.84</v>
      </c>
      <c r="Q105" t="n">
        <v>204.15</v>
      </c>
      <c r="R105" t="n">
        <v>24.39</v>
      </c>
      <c r="S105" t="n">
        <v>17.37</v>
      </c>
      <c r="T105" t="n">
        <v>1411.82</v>
      </c>
      <c r="U105" t="n">
        <v>0.71</v>
      </c>
      <c r="V105" t="n">
        <v>0.75</v>
      </c>
      <c r="W105" t="n">
        <v>1.15</v>
      </c>
      <c r="X105" t="n">
        <v>0.08</v>
      </c>
      <c r="Y105" t="n">
        <v>1</v>
      </c>
      <c r="Z105" t="n">
        <v>10</v>
      </c>
      <c r="AA105" t="n">
        <v>86.52755760459181</v>
      </c>
      <c r="AB105" t="n">
        <v>118.3908216409825</v>
      </c>
      <c r="AC105" t="n">
        <v>107.0917677861597</v>
      </c>
      <c r="AD105" t="n">
        <v>86527.5576045918</v>
      </c>
      <c r="AE105" t="n">
        <v>118390.8216409825</v>
      </c>
      <c r="AF105" t="n">
        <v>2.197938381646973e-06</v>
      </c>
      <c r="AG105" t="n">
        <v>0.13875</v>
      </c>
      <c r="AH105" t="n">
        <v>107091.7677861597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10.0117</v>
      </c>
      <c r="E106" t="n">
        <v>9.99</v>
      </c>
      <c r="F106" t="n">
        <v>6.77</v>
      </c>
      <c r="G106" t="n">
        <v>81.23999999999999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115.51</v>
      </c>
      <c r="Q106" t="n">
        <v>204.14</v>
      </c>
      <c r="R106" t="n">
        <v>24.25</v>
      </c>
      <c r="S106" t="n">
        <v>17.37</v>
      </c>
      <c r="T106" t="n">
        <v>1342.52</v>
      </c>
      <c r="U106" t="n">
        <v>0.72</v>
      </c>
      <c r="V106" t="n">
        <v>0.75</v>
      </c>
      <c r="W106" t="n">
        <v>1.15</v>
      </c>
      <c r="X106" t="n">
        <v>0.08</v>
      </c>
      <c r="Y106" t="n">
        <v>1</v>
      </c>
      <c r="Z106" t="n">
        <v>10</v>
      </c>
      <c r="AA106" t="n">
        <v>86.26943665704674</v>
      </c>
      <c r="AB106" t="n">
        <v>118.037649173059</v>
      </c>
      <c r="AC106" t="n">
        <v>106.772301602894</v>
      </c>
      <c r="AD106" t="n">
        <v>86269.43665704674</v>
      </c>
      <c r="AE106" t="n">
        <v>118037.649173059</v>
      </c>
      <c r="AF106" t="n">
        <v>2.199168476782663e-06</v>
      </c>
      <c r="AG106" t="n">
        <v>0.13875</v>
      </c>
      <c r="AH106" t="n">
        <v>106772.301602894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10.0134</v>
      </c>
      <c r="E107" t="n">
        <v>9.99</v>
      </c>
      <c r="F107" t="n">
        <v>6.77</v>
      </c>
      <c r="G107" t="n">
        <v>81.22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115.33</v>
      </c>
      <c r="Q107" t="n">
        <v>204.14</v>
      </c>
      <c r="R107" t="n">
        <v>24.21</v>
      </c>
      <c r="S107" t="n">
        <v>17.37</v>
      </c>
      <c r="T107" t="n">
        <v>1321.92</v>
      </c>
      <c r="U107" t="n">
        <v>0.72</v>
      </c>
      <c r="V107" t="n">
        <v>0.75</v>
      </c>
      <c r="W107" t="n">
        <v>1.15</v>
      </c>
      <c r="X107" t="n">
        <v>0.08</v>
      </c>
      <c r="Y107" t="n">
        <v>1</v>
      </c>
      <c r="Z107" t="n">
        <v>10</v>
      </c>
      <c r="AA107" t="n">
        <v>86.15732805693574</v>
      </c>
      <c r="AB107" t="n">
        <v>117.8842572405048</v>
      </c>
      <c r="AC107" t="n">
        <v>106.6335491810958</v>
      </c>
      <c r="AD107" t="n">
        <v>86157.32805693574</v>
      </c>
      <c r="AE107" t="n">
        <v>117884.2572405048</v>
      </c>
      <c r="AF107" t="n">
        <v>2.199541898520283e-06</v>
      </c>
      <c r="AG107" t="n">
        <v>0.13875</v>
      </c>
      <c r="AH107" t="n">
        <v>106633.5491810958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10.0945</v>
      </c>
      <c r="E108" t="n">
        <v>9.91</v>
      </c>
      <c r="F108" t="n">
        <v>6.74</v>
      </c>
      <c r="G108" t="n">
        <v>101.12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114.74</v>
      </c>
      <c r="Q108" t="n">
        <v>204.14</v>
      </c>
      <c r="R108" t="n">
        <v>23.46</v>
      </c>
      <c r="S108" t="n">
        <v>17.37</v>
      </c>
      <c r="T108" t="n">
        <v>952.3200000000001</v>
      </c>
      <c r="U108" t="n">
        <v>0.74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85.06635312188708</v>
      </c>
      <c r="AB108" t="n">
        <v>116.3915372039547</v>
      </c>
      <c r="AC108" t="n">
        <v>105.2832922497879</v>
      </c>
      <c r="AD108" t="n">
        <v>85066.35312188708</v>
      </c>
      <c r="AE108" t="n">
        <v>116391.5372039547</v>
      </c>
      <c r="AF108" t="n">
        <v>2.217356312003215e-06</v>
      </c>
      <c r="AG108" t="n">
        <v>0.1376388888888889</v>
      </c>
      <c r="AH108" t="n">
        <v>105283.2922497879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10.0925</v>
      </c>
      <c r="E109" t="n">
        <v>9.91</v>
      </c>
      <c r="F109" t="n">
        <v>6.74</v>
      </c>
      <c r="G109" t="n">
        <v>101.15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114.83</v>
      </c>
      <c r="Q109" t="n">
        <v>204.16</v>
      </c>
      <c r="R109" t="n">
        <v>23.47</v>
      </c>
      <c r="S109" t="n">
        <v>17.37</v>
      </c>
      <c r="T109" t="n">
        <v>957.75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85.13131773822526</v>
      </c>
      <c r="AB109" t="n">
        <v>116.4804246580652</v>
      </c>
      <c r="AC109" t="n">
        <v>105.3636964100324</v>
      </c>
      <c r="AD109" t="n">
        <v>85131.31773822526</v>
      </c>
      <c r="AE109" t="n">
        <v>116480.4246580652</v>
      </c>
      <c r="AF109" t="n">
        <v>2.216916992311898e-06</v>
      </c>
      <c r="AG109" t="n">
        <v>0.1376388888888889</v>
      </c>
      <c r="AH109" t="n">
        <v>105363.6964100324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10.0951</v>
      </c>
      <c r="E110" t="n">
        <v>9.91</v>
      </c>
      <c r="F110" t="n">
        <v>6.74</v>
      </c>
      <c r="G110" t="n">
        <v>101.12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114.95</v>
      </c>
      <c r="Q110" t="n">
        <v>204.14</v>
      </c>
      <c r="R110" t="n">
        <v>23.44</v>
      </c>
      <c r="S110" t="n">
        <v>17.37</v>
      </c>
      <c r="T110" t="n">
        <v>944.14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85.17462818238688</v>
      </c>
      <c r="AB110" t="n">
        <v>116.539683918489</v>
      </c>
      <c r="AC110" t="n">
        <v>105.4173000498123</v>
      </c>
      <c r="AD110" t="n">
        <v>85174.62818238688</v>
      </c>
      <c r="AE110" t="n">
        <v>116539.683918489</v>
      </c>
      <c r="AF110" t="n">
        <v>2.217488107910611e-06</v>
      </c>
      <c r="AG110" t="n">
        <v>0.1376388888888889</v>
      </c>
      <c r="AH110" t="n">
        <v>105417.3000498123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10.0874</v>
      </c>
      <c r="E111" t="n">
        <v>9.91</v>
      </c>
      <c r="F111" t="n">
        <v>6.75</v>
      </c>
      <c r="G111" t="n">
        <v>101.23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115.19</v>
      </c>
      <c r="Q111" t="n">
        <v>204.14</v>
      </c>
      <c r="R111" t="n">
        <v>23.58</v>
      </c>
      <c r="S111" t="n">
        <v>17.37</v>
      </c>
      <c r="T111" t="n">
        <v>1011.22</v>
      </c>
      <c r="U111" t="n">
        <v>0.74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85.39879889030976</v>
      </c>
      <c r="AB111" t="n">
        <v>116.8464041707826</v>
      </c>
      <c r="AC111" t="n">
        <v>105.6947473517117</v>
      </c>
      <c r="AD111" t="n">
        <v>85398.79889030976</v>
      </c>
      <c r="AE111" t="n">
        <v>116846.4041707826</v>
      </c>
      <c r="AF111" t="n">
        <v>2.215796727099038e-06</v>
      </c>
      <c r="AG111" t="n">
        <v>0.1376388888888889</v>
      </c>
      <c r="AH111" t="n">
        <v>105694.7473517117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10.0843</v>
      </c>
      <c r="E112" t="n">
        <v>9.92</v>
      </c>
      <c r="F112" t="n">
        <v>6.75</v>
      </c>
      <c r="G112" t="n">
        <v>101.28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115.41</v>
      </c>
      <c r="Q112" t="n">
        <v>204.14</v>
      </c>
      <c r="R112" t="n">
        <v>23.67</v>
      </c>
      <c r="S112" t="n">
        <v>17.37</v>
      </c>
      <c r="T112" t="n">
        <v>1058.82</v>
      </c>
      <c r="U112" t="n">
        <v>0.73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85.54361814484056</v>
      </c>
      <c r="AB112" t="n">
        <v>117.0445522638062</v>
      </c>
      <c r="AC112" t="n">
        <v>105.8739844688397</v>
      </c>
      <c r="AD112" t="n">
        <v>85543.61814484057</v>
      </c>
      <c r="AE112" t="n">
        <v>117044.5522638062</v>
      </c>
      <c r="AF112" t="n">
        <v>2.215115781577495e-06</v>
      </c>
      <c r="AG112" t="n">
        <v>0.1377777777777778</v>
      </c>
      <c r="AH112" t="n">
        <v>105873.9844688397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10.0871</v>
      </c>
      <c r="E113" t="n">
        <v>9.91</v>
      </c>
      <c r="F113" t="n">
        <v>6.75</v>
      </c>
      <c r="G113" t="n">
        <v>101.23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115.52</v>
      </c>
      <c r="Q113" t="n">
        <v>204.14</v>
      </c>
      <c r="R113" t="n">
        <v>23.64</v>
      </c>
      <c r="S113" t="n">
        <v>17.37</v>
      </c>
      <c r="T113" t="n">
        <v>1040.4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85.57930943632714</v>
      </c>
      <c r="AB113" t="n">
        <v>117.0933866634067</v>
      </c>
      <c r="AC113" t="n">
        <v>105.9181581818819</v>
      </c>
      <c r="AD113" t="n">
        <v>85579.30943632714</v>
      </c>
      <c r="AE113" t="n">
        <v>117093.3866634067</v>
      </c>
      <c r="AF113" t="n">
        <v>2.21573082914534e-06</v>
      </c>
      <c r="AG113" t="n">
        <v>0.1376388888888889</v>
      </c>
      <c r="AH113" t="n">
        <v>105918.1581818819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10.0874</v>
      </c>
      <c r="E114" t="n">
        <v>9.91</v>
      </c>
      <c r="F114" t="n">
        <v>6.75</v>
      </c>
      <c r="G114" t="n">
        <v>101.23</v>
      </c>
      <c r="H114" t="n">
        <v>1.49</v>
      </c>
      <c r="I114" t="n">
        <v>4</v>
      </c>
      <c r="J114" t="n">
        <v>347.59</v>
      </c>
      <c r="K114" t="n">
        <v>61.2</v>
      </c>
      <c r="L114" t="n">
        <v>29</v>
      </c>
      <c r="M114" t="n">
        <v>2</v>
      </c>
      <c r="N114" t="n">
        <v>112.39</v>
      </c>
      <c r="O114" t="n">
        <v>43103.63</v>
      </c>
      <c r="P114" t="n">
        <v>115.68</v>
      </c>
      <c r="Q114" t="n">
        <v>204.14</v>
      </c>
      <c r="R114" t="n">
        <v>23.6</v>
      </c>
      <c r="S114" t="n">
        <v>17.37</v>
      </c>
      <c r="T114" t="n">
        <v>1023.55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85.66314447963998</v>
      </c>
      <c r="AB114" t="n">
        <v>117.2080934682084</v>
      </c>
      <c r="AC114" t="n">
        <v>106.0219175302253</v>
      </c>
      <c r="AD114" t="n">
        <v>85663.14447963999</v>
      </c>
      <c r="AE114" t="n">
        <v>117208.0934682084</v>
      </c>
      <c r="AF114" t="n">
        <v>2.215796727099038e-06</v>
      </c>
      <c r="AG114" t="n">
        <v>0.1376388888888889</v>
      </c>
      <c r="AH114" t="n">
        <v>106021.9175302253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10.0852</v>
      </c>
      <c r="E115" t="n">
        <v>9.92</v>
      </c>
      <c r="F115" t="n">
        <v>6.75</v>
      </c>
      <c r="G115" t="n">
        <v>101.26</v>
      </c>
      <c r="H115" t="n">
        <v>1.5</v>
      </c>
      <c r="I115" t="n">
        <v>4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115.73</v>
      </c>
      <c r="Q115" t="n">
        <v>204.14</v>
      </c>
      <c r="R115" t="n">
        <v>23.73</v>
      </c>
      <c r="S115" t="n">
        <v>17.37</v>
      </c>
      <c r="T115" t="n">
        <v>1088.84</v>
      </c>
      <c r="U115" t="n">
        <v>0.73</v>
      </c>
      <c r="V115" t="n">
        <v>0.76</v>
      </c>
      <c r="W115" t="n">
        <v>1.14</v>
      </c>
      <c r="X115" t="n">
        <v>0.06</v>
      </c>
      <c r="Y115" t="n">
        <v>1</v>
      </c>
      <c r="Z115" t="n">
        <v>10</v>
      </c>
      <c r="AA115" t="n">
        <v>85.70884561160501</v>
      </c>
      <c r="AB115" t="n">
        <v>117.2706237731545</v>
      </c>
      <c r="AC115" t="n">
        <v>106.0784800306293</v>
      </c>
      <c r="AD115" t="n">
        <v>85708.84561160501</v>
      </c>
      <c r="AE115" t="n">
        <v>117270.6237731545</v>
      </c>
      <c r="AF115" t="n">
        <v>2.215313475438588e-06</v>
      </c>
      <c r="AG115" t="n">
        <v>0.1377777777777778</v>
      </c>
      <c r="AH115" t="n">
        <v>106078.4800306293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10.0905</v>
      </c>
      <c r="E116" t="n">
        <v>9.91</v>
      </c>
      <c r="F116" t="n">
        <v>6.75</v>
      </c>
      <c r="G116" t="n">
        <v>101.18</v>
      </c>
      <c r="H116" t="n">
        <v>1.51</v>
      </c>
      <c r="I116" t="n">
        <v>4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115.89</v>
      </c>
      <c r="Q116" t="n">
        <v>204.16</v>
      </c>
      <c r="R116" t="n">
        <v>23.58</v>
      </c>
      <c r="S116" t="n">
        <v>17.37</v>
      </c>
      <c r="T116" t="n">
        <v>1012.05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85.75073663174685</v>
      </c>
      <c r="AB116" t="n">
        <v>117.3279409150139</v>
      </c>
      <c r="AC116" t="n">
        <v>106.1303269049148</v>
      </c>
      <c r="AD116" t="n">
        <v>85750.73663174684</v>
      </c>
      <c r="AE116" t="n">
        <v>117327.9409150139</v>
      </c>
      <c r="AF116" t="n">
        <v>2.21647767262058e-06</v>
      </c>
      <c r="AG116" t="n">
        <v>0.1376388888888889</v>
      </c>
      <c r="AH116" t="n">
        <v>106130.3269049148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10.0886</v>
      </c>
      <c r="E117" t="n">
        <v>9.91</v>
      </c>
      <c r="F117" t="n">
        <v>6.75</v>
      </c>
      <c r="G117" t="n">
        <v>101.21</v>
      </c>
      <c r="H117" t="n">
        <v>1.52</v>
      </c>
      <c r="I117" t="n">
        <v>4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116.08</v>
      </c>
      <c r="Q117" t="n">
        <v>204.14</v>
      </c>
      <c r="R117" t="n">
        <v>23.6</v>
      </c>
      <c r="S117" t="n">
        <v>17.37</v>
      </c>
      <c r="T117" t="n">
        <v>1023.54</v>
      </c>
      <c r="U117" t="n">
        <v>0.74</v>
      </c>
      <c r="V117" t="n">
        <v>0.76</v>
      </c>
      <c r="W117" t="n">
        <v>1.14</v>
      </c>
      <c r="X117" t="n">
        <v>0.06</v>
      </c>
      <c r="Y117" t="n">
        <v>1</v>
      </c>
      <c r="Z117" t="n">
        <v>10</v>
      </c>
      <c r="AA117" t="n">
        <v>85.8689748035238</v>
      </c>
      <c r="AB117" t="n">
        <v>117.4897195979391</v>
      </c>
      <c r="AC117" t="n">
        <v>106.2766656573994</v>
      </c>
      <c r="AD117" t="n">
        <v>85868.9748035238</v>
      </c>
      <c r="AE117" t="n">
        <v>117489.7195979391</v>
      </c>
      <c r="AF117" t="n">
        <v>2.216060318913828e-06</v>
      </c>
      <c r="AG117" t="n">
        <v>0.1376388888888889</v>
      </c>
      <c r="AH117" t="n">
        <v>106276.6656573994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10.0942</v>
      </c>
      <c r="E118" t="n">
        <v>9.91</v>
      </c>
      <c r="F118" t="n">
        <v>6.74</v>
      </c>
      <c r="G118" t="n">
        <v>101.13</v>
      </c>
      <c r="H118" t="n">
        <v>1.53</v>
      </c>
      <c r="I118" t="n">
        <v>4</v>
      </c>
      <c r="J118" t="n">
        <v>350.12</v>
      </c>
      <c r="K118" t="n">
        <v>61.2</v>
      </c>
      <c r="L118" t="n">
        <v>30</v>
      </c>
      <c r="M118" t="n">
        <v>2</v>
      </c>
      <c r="N118" t="n">
        <v>113.92</v>
      </c>
      <c r="O118" t="n">
        <v>43415.22</v>
      </c>
      <c r="P118" t="n">
        <v>116.05</v>
      </c>
      <c r="Q118" t="n">
        <v>204.15</v>
      </c>
      <c r="R118" t="n">
        <v>23.46</v>
      </c>
      <c r="S118" t="n">
        <v>17.37</v>
      </c>
      <c r="T118" t="n">
        <v>953.48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85.77506184477951</v>
      </c>
      <c r="AB118" t="n">
        <v>117.3612237446379</v>
      </c>
      <c r="AC118" t="n">
        <v>106.1604332679921</v>
      </c>
      <c r="AD118" t="n">
        <v>85775.06184477951</v>
      </c>
      <c r="AE118" t="n">
        <v>117361.2237446379</v>
      </c>
      <c r="AF118" t="n">
        <v>2.217290414049518e-06</v>
      </c>
      <c r="AG118" t="n">
        <v>0.1376388888888889</v>
      </c>
      <c r="AH118" t="n">
        <v>106160.4332679921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10.0939</v>
      </c>
      <c r="E119" t="n">
        <v>9.91</v>
      </c>
      <c r="F119" t="n">
        <v>6.74</v>
      </c>
      <c r="G119" t="n">
        <v>101.13</v>
      </c>
      <c r="H119" t="n">
        <v>1.54</v>
      </c>
      <c r="I119" t="n">
        <v>4</v>
      </c>
      <c r="J119" t="n">
        <v>350.75</v>
      </c>
      <c r="K119" t="n">
        <v>61.2</v>
      </c>
      <c r="L119" t="n">
        <v>30.25</v>
      </c>
      <c r="M119" t="n">
        <v>2</v>
      </c>
      <c r="N119" t="n">
        <v>114.3</v>
      </c>
      <c r="O119" t="n">
        <v>43493.63</v>
      </c>
      <c r="P119" t="n">
        <v>116.11</v>
      </c>
      <c r="Q119" t="n">
        <v>204.14</v>
      </c>
      <c r="R119" t="n">
        <v>23.47</v>
      </c>
      <c r="S119" t="n">
        <v>17.37</v>
      </c>
      <c r="T119" t="n">
        <v>955.8200000000001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85.80989595196698</v>
      </c>
      <c r="AB119" t="n">
        <v>117.4088853068641</v>
      </c>
      <c r="AC119" t="n">
        <v>106.2035460776129</v>
      </c>
      <c r="AD119" t="n">
        <v>85809.89595196697</v>
      </c>
      <c r="AE119" t="n">
        <v>117408.8853068641</v>
      </c>
      <c r="AF119" t="n">
        <v>2.21722451609582e-06</v>
      </c>
      <c r="AG119" t="n">
        <v>0.1376388888888889</v>
      </c>
      <c r="AH119" t="n">
        <v>106203.5460776129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10.0888</v>
      </c>
      <c r="E120" t="n">
        <v>9.91</v>
      </c>
      <c r="F120" t="n">
        <v>6.75</v>
      </c>
      <c r="G120" t="n">
        <v>101.21</v>
      </c>
      <c r="H120" t="n">
        <v>1.55</v>
      </c>
      <c r="I120" t="n">
        <v>4</v>
      </c>
      <c r="J120" t="n">
        <v>351.39</v>
      </c>
      <c r="K120" t="n">
        <v>61.2</v>
      </c>
      <c r="L120" t="n">
        <v>30.5</v>
      </c>
      <c r="M120" t="n">
        <v>2</v>
      </c>
      <c r="N120" t="n">
        <v>114.69</v>
      </c>
      <c r="O120" t="n">
        <v>43572.25</v>
      </c>
      <c r="P120" t="n">
        <v>116.28</v>
      </c>
      <c r="Q120" t="n">
        <v>204.14</v>
      </c>
      <c r="R120" t="n">
        <v>23.5</v>
      </c>
      <c r="S120" t="n">
        <v>17.37</v>
      </c>
      <c r="T120" t="n">
        <v>970.78</v>
      </c>
      <c r="U120" t="n">
        <v>0.74</v>
      </c>
      <c r="V120" t="n">
        <v>0.76</v>
      </c>
      <c r="W120" t="n">
        <v>1.14</v>
      </c>
      <c r="X120" t="n">
        <v>0.06</v>
      </c>
      <c r="Y120" t="n">
        <v>1</v>
      </c>
      <c r="Z120" t="n">
        <v>10</v>
      </c>
      <c r="AA120" t="n">
        <v>85.97519588800546</v>
      </c>
      <c r="AB120" t="n">
        <v>117.6350559718703</v>
      </c>
      <c r="AC120" t="n">
        <v>106.4081313317836</v>
      </c>
      <c r="AD120" t="n">
        <v>85975.19588800546</v>
      </c>
      <c r="AE120" t="n">
        <v>117635.0559718703</v>
      </c>
      <c r="AF120" t="n">
        <v>2.21610425088296e-06</v>
      </c>
      <c r="AG120" t="n">
        <v>0.1376388888888889</v>
      </c>
      <c r="AH120" t="n">
        <v>106408.1313317836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10.0922</v>
      </c>
      <c r="E121" t="n">
        <v>9.91</v>
      </c>
      <c r="F121" t="n">
        <v>6.74</v>
      </c>
      <c r="G121" t="n">
        <v>101.16</v>
      </c>
      <c r="H121" t="n">
        <v>1.56</v>
      </c>
      <c r="I121" t="n">
        <v>4</v>
      </c>
      <c r="J121" t="n">
        <v>352.03</v>
      </c>
      <c r="K121" t="n">
        <v>61.2</v>
      </c>
      <c r="L121" t="n">
        <v>30.75</v>
      </c>
      <c r="M121" t="n">
        <v>2</v>
      </c>
      <c r="N121" t="n">
        <v>115.08</v>
      </c>
      <c r="O121" t="n">
        <v>43651.07</v>
      </c>
      <c r="P121" t="n">
        <v>116.28</v>
      </c>
      <c r="Q121" t="n">
        <v>204.17</v>
      </c>
      <c r="R121" t="n">
        <v>23.52</v>
      </c>
      <c r="S121" t="n">
        <v>17.37</v>
      </c>
      <c r="T121" t="n">
        <v>981.58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85.91566022840377</v>
      </c>
      <c r="AB121" t="n">
        <v>117.5535966558754</v>
      </c>
      <c r="AC121" t="n">
        <v>106.3344463785783</v>
      </c>
      <c r="AD121" t="n">
        <v>85915.66022840377</v>
      </c>
      <c r="AE121" t="n">
        <v>117553.5966558754</v>
      </c>
      <c r="AF121" t="n">
        <v>2.2168510943582e-06</v>
      </c>
      <c r="AG121" t="n">
        <v>0.1376388888888889</v>
      </c>
      <c r="AH121" t="n">
        <v>106334.4463785783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10.0869</v>
      </c>
      <c r="E122" t="n">
        <v>9.91</v>
      </c>
      <c r="F122" t="n">
        <v>6.75</v>
      </c>
      <c r="G122" t="n">
        <v>101.24</v>
      </c>
      <c r="H122" t="n">
        <v>1.57</v>
      </c>
      <c r="I122" t="n">
        <v>4</v>
      </c>
      <c r="J122" t="n">
        <v>352.67</v>
      </c>
      <c r="K122" t="n">
        <v>61.2</v>
      </c>
      <c r="L122" t="n">
        <v>31</v>
      </c>
      <c r="M122" t="n">
        <v>2</v>
      </c>
      <c r="N122" t="n">
        <v>115.47</v>
      </c>
      <c r="O122" t="n">
        <v>43730.1</v>
      </c>
      <c r="P122" t="n">
        <v>116.41</v>
      </c>
      <c r="Q122" t="n">
        <v>204.14</v>
      </c>
      <c r="R122" t="n">
        <v>23.67</v>
      </c>
      <c r="S122" t="n">
        <v>17.37</v>
      </c>
      <c r="T122" t="n">
        <v>1056.4</v>
      </c>
      <c r="U122" t="n">
        <v>0.73</v>
      </c>
      <c r="V122" t="n">
        <v>0.76</v>
      </c>
      <c r="W122" t="n">
        <v>1.14</v>
      </c>
      <c r="X122" t="n">
        <v>0.06</v>
      </c>
      <c r="Y122" t="n">
        <v>1</v>
      </c>
      <c r="Z122" t="n">
        <v>10</v>
      </c>
      <c r="AA122" t="n">
        <v>86.06112581477765</v>
      </c>
      <c r="AB122" t="n">
        <v>117.7526290886408</v>
      </c>
      <c r="AC122" t="n">
        <v>106.5144834353044</v>
      </c>
      <c r="AD122" t="n">
        <v>86061.12581477765</v>
      </c>
      <c r="AE122" t="n">
        <v>117752.6290886408</v>
      </c>
      <c r="AF122" t="n">
        <v>2.215686897176208e-06</v>
      </c>
      <c r="AG122" t="n">
        <v>0.1376388888888889</v>
      </c>
      <c r="AH122" t="n">
        <v>106514.4834353044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10.0812</v>
      </c>
      <c r="E123" t="n">
        <v>9.92</v>
      </c>
      <c r="F123" t="n">
        <v>6.75</v>
      </c>
      <c r="G123" t="n">
        <v>101.32</v>
      </c>
      <c r="H123" t="n">
        <v>1.58</v>
      </c>
      <c r="I123" t="n">
        <v>4</v>
      </c>
      <c r="J123" t="n">
        <v>353.31</v>
      </c>
      <c r="K123" t="n">
        <v>61.2</v>
      </c>
      <c r="L123" t="n">
        <v>31.25</v>
      </c>
      <c r="M123" t="n">
        <v>2</v>
      </c>
      <c r="N123" t="n">
        <v>115.86</v>
      </c>
      <c r="O123" t="n">
        <v>43809.48</v>
      </c>
      <c r="P123" t="n">
        <v>116.57</v>
      </c>
      <c r="Q123" t="n">
        <v>204.15</v>
      </c>
      <c r="R123" t="n">
        <v>23.73</v>
      </c>
      <c r="S123" t="n">
        <v>17.37</v>
      </c>
      <c r="T123" t="n">
        <v>1088.58</v>
      </c>
      <c r="U123" t="n">
        <v>0.73</v>
      </c>
      <c r="V123" t="n">
        <v>0.76</v>
      </c>
      <c r="W123" t="n">
        <v>1.15</v>
      </c>
      <c r="X123" t="n">
        <v>0.06</v>
      </c>
      <c r="Y123" t="n">
        <v>1</v>
      </c>
      <c r="Z123" t="n">
        <v>10</v>
      </c>
      <c r="AA123" t="n">
        <v>86.19545151279364</v>
      </c>
      <c r="AB123" t="n">
        <v>117.9364194346977</v>
      </c>
      <c r="AC123" t="n">
        <v>106.6807330886851</v>
      </c>
      <c r="AD123" t="n">
        <v>86195.45151279363</v>
      </c>
      <c r="AE123" t="n">
        <v>117936.4194346977</v>
      </c>
      <c r="AF123" t="n">
        <v>2.214434836055953e-06</v>
      </c>
      <c r="AG123" t="n">
        <v>0.1377777777777778</v>
      </c>
      <c r="AH123" t="n">
        <v>106680.7330886851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10.086</v>
      </c>
      <c r="E124" t="n">
        <v>9.91</v>
      </c>
      <c r="F124" t="n">
        <v>6.75</v>
      </c>
      <c r="G124" t="n">
        <v>101.25</v>
      </c>
      <c r="H124" t="n">
        <v>1.59</v>
      </c>
      <c r="I124" t="n">
        <v>4</v>
      </c>
      <c r="J124" t="n">
        <v>353.96</v>
      </c>
      <c r="K124" t="n">
        <v>61.2</v>
      </c>
      <c r="L124" t="n">
        <v>31.5</v>
      </c>
      <c r="M124" t="n">
        <v>2</v>
      </c>
      <c r="N124" t="n">
        <v>116.26</v>
      </c>
      <c r="O124" t="n">
        <v>43888.94</v>
      </c>
      <c r="P124" t="n">
        <v>116.5</v>
      </c>
      <c r="Q124" t="n">
        <v>204.14</v>
      </c>
      <c r="R124" t="n">
        <v>23.71</v>
      </c>
      <c r="S124" t="n">
        <v>17.37</v>
      </c>
      <c r="T124" t="n">
        <v>1075.47</v>
      </c>
      <c r="U124" t="n">
        <v>0.73</v>
      </c>
      <c r="V124" t="n">
        <v>0.76</v>
      </c>
      <c r="W124" t="n">
        <v>1.14</v>
      </c>
      <c r="X124" t="n">
        <v>0.06</v>
      </c>
      <c r="Y124" t="n">
        <v>1</v>
      </c>
      <c r="Z124" t="n">
        <v>10</v>
      </c>
      <c r="AA124" t="n">
        <v>86.11717550446284</v>
      </c>
      <c r="AB124" t="n">
        <v>117.8293187468058</v>
      </c>
      <c r="AC124" t="n">
        <v>106.5838539401288</v>
      </c>
      <c r="AD124" t="n">
        <v>86117.17550446284</v>
      </c>
      <c r="AE124" t="n">
        <v>117829.3187468058</v>
      </c>
      <c r="AF124" t="n">
        <v>2.215489203315115e-06</v>
      </c>
      <c r="AG124" t="n">
        <v>0.1376388888888889</v>
      </c>
      <c r="AH124" t="n">
        <v>106583.8539401288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10.084</v>
      </c>
      <c r="E125" t="n">
        <v>9.92</v>
      </c>
      <c r="F125" t="n">
        <v>6.75</v>
      </c>
      <c r="G125" t="n">
        <v>101.28</v>
      </c>
      <c r="H125" t="n">
        <v>1.6</v>
      </c>
      <c r="I125" t="n">
        <v>4</v>
      </c>
      <c r="J125" t="n">
        <v>354.6</v>
      </c>
      <c r="K125" t="n">
        <v>61.2</v>
      </c>
      <c r="L125" t="n">
        <v>31.75</v>
      </c>
      <c r="M125" t="n">
        <v>2</v>
      </c>
      <c r="N125" t="n">
        <v>116.65</v>
      </c>
      <c r="O125" t="n">
        <v>43968.62</v>
      </c>
      <c r="P125" t="n">
        <v>116.6</v>
      </c>
      <c r="Q125" t="n">
        <v>204.14</v>
      </c>
      <c r="R125" t="n">
        <v>23.74</v>
      </c>
      <c r="S125" t="n">
        <v>17.37</v>
      </c>
      <c r="T125" t="n">
        <v>1094.56</v>
      </c>
      <c r="U125" t="n">
        <v>0.73</v>
      </c>
      <c r="V125" t="n">
        <v>0.76</v>
      </c>
      <c r="W125" t="n">
        <v>1.14</v>
      </c>
      <c r="X125" t="n">
        <v>0.06</v>
      </c>
      <c r="Y125" t="n">
        <v>1</v>
      </c>
      <c r="Z125" t="n">
        <v>10</v>
      </c>
      <c r="AA125" t="n">
        <v>86.18829839003611</v>
      </c>
      <c r="AB125" t="n">
        <v>117.9266322165674</v>
      </c>
      <c r="AC125" t="n">
        <v>106.6718799489166</v>
      </c>
      <c r="AD125" t="n">
        <v>86188.29839003611</v>
      </c>
      <c r="AE125" t="n">
        <v>117926.6322165674</v>
      </c>
      <c r="AF125" t="n">
        <v>2.215049883623798e-06</v>
      </c>
      <c r="AG125" t="n">
        <v>0.1377777777777778</v>
      </c>
      <c r="AH125" t="n">
        <v>106671.8799489166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10.0866</v>
      </c>
      <c r="E126" t="n">
        <v>9.91</v>
      </c>
      <c r="F126" t="n">
        <v>6.75</v>
      </c>
      <c r="G126" t="n">
        <v>101.24</v>
      </c>
      <c r="H126" t="n">
        <v>1.61</v>
      </c>
      <c r="I126" t="n">
        <v>4</v>
      </c>
      <c r="J126" t="n">
        <v>355.25</v>
      </c>
      <c r="K126" t="n">
        <v>61.2</v>
      </c>
      <c r="L126" t="n">
        <v>32</v>
      </c>
      <c r="M126" t="n">
        <v>2</v>
      </c>
      <c r="N126" t="n">
        <v>117.05</v>
      </c>
      <c r="O126" t="n">
        <v>44048.52</v>
      </c>
      <c r="P126" t="n">
        <v>116.54</v>
      </c>
      <c r="Q126" t="n">
        <v>204.14</v>
      </c>
      <c r="R126" t="n">
        <v>23.64</v>
      </c>
      <c r="S126" t="n">
        <v>17.37</v>
      </c>
      <c r="T126" t="n">
        <v>1041.46</v>
      </c>
      <c r="U126" t="n">
        <v>0.73</v>
      </c>
      <c r="V126" t="n">
        <v>0.76</v>
      </c>
      <c r="W126" t="n">
        <v>1.14</v>
      </c>
      <c r="X126" t="n">
        <v>0.06</v>
      </c>
      <c r="Y126" t="n">
        <v>1</v>
      </c>
      <c r="Z126" t="n">
        <v>10</v>
      </c>
      <c r="AA126" t="n">
        <v>86.13376029155056</v>
      </c>
      <c r="AB126" t="n">
        <v>117.8520107841684</v>
      </c>
      <c r="AC126" t="n">
        <v>106.604380281294</v>
      </c>
      <c r="AD126" t="n">
        <v>86133.76029155056</v>
      </c>
      <c r="AE126" t="n">
        <v>117852.0107841684</v>
      </c>
      <c r="AF126" t="n">
        <v>2.215620999222511e-06</v>
      </c>
      <c r="AG126" t="n">
        <v>0.1376388888888889</v>
      </c>
      <c r="AH126" t="n">
        <v>106604.380281294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10.0905</v>
      </c>
      <c r="E127" t="n">
        <v>9.91</v>
      </c>
      <c r="F127" t="n">
        <v>6.75</v>
      </c>
      <c r="G127" t="n">
        <v>101.18</v>
      </c>
      <c r="H127" t="n">
        <v>1.62</v>
      </c>
      <c r="I127" t="n">
        <v>4</v>
      </c>
      <c r="J127" t="n">
        <v>355.9</v>
      </c>
      <c r="K127" t="n">
        <v>61.2</v>
      </c>
      <c r="L127" t="n">
        <v>32.25</v>
      </c>
      <c r="M127" t="n">
        <v>2</v>
      </c>
      <c r="N127" t="n">
        <v>117.45</v>
      </c>
      <c r="O127" t="n">
        <v>44128.64</v>
      </c>
      <c r="P127" t="n">
        <v>116.41</v>
      </c>
      <c r="Q127" t="n">
        <v>204.14</v>
      </c>
      <c r="R127" t="n">
        <v>23.55</v>
      </c>
      <c r="S127" t="n">
        <v>17.37</v>
      </c>
      <c r="T127" t="n">
        <v>997.52</v>
      </c>
      <c r="U127" t="n">
        <v>0.74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86.03118046057777</v>
      </c>
      <c r="AB127" t="n">
        <v>117.7116565339287</v>
      </c>
      <c r="AC127" t="n">
        <v>106.4774212437087</v>
      </c>
      <c r="AD127" t="n">
        <v>86031.18046057777</v>
      </c>
      <c r="AE127" t="n">
        <v>117711.6565339287</v>
      </c>
      <c r="AF127" t="n">
        <v>2.21647767262058e-06</v>
      </c>
      <c r="AG127" t="n">
        <v>0.1376388888888889</v>
      </c>
      <c r="AH127" t="n">
        <v>106477.4212437087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10.0919</v>
      </c>
      <c r="E128" t="n">
        <v>9.91</v>
      </c>
      <c r="F128" t="n">
        <v>6.74</v>
      </c>
      <c r="G128" t="n">
        <v>101.16</v>
      </c>
      <c r="H128" t="n">
        <v>1.63</v>
      </c>
      <c r="I128" t="n">
        <v>4</v>
      </c>
      <c r="J128" t="n">
        <v>356.55</v>
      </c>
      <c r="K128" t="n">
        <v>61.2</v>
      </c>
      <c r="L128" t="n">
        <v>32.5</v>
      </c>
      <c r="M128" t="n">
        <v>2</v>
      </c>
      <c r="N128" t="n">
        <v>117.85</v>
      </c>
      <c r="O128" t="n">
        <v>44208.97</v>
      </c>
      <c r="P128" t="n">
        <v>116.45</v>
      </c>
      <c r="Q128" t="n">
        <v>204.15</v>
      </c>
      <c r="R128" t="n">
        <v>23.51</v>
      </c>
      <c r="S128" t="n">
        <v>17.37</v>
      </c>
      <c r="T128" t="n">
        <v>979.7</v>
      </c>
      <c r="U128" t="n">
        <v>0.74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86.00982184479115</v>
      </c>
      <c r="AB128" t="n">
        <v>117.6824327335339</v>
      </c>
      <c r="AC128" t="n">
        <v>106.4509865218077</v>
      </c>
      <c r="AD128" t="n">
        <v>86009.82184479115</v>
      </c>
      <c r="AE128" t="n">
        <v>117682.4327335339</v>
      </c>
      <c r="AF128" t="n">
        <v>2.216785196404502e-06</v>
      </c>
      <c r="AG128" t="n">
        <v>0.1376388888888889</v>
      </c>
      <c r="AH128" t="n">
        <v>106450.9865218077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10.0905</v>
      </c>
      <c r="E129" t="n">
        <v>9.91</v>
      </c>
      <c r="F129" t="n">
        <v>6.75</v>
      </c>
      <c r="G129" t="n">
        <v>101.18</v>
      </c>
      <c r="H129" t="n">
        <v>1.63</v>
      </c>
      <c r="I129" t="n">
        <v>4</v>
      </c>
      <c r="J129" t="n">
        <v>357.2</v>
      </c>
      <c r="K129" t="n">
        <v>61.2</v>
      </c>
      <c r="L129" t="n">
        <v>32.75</v>
      </c>
      <c r="M129" t="n">
        <v>2</v>
      </c>
      <c r="N129" t="n">
        <v>118.26</v>
      </c>
      <c r="O129" t="n">
        <v>44289.53</v>
      </c>
      <c r="P129" t="n">
        <v>116.48</v>
      </c>
      <c r="Q129" t="n">
        <v>204.14</v>
      </c>
      <c r="R129" t="n">
        <v>23.55</v>
      </c>
      <c r="S129" t="n">
        <v>17.37</v>
      </c>
      <c r="T129" t="n">
        <v>994.92</v>
      </c>
      <c r="U129" t="n">
        <v>0.74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86.06893251445884</v>
      </c>
      <c r="AB129" t="n">
        <v>117.7633105595519</v>
      </c>
      <c r="AC129" t="n">
        <v>106.5241454816233</v>
      </c>
      <c r="AD129" t="n">
        <v>86068.93251445884</v>
      </c>
      <c r="AE129" t="n">
        <v>117763.3105595519</v>
      </c>
      <c r="AF129" t="n">
        <v>2.21647767262058e-06</v>
      </c>
      <c r="AG129" t="n">
        <v>0.1376388888888889</v>
      </c>
      <c r="AH129" t="n">
        <v>106524.1454816233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10.0925</v>
      </c>
      <c r="E130" t="n">
        <v>9.91</v>
      </c>
      <c r="F130" t="n">
        <v>6.74</v>
      </c>
      <c r="G130" t="n">
        <v>101.15</v>
      </c>
      <c r="H130" t="n">
        <v>1.64</v>
      </c>
      <c r="I130" t="n">
        <v>4</v>
      </c>
      <c r="J130" t="n">
        <v>357.86</v>
      </c>
      <c r="K130" t="n">
        <v>61.2</v>
      </c>
      <c r="L130" t="n">
        <v>33</v>
      </c>
      <c r="M130" t="n">
        <v>2</v>
      </c>
      <c r="N130" t="n">
        <v>118.66</v>
      </c>
      <c r="O130" t="n">
        <v>44370.32</v>
      </c>
      <c r="P130" t="n">
        <v>116.41</v>
      </c>
      <c r="Q130" t="n">
        <v>204.14</v>
      </c>
      <c r="R130" t="n">
        <v>23.43</v>
      </c>
      <c r="S130" t="n">
        <v>17.37</v>
      </c>
      <c r="T130" t="n">
        <v>937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85.98326666423904</v>
      </c>
      <c r="AB130" t="n">
        <v>117.6460987639706</v>
      </c>
      <c r="AC130" t="n">
        <v>106.4181202153045</v>
      </c>
      <c r="AD130" t="n">
        <v>85983.26666423904</v>
      </c>
      <c r="AE130" t="n">
        <v>117646.0987639706</v>
      </c>
      <c r="AF130" t="n">
        <v>2.216916992311898e-06</v>
      </c>
      <c r="AG130" t="n">
        <v>0.1376388888888889</v>
      </c>
      <c r="AH130" t="n">
        <v>106418.1202153045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10.0959</v>
      </c>
      <c r="E131" t="n">
        <v>9.9</v>
      </c>
      <c r="F131" t="n">
        <v>6.74</v>
      </c>
      <c r="G131" t="n">
        <v>101.1</v>
      </c>
      <c r="H131" t="n">
        <v>1.65</v>
      </c>
      <c r="I131" t="n">
        <v>4</v>
      </c>
      <c r="J131" t="n">
        <v>358.52</v>
      </c>
      <c r="K131" t="n">
        <v>61.2</v>
      </c>
      <c r="L131" t="n">
        <v>33.25</v>
      </c>
      <c r="M131" t="n">
        <v>2</v>
      </c>
      <c r="N131" t="n">
        <v>119.07</v>
      </c>
      <c r="O131" t="n">
        <v>44451.33</v>
      </c>
      <c r="P131" t="n">
        <v>116.36</v>
      </c>
      <c r="Q131" t="n">
        <v>204.14</v>
      </c>
      <c r="R131" t="n">
        <v>23.34</v>
      </c>
      <c r="S131" t="n">
        <v>17.37</v>
      </c>
      <c r="T131" t="n">
        <v>889.91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85.92757649036804</v>
      </c>
      <c r="AB131" t="n">
        <v>117.5699010112033</v>
      </c>
      <c r="AC131" t="n">
        <v>106.349194669117</v>
      </c>
      <c r="AD131" t="n">
        <v>85927.57649036804</v>
      </c>
      <c r="AE131" t="n">
        <v>117569.9010112033</v>
      </c>
      <c r="AF131" t="n">
        <v>2.217663835787138e-06</v>
      </c>
      <c r="AG131" t="n">
        <v>0.1375</v>
      </c>
      <c r="AH131" t="n">
        <v>106349.194669117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10.0934</v>
      </c>
      <c r="E132" t="n">
        <v>9.91</v>
      </c>
      <c r="F132" t="n">
        <v>6.74</v>
      </c>
      <c r="G132" t="n">
        <v>101.14</v>
      </c>
      <c r="H132" t="n">
        <v>1.66</v>
      </c>
      <c r="I132" t="n">
        <v>4</v>
      </c>
      <c r="J132" t="n">
        <v>359.17</v>
      </c>
      <c r="K132" t="n">
        <v>61.2</v>
      </c>
      <c r="L132" t="n">
        <v>33.5</v>
      </c>
      <c r="M132" t="n">
        <v>2</v>
      </c>
      <c r="N132" t="n">
        <v>119.48</v>
      </c>
      <c r="O132" t="n">
        <v>44532.57</v>
      </c>
      <c r="P132" t="n">
        <v>116.35</v>
      </c>
      <c r="Q132" t="n">
        <v>204.14</v>
      </c>
      <c r="R132" t="n">
        <v>23.46</v>
      </c>
      <c r="S132" t="n">
        <v>17.37</v>
      </c>
      <c r="T132" t="n">
        <v>953.72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85.94343981303723</v>
      </c>
      <c r="AB132" t="n">
        <v>117.5916059091197</v>
      </c>
      <c r="AC132" t="n">
        <v>106.3688280820393</v>
      </c>
      <c r="AD132" t="n">
        <v>85943.43981303723</v>
      </c>
      <c r="AE132" t="n">
        <v>117591.6059091197</v>
      </c>
      <c r="AF132" t="n">
        <v>2.217114686172991e-06</v>
      </c>
      <c r="AG132" t="n">
        <v>0.1376388888888889</v>
      </c>
      <c r="AH132" t="n">
        <v>106368.8280820393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10.09</v>
      </c>
      <c r="E133" t="n">
        <v>9.91</v>
      </c>
      <c r="F133" t="n">
        <v>6.75</v>
      </c>
      <c r="G133" t="n">
        <v>101.19</v>
      </c>
      <c r="H133" t="n">
        <v>1.67</v>
      </c>
      <c r="I133" t="n">
        <v>4</v>
      </c>
      <c r="J133" t="n">
        <v>359.84</v>
      </c>
      <c r="K133" t="n">
        <v>61.2</v>
      </c>
      <c r="L133" t="n">
        <v>33.75</v>
      </c>
      <c r="M133" t="n">
        <v>2</v>
      </c>
      <c r="N133" t="n">
        <v>119.89</v>
      </c>
      <c r="O133" t="n">
        <v>44614.04</v>
      </c>
      <c r="P133" t="n">
        <v>116.35</v>
      </c>
      <c r="Q133" t="n">
        <v>204.14</v>
      </c>
      <c r="R133" t="n">
        <v>23.45</v>
      </c>
      <c r="S133" t="n">
        <v>17.37</v>
      </c>
      <c r="T133" t="n">
        <v>947.29</v>
      </c>
      <c r="U133" t="n">
        <v>0.74</v>
      </c>
      <c r="V133" t="n">
        <v>0.76</v>
      </c>
      <c r="W133" t="n">
        <v>1.14</v>
      </c>
      <c r="X133" t="n">
        <v>0.06</v>
      </c>
      <c r="Y133" t="n">
        <v>1</v>
      </c>
      <c r="Z133" t="n">
        <v>10</v>
      </c>
      <c r="AA133" t="n">
        <v>86.00297775289621</v>
      </c>
      <c r="AB133" t="n">
        <v>117.6730683450632</v>
      </c>
      <c r="AC133" t="n">
        <v>106.4425158574297</v>
      </c>
      <c r="AD133" t="n">
        <v>86002.97775289621</v>
      </c>
      <c r="AE133" t="n">
        <v>117673.0683450632</v>
      </c>
      <c r="AF133" t="n">
        <v>2.216367842697751e-06</v>
      </c>
      <c r="AG133" t="n">
        <v>0.1376388888888889</v>
      </c>
      <c r="AH133" t="n">
        <v>106442.5158574297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10.0953</v>
      </c>
      <c r="E134" t="n">
        <v>9.91</v>
      </c>
      <c r="F134" t="n">
        <v>6.74</v>
      </c>
      <c r="G134" t="n">
        <v>101.11</v>
      </c>
      <c r="H134" t="n">
        <v>1.68</v>
      </c>
      <c r="I134" t="n">
        <v>4</v>
      </c>
      <c r="J134" t="n">
        <v>360.5</v>
      </c>
      <c r="K134" t="n">
        <v>61.2</v>
      </c>
      <c r="L134" t="n">
        <v>34</v>
      </c>
      <c r="M134" t="n">
        <v>2</v>
      </c>
      <c r="N134" t="n">
        <v>120.3</v>
      </c>
      <c r="O134" t="n">
        <v>44695.75</v>
      </c>
      <c r="P134" t="n">
        <v>116.21</v>
      </c>
      <c r="Q134" t="n">
        <v>204.14</v>
      </c>
      <c r="R134" t="n">
        <v>23.42</v>
      </c>
      <c r="S134" t="n">
        <v>17.37</v>
      </c>
      <c r="T134" t="n">
        <v>932.53</v>
      </c>
      <c r="U134" t="n">
        <v>0.74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85.85219677642758</v>
      </c>
      <c r="AB134" t="n">
        <v>117.4667631610717</v>
      </c>
      <c r="AC134" t="n">
        <v>106.2559001506471</v>
      </c>
      <c r="AD134" t="n">
        <v>85852.19677642758</v>
      </c>
      <c r="AE134" t="n">
        <v>117466.7631610717</v>
      </c>
      <c r="AF134" t="n">
        <v>2.217532039879743e-06</v>
      </c>
      <c r="AG134" t="n">
        <v>0.1376388888888889</v>
      </c>
      <c r="AH134" t="n">
        <v>106255.9001506471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10.0968</v>
      </c>
      <c r="E135" t="n">
        <v>9.9</v>
      </c>
      <c r="F135" t="n">
        <v>6.74</v>
      </c>
      <c r="G135" t="n">
        <v>101.09</v>
      </c>
      <c r="H135" t="n">
        <v>1.69</v>
      </c>
      <c r="I135" t="n">
        <v>4</v>
      </c>
      <c r="J135" t="n">
        <v>361.16</v>
      </c>
      <c r="K135" t="n">
        <v>61.2</v>
      </c>
      <c r="L135" t="n">
        <v>34.25</v>
      </c>
      <c r="M135" t="n">
        <v>2</v>
      </c>
      <c r="N135" t="n">
        <v>120.71</v>
      </c>
      <c r="O135" t="n">
        <v>44777.68</v>
      </c>
      <c r="P135" t="n">
        <v>116.16</v>
      </c>
      <c r="Q135" t="n">
        <v>204.14</v>
      </c>
      <c r="R135" t="n">
        <v>23.38</v>
      </c>
      <c r="S135" t="n">
        <v>17.37</v>
      </c>
      <c r="T135" t="n">
        <v>912.97</v>
      </c>
      <c r="U135" t="n">
        <v>0.74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85.81231097389153</v>
      </c>
      <c r="AB135" t="n">
        <v>117.4121896464045</v>
      </c>
      <c r="AC135" t="n">
        <v>106.2065350556253</v>
      </c>
      <c r="AD135" t="n">
        <v>85812.31097389152</v>
      </c>
      <c r="AE135" t="n">
        <v>117412.1896464045</v>
      </c>
      <c r="AF135" t="n">
        <v>2.217861529648231e-06</v>
      </c>
      <c r="AG135" t="n">
        <v>0.1375</v>
      </c>
      <c r="AH135" t="n">
        <v>106206.5350556253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10.0959</v>
      </c>
      <c r="E136" t="n">
        <v>9.9</v>
      </c>
      <c r="F136" t="n">
        <v>6.74</v>
      </c>
      <c r="G136" t="n">
        <v>101.1</v>
      </c>
      <c r="H136" t="n">
        <v>1.7</v>
      </c>
      <c r="I136" t="n">
        <v>4</v>
      </c>
      <c r="J136" t="n">
        <v>361.83</v>
      </c>
      <c r="K136" t="n">
        <v>61.2</v>
      </c>
      <c r="L136" t="n">
        <v>34.5</v>
      </c>
      <c r="M136" t="n">
        <v>2</v>
      </c>
      <c r="N136" t="n">
        <v>121.13</v>
      </c>
      <c r="O136" t="n">
        <v>44859.98</v>
      </c>
      <c r="P136" t="n">
        <v>116.08</v>
      </c>
      <c r="Q136" t="n">
        <v>204.15</v>
      </c>
      <c r="R136" t="n">
        <v>23.38</v>
      </c>
      <c r="S136" t="n">
        <v>17.37</v>
      </c>
      <c r="T136" t="n">
        <v>910.65</v>
      </c>
      <c r="U136" t="n">
        <v>0.74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85.77664904469717</v>
      </c>
      <c r="AB136" t="n">
        <v>117.3633954215875</v>
      </c>
      <c r="AC136" t="n">
        <v>106.1623976831417</v>
      </c>
      <c r="AD136" t="n">
        <v>85776.64904469717</v>
      </c>
      <c r="AE136" t="n">
        <v>117363.3954215875</v>
      </c>
      <c r="AF136" t="n">
        <v>2.217663835787138e-06</v>
      </c>
      <c r="AG136" t="n">
        <v>0.1375</v>
      </c>
      <c r="AH136" t="n">
        <v>106162.3976831417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10.0928</v>
      </c>
      <c r="E137" t="n">
        <v>9.91</v>
      </c>
      <c r="F137" t="n">
        <v>6.74</v>
      </c>
      <c r="G137" t="n">
        <v>101.15</v>
      </c>
      <c r="H137" t="n">
        <v>1.71</v>
      </c>
      <c r="I137" t="n">
        <v>4</v>
      </c>
      <c r="J137" t="n">
        <v>362.5</v>
      </c>
      <c r="K137" t="n">
        <v>61.2</v>
      </c>
      <c r="L137" t="n">
        <v>34.75</v>
      </c>
      <c r="M137" t="n">
        <v>2</v>
      </c>
      <c r="N137" t="n">
        <v>121.55</v>
      </c>
      <c r="O137" t="n">
        <v>44942.4</v>
      </c>
      <c r="P137" t="n">
        <v>116.04</v>
      </c>
      <c r="Q137" t="n">
        <v>204.14</v>
      </c>
      <c r="R137" t="n">
        <v>23.41</v>
      </c>
      <c r="S137" t="n">
        <v>17.37</v>
      </c>
      <c r="T137" t="n">
        <v>928.16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85.78127300422972</v>
      </c>
      <c r="AB137" t="n">
        <v>117.3697221270147</v>
      </c>
      <c r="AC137" t="n">
        <v>106.1681205766825</v>
      </c>
      <c r="AD137" t="n">
        <v>85781.27300422972</v>
      </c>
      <c r="AE137" t="n">
        <v>117369.7221270147</v>
      </c>
      <c r="AF137" t="n">
        <v>2.216982890265595e-06</v>
      </c>
      <c r="AG137" t="n">
        <v>0.1376388888888889</v>
      </c>
      <c r="AH137" t="n">
        <v>106168.1205766825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10.0931</v>
      </c>
      <c r="E138" t="n">
        <v>9.91</v>
      </c>
      <c r="F138" t="n">
        <v>6.74</v>
      </c>
      <c r="G138" t="n">
        <v>101.15</v>
      </c>
      <c r="H138" t="n">
        <v>1.72</v>
      </c>
      <c r="I138" t="n">
        <v>4</v>
      </c>
      <c r="J138" t="n">
        <v>363.17</v>
      </c>
      <c r="K138" t="n">
        <v>61.2</v>
      </c>
      <c r="L138" t="n">
        <v>35</v>
      </c>
      <c r="M138" t="n">
        <v>2</v>
      </c>
      <c r="N138" t="n">
        <v>121.97</v>
      </c>
      <c r="O138" t="n">
        <v>45025.06</v>
      </c>
      <c r="P138" t="n">
        <v>115.94</v>
      </c>
      <c r="Q138" t="n">
        <v>204.14</v>
      </c>
      <c r="R138" t="n">
        <v>23.42</v>
      </c>
      <c r="S138" t="n">
        <v>17.37</v>
      </c>
      <c r="T138" t="n">
        <v>933.0599999999999</v>
      </c>
      <c r="U138" t="n">
        <v>0.74</v>
      </c>
      <c r="V138" t="n">
        <v>0.76</v>
      </c>
      <c r="W138" t="n">
        <v>1.14</v>
      </c>
      <c r="X138" t="n">
        <v>0.05</v>
      </c>
      <c r="Y138" t="n">
        <v>1</v>
      </c>
      <c r="Z138" t="n">
        <v>10</v>
      </c>
      <c r="AA138" t="n">
        <v>85.72486890632469</v>
      </c>
      <c r="AB138" t="n">
        <v>117.2925475518878</v>
      </c>
      <c r="AC138" t="n">
        <v>106.0983114346905</v>
      </c>
      <c r="AD138" t="n">
        <v>85724.86890632469</v>
      </c>
      <c r="AE138" t="n">
        <v>117292.5475518878</v>
      </c>
      <c r="AF138" t="n">
        <v>2.217048788219293e-06</v>
      </c>
      <c r="AG138" t="n">
        <v>0.1376388888888889</v>
      </c>
      <c r="AH138" t="n">
        <v>106098.3114346905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10.0999</v>
      </c>
      <c r="E139" t="n">
        <v>9.9</v>
      </c>
      <c r="F139" t="n">
        <v>6.74</v>
      </c>
      <c r="G139" t="n">
        <v>101.05</v>
      </c>
      <c r="H139" t="n">
        <v>1.73</v>
      </c>
      <c r="I139" t="n">
        <v>4</v>
      </c>
      <c r="J139" t="n">
        <v>363.84</v>
      </c>
      <c r="K139" t="n">
        <v>61.2</v>
      </c>
      <c r="L139" t="n">
        <v>35.25</v>
      </c>
      <c r="M139" t="n">
        <v>2</v>
      </c>
      <c r="N139" t="n">
        <v>122.39</v>
      </c>
      <c r="O139" t="n">
        <v>45107.96</v>
      </c>
      <c r="P139" t="n">
        <v>115.78</v>
      </c>
      <c r="Q139" t="n">
        <v>204.14</v>
      </c>
      <c r="R139" t="n">
        <v>23.18</v>
      </c>
      <c r="S139" t="n">
        <v>17.37</v>
      </c>
      <c r="T139" t="n">
        <v>811.1799999999999</v>
      </c>
      <c r="U139" t="n">
        <v>0.75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85.58187592947957</v>
      </c>
      <c r="AB139" t="n">
        <v>117.0968982525635</v>
      </c>
      <c r="AC139" t="n">
        <v>105.9213346298982</v>
      </c>
      <c r="AD139" t="n">
        <v>85581.87592947956</v>
      </c>
      <c r="AE139" t="n">
        <v>117096.8982525635</v>
      </c>
      <c r="AF139" t="n">
        <v>2.218542475169773e-06</v>
      </c>
      <c r="AG139" t="n">
        <v>0.1375</v>
      </c>
      <c r="AH139" t="n">
        <v>105921.3346298981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10.0982</v>
      </c>
      <c r="E140" t="n">
        <v>9.9</v>
      </c>
      <c r="F140" t="n">
        <v>6.74</v>
      </c>
      <c r="G140" t="n">
        <v>101.07</v>
      </c>
      <c r="H140" t="n">
        <v>1.74</v>
      </c>
      <c r="I140" t="n">
        <v>4</v>
      </c>
      <c r="J140" t="n">
        <v>364.51</v>
      </c>
      <c r="K140" t="n">
        <v>61.2</v>
      </c>
      <c r="L140" t="n">
        <v>35.5</v>
      </c>
      <c r="M140" t="n">
        <v>2</v>
      </c>
      <c r="N140" t="n">
        <v>122.82</v>
      </c>
      <c r="O140" t="n">
        <v>45191.1</v>
      </c>
      <c r="P140" t="n">
        <v>115.7</v>
      </c>
      <c r="Q140" t="n">
        <v>204.14</v>
      </c>
      <c r="R140" t="n">
        <v>23.18</v>
      </c>
      <c r="S140" t="n">
        <v>17.37</v>
      </c>
      <c r="T140" t="n">
        <v>811.3</v>
      </c>
      <c r="U140" t="n">
        <v>0.75</v>
      </c>
      <c r="V140" t="n">
        <v>0.76</v>
      </c>
      <c r="W140" t="n">
        <v>1.14</v>
      </c>
      <c r="X140" t="n">
        <v>0.05</v>
      </c>
      <c r="Y140" t="n">
        <v>1</v>
      </c>
      <c r="Z140" t="n">
        <v>10</v>
      </c>
      <c r="AA140" t="n">
        <v>85.55281310662743</v>
      </c>
      <c r="AB140" t="n">
        <v>117.057133216176</v>
      </c>
      <c r="AC140" t="n">
        <v>105.8853647127728</v>
      </c>
      <c r="AD140" t="n">
        <v>85552.81310662742</v>
      </c>
      <c r="AE140" t="n">
        <v>117057.133216176</v>
      </c>
      <c r="AF140" t="n">
        <v>2.218169053432153e-06</v>
      </c>
      <c r="AG140" t="n">
        <v>0.1375</v>
      </c>
      <c r="AH140" t="n">
        <v>105885.3647127728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10.1024</v>
      </c>
      <c r="E141" t="n">
        <v>9.9</v>
      </c>
      <c r="F141" t="n">
        <v>6.73</v>
      </c>
      <c r="G141" t="n">
        <v>101.01</v>
      </c>
      <c r="H141" t="n">
        <v>1.75</v>
      </c>
      <c r="I141" t="n">
        <v>4</v>
      </c>
      <c r="J141" t="n">
        <v>365.19</v>
      </c>
      <c r="K141" t="n">
        <v>61.2</v>
      </c>
      <c r="L141" t="n">
        <v>35.75</v>
      </c>
      <c r="M141" t="n">
        <v>2</v>
      </c>
      <c r="N141" t="n">
        <v>123.24</v>
      </c>
      <c r="O141" t="n">
        <v>45274.49</v>
      </c>
      <c r="P141" t="n">
        <v>115.63</v>
      </c>
      <c r="Q141" t="n">
        <v>204.14</v>
      </c>
      <c r="R141" t="n">
        <v>23.07</v>
      </c>
      <c r="S141" t="n">
        <v>17.37</v>
      </c>
      <c r="T141" t="n">
        <v>757.99</v>
      </c>
      <c r="U141" t="n">
        <v>0.75</v>
      </c>
      <c r="V141" t="n">
        <v>0.76</v>
      </c>
      <c r="W141" t="n">
        <v>1.14</v>
      </c>
      <c r="X141" t="n">
        <v>0.04</v>
      </c>
      <c r="Y141" t="n">
        <v>1</v>
      </c>
      <c r="Z141" t="n">
        <v>10</v>
      </c>
      <c r="AA141" t="n">
        <v>85.44916548909445</v>
      </c>
      <c r="AB141" t="n">
        <v>116.9153179732573</v>
      </c>
      <c r="AC141" t="n">
        <v>105.7570841175993</v>
      </c>
      <c r="AD141" t="n">
        <v>85449.16548909445</v>
      </c>
      <c r="AE141" t="n">
        <v>116915.3179732573</v>
      </c>
      <c r="AF141" t="n">
        <v>2.21909162478392e-06</v>
      </c>
      <c r="AG141" t="n">
        <v>0.1375</v>
      </c>
      <c r="AH141" t="n">
        <v>105757.0841175993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10.1013</v>
      </c>
      <c r="E142" t="n">
        <v>9.9</v>
      </c>
      <c r="F142" t="n">
        <v>6.74</v>
      </c>
      <c r="G142" t="n">
        <v>101.03</v>
      </c>
      <c r="H142" t="n">
        <v>1.75</v>
      </c>
      <c r="I142" t="n">
        <v>4</v>
      </c>
      <c r="J142" t="n">
        <v>365.87</v>
      </c>
      <c r="K142" t="n">
        <v>61.2</v>
      </c>
      <c r="L142" t="n">
        <v>36</v>
      </c>
      <c r="M142" t="n">
        <v>2</v>
      </c>
      <c r="N142" t="n">
        <v>123.67</v>
      </c>
      <c r="O142" t="n">
        <v>45358.13</v>
      </c>
      <c r="P142" t="n">
        <v>115.51</v>
      </c>
      <c r="Q142" t="n">
        <v>204.14</v>
      </c>
      <c r="R142" t="n">
        <v>23.15</v>
      </c>
      <c r="S142" t="n">
        <v>17.37</v>
      </c>
      <c r="T142" t="n">
        <v>797.35</v>
      </c>
      <c r="U142" t="n">
        <v>0.75</v>
      </c>
      <c r="V142" t="n">
        <v>0.76</v>
      </c>
      <c r="W142" t="n">
        <v>1.14</v>
      </c>
      <c r="X142" t="n">
        <v>0.04</v>
      </c>
      <c r="Y142" t="n">
        <v>1</v>
      </c>
      <c r="Z142" t="n">
        <v>10</v>
      </c>
      <c r="AA142" t="n">
        <v>85.42484994010971</v>
      </c>
      <c r="AB142" t="n">
        <v>116.8820483664101</v>
      </c>
      <c r="AC142" t="n">
        <v>105.7269897153354</v>
      </c>
      <c r="AD142" t="n">
        <v>85424.84994010971</v>
      </c>
      <c r="AE142" t="n">
        <v>116882.0483664101</v>
      </c>
      <c r="AF142" t="n">
        <v>2.218849998953696e-06</v>
      </c>
      <c r="AG142" t="n">
        <v>0.1375</v>
      </c>
      <c r="AH142" t="n">
        <v>105726.9897153354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10.1004</v>
      </c>
      <c r="E143" t="n">
        <v>9.9</v>
      </c>
      <c r="F143" t="n">
        <v>6.74</v>
      </c>
      <c r="G143" t="n">
        <v>101.04</v>
      </c>
      <c r="H143" t="n">
        <v>1.76</v>
      </c>
      <c r="I143" t="n">
        <v>4</v>
      </c>
      <c r="J143" t="n">
        <v>366.55</v>
      </c>
      <c r="K143" t="n">
        <v>61.2</v>
      </c>
      <c r="L143" t="n">
        <v>36.25</v>
      </c>
      <c r="M143" t="n">
        <v>2</v>
      </c>
      <c r="N143" t="n">
        <v>124.1</v>
      </c>
      <c r="O143" t="n">
        <v>45442.03</v>
      </c>
      <c r="P143" t="n">
        <v>115.44</v>
      </c>
      <c r="Q143" t="n">
        <v>204.14</v>
      </c>
      <c r="R143" t="n">
        <v>23.19</v>
      </c>
      <c r="S143" t="n">
        <v>17.37</v>
      </c>
      <c r="T143" t="n">
        <v>815.27</v>
      </c>
      <c r="U143" t="n">
        <v>0.75</v>
      </c>
      <c r="V143" t="n">
        <v>0.76</v>
      </c>
      <c r="W143" t="n">
        <v>1.14</v>
      </c>
      <c r="X143" t="n">
        <v>0.04</v>
      </c>
      <c r="Y143" t="n">
        <v>1</v>
      </c>
      <c r="Z143" t="n">
        <v>10</v>
      </c>
      <c r="AA143" t="n">
        <v>85.39455723880934</v>
      </c>
      <c r="AB143" t="n">
        <v>116.8406005560713</v>
      </c>
      <c r="AC143" t="n">
        <v>105.6894976258429</v>
      </c>
      <c r="AD143" t="n">
        <v>85394.55723880934</v>
      </c>
      <c r="AE143" t="n">
        <v>116840.6005560713</v>
      </c>
      <c r="AF143" t="n">
        <v>2.218652305092603e-06</v>
      </c>
      <c r="AG143" t="n">
        <v>0.1375</v>
      </c>
      <c r="AH143" t="n">
        <v>105689.4976258429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10.1007</v>
      </c>
      <c r="E144" t="n">
        <v>9.9</v>
      </c>
      <c r="F144" t="n">
        <v>6.74</v>
      </c>
      <c r="G144" t="n">
        <v>101.03</v>
      </c>
      <c r="H144" t="n">
        <v>1.77</v>
      </c>
      <c r="I144" t="n">
        <v>4</v>
      </c>
      <c r="J144" t="n">
        <v>367.23</v>
      </c>
      <c r="K144" t="n">
        <v>61.2</v>
      </c>
      <c r="L144" t="n">
        <v>36.5</v>
      </c>
      <c r="M144" t="n">
        <v>2</v>
      </c>
      <c r="N144" t="n">
        <v>124.53</v>
      </c>
      <c r="O144" t="n">
        <v>45526.17</v>
      </c>
      <c r="P144" t="n">
        <v>115.34</v>
      </c>
      <c r="Q144" t="n">
        <v>204.14</v>
      </c>
      <c r="R144" t="n">
        <v>23.22</v>
      </c>
      <c r="S144" t="n">
        <v>17.37</v>
      </c>
      <c r="T144" t="n">
        <v>832.3</v>
      </c>
      <c r="U144" t="n">
        <v>0.75</v>
      </c>
      <c r="V144" t="n">
        <v>0.76</v>
      </c>
      <c r="W144" t="n">
        <v>1.14</v>
      </c>
      <c r="X144" t="n">
        <v>0.04</v>
      </c>
      <c r="Y144" t="n">
        <v>1</v>
      </c>
      <c r="Z144" t="n">
        <v>10</v>
      </c>
      <c r="AA144" t="n">
        <v>85.33820705165634</v>
      </c>
      <c r="AB144" t="n">
        <v>116.7634997440138</v>
      </c>
      <c r="AC144" t="n">
        <v>105.6197552070765</v>
      </c>
      <c r="AD144" t="n">
        <v>85338.20705165634</v>
      </c>
      <c r="AE144" t="n">
        <v>116763.4997440138</v>
      </c>
      <c r="AF144" t="n">
        <v>2.2187182030463e-06</v>
      </c>
      <c r="AG144" t="n">
        <v>0.1375</v>
      </c>
      <c r="AH144" t="n">
        <v>105619.7552070765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10.0999</v>
      </c>
      <c r="E145" t="n">
        <v>9.9</v>
      </c>
      <c r="F145" t="n">
        <v>6.74</v>
      </c>
      <c r="G145" t="n">
        <v>101.05</v>
      </c>
      <c r="H145" t="n">
        <v>1.78</v>
      </c>
      <c r="I145" t="n">
        <v>4</v>
      </c>
      <c r="J145" t="n">
        <v>367.92</v>
      </c>
      <c r="K145" t="n">
        <v>61.2</v>
      </c>
      <c r="L145" t="n">
        <v>36.75</v>
      </c>
      <c r="M145" t="n">
        <v>2</v>
      </c>
      <c r="N145" t="n">
        <v>124.97</v>
      </c>
      <c r="O145" t="n">
        <v>45610.57</v>
      </c>
      <c r="P145" t="n">
        <v>115.32</v>
      </c>
      <c r="Q145" t="n">
        <v>204.14</v>
      </c>
      <c r="R145" t="n">
        <v>23.23</v>
      </c>
      <c r="S145" t="n">
        <v>17.37</v>
      </c>
      <c r="T145" t="n">
        <v>838.62</v>
      </c>
      <c r="U145" t="n">
        <v>0.75</v>
      </c>
      <c r="V145" t="n">
        <v>0.76</v>
      </c>
      <c r="W145" t="n">
        <v>1.14</v>
      </c>
      <c r="X145" t="n">
        <v>0.05</v>
      </c>
      <c r="Y145" t="n">
        <v>1</v>
      </c>
      <c r="Z145" t="n">
        <v>10</v>
      </c>
      <c r="AA145" t="n">
        <v>85.33402189718213</v>
      </c>
      <c r="AB145" t="n">
        <v>116.7577734310262</v>
      </c>
      <c r="AC145" t="n">
        <v>105.6145754053635</v>
      </c>
      <c r="AD145" t="n">
        <v>85334.02189718213</v>
      </c>
      <c r="AE145" t="n">
        <v>116757.7734310262</v>
      </c>
      <c r="AF145" t="n">
        <v>2.218542475169773e-06</v>
      </c>
      <c r="AG145" t="n">
        <v>0.1375</v>
      </c>
      <c r="AH145" t="n">
        <v>105614.5754053635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10.0985</v>
      </c>
      <c r="E146" t="n">
        <v>9.9</v>
      </c>
      <c r="F146" t="n">
        <v>6.74</v>
      </c>
      <c r="G146" t="n">
        <v>101.07</v>
      </c>
      <c r="H146" t="n">
        <v>1.79</v>
      </c>
      <c r="I146" t="n">
        <v>4</v>
      </c>
      <c r="J146" t="n">
        <v>368.6</v>
      </c>
      <c r="K146" t="n">
        <v>61.2</v>
      </c>
      <c r="L146" t="n">
        <v>37</v>
      </c>
      <c r="M146" t="n">
        <v>2</v>
      </c>
      <c r="N146" t="n">
        <v>125.4</v>
      </c>
      <c r="O146" t="n">
        <v>45695.24</v>
      </c>
      <c r="P146" t="n">
        <v>115.3</v>
      </c>
      <c r="Q146" t="n">
        <v>204.14</v>
      </c>
      <c r="R146" t="n">
        <v>23.23</v>
      </c>
      <c r="S146" t="n">
        <v>17.37</v>
      </c>
      <c r="T146" t="n">
        <v>839.35</v>
      </c>
      <c r="U146" t="n">
        <v>0.75</v>
      </c>
      <c r="V146" t="n">
        <v>0.76</v>
      </c>
      <c r="W146" t="n">
        <v>1.14</v>
      </c>
      <c r="X146" t="n">
        <v>0.05</v>
      </c>
      <c r="Y146" t="n">
        <v>1</v>
      </c>
      <c r="Z146" t="n">
        <v>10</v>
      </c>
      <c r="AA146" t="n">
        <v>85.33477959846044</v>
      </c>
      <c r="AB146" t="n">
        <v>116.7588101513426</v>
      </c>
      <c r="AC146" t="n">
        <v>105.615513182548</v>
      </c>
      <c r="AD146" t="n">
        <v>85334.77959846045</v>
      </c>
      <c r="AE146" t="n">
        <v>116758.8101513426</v>
      </c>
      <c r="AF146" t="n">
        <v>2.218234951385851e-06</v>
      </c>
      <c r="AG146" t="n">
        <v>0.1375</v>
      </c>
      <c r="AH146" t="n">
        <v>105615.513182548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10.0968</v>
      </c>
      <c r="E147" t="n">
        <v>9.9</v>
      </c>
      <c r="F147" t="n">
        <v>6.74</v>
      </c>
      <c r="G147" t="n">
        <v>101.09</v>
      </c>
      <c r="H147" t="n">
        <v>1.8</v>
      </c>
      <c r="I147" t="n">
        <v>4</v>
      </c>
      <c r="J147" t="n">
        <v>369.29</v>
      </c>
      <c r="K147" t="n">
        <v>61.2</v>
      </c>
      <c r="L147" t="n">
        <v>37.25</v>
      </c>
      <c r="M147" t="n">
        <v>2</v>
      </c>
      <c r="N147" t="n">
        <v>125.84</v>
      </c>
      <c r="O147" t="n">
        <v>45780.16</v>
      </c>
      <c r="P147" t="n">
        <v>115.25</v>
      </c>
      <c r="Q147" t="n">
        <v>204.14</v>
      </c>
      <c r="R147" t="n">
        <v>23.34</v>
      </c>
      <c r="S147" t="n">
        <v>17.37</v>
      </c>
      <c r="T147" t="n">
        <v>892.14</v>
      </c>
      <c r="U147" t="n">
        <v>0.74</v>
      </c>
      <c r="V147" t="n">
        <v>0.76</v>
      </c>
      <c r="W147" t="n">
        <v>1.14</v>
      </c>
      <c r="X147" t="n">
        <v>0.05</v>
      </c>
      <c r="Y147" t="n">
        <v>1</v>
      </c>
      <c r="Z147" t="n">
        <v>10</v>
      </c>
      <c r="AA147" t="n">
        <v>85.32184049850011</v>
      </c>
      <c r="AB147" t="n">
        <v>116.741106303944</v>
      </c>
      <c r="AC147" t="n">
        <v>105.5994989654976</v>
      </c>
      <c r="AD147" t="n">
        <v>85321.84049850011</v>
      </c>
      <c r="AE147" t="n">
        <v>116741.106303944</v>
      </c>
      <c r="AF147" t="n">
        <v>2.217861529648231e-06</v>
      </c>
      <c r="AG147" t="n">
        <v>0.1375</v>
      </c>
      <c r="AH147" t="n">
        <v>105599.4989654976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10.097</v>
      </c>
      <c r="E148" t="n">
        <v>9.9</v>
      </c>
      <c r="F148" t="n">
        <v>6.74</v>
      </c>
      <c r="G148" t="n">
        <v>101.09</v>
      </c>
      <c r="H148" t="n">
        <v>1.81</v>
      </c>
      <c r="I148" t="n">
        <v>4</v>
      </c>
      <c r="J148" t="n">
        <v>369.98</v>
      </c>
      <c r="K148" t="n">
        <v>61.2</v>
      </c>
      <c r="L148" t="n">
        <v>37.5</v>
      </c>
      <c r="M148" t="n">
        <v>2</v>
      </c>
      <c r="N148" t="n">
        <v>126.28</v>
      </c>
      <c r="O148" t="n">
        <v>45865.47</v>
      </c>
      <c r="P148" t="n">
        <v>115.04</v>
      </c>
      <c r="Q148" t="n">
        <v>204.14</v>
      </c>
      <c r="R148" t="n">
        <v>23.36</v>
      </c>
      <c r="S148" t="n">
        <v>17.37</v>
      </c>
      <c r="T148" t="n">
        <v>902.05</v>
      </c>
      <c r="U148" t="n">
        <v>0.74</v>
      </c>
      <c r="V148" t="n">
        <v>0.76</v>
      </c>
      <c r="W148" t="n">
        <v>1.14</v>
      </c>
      <c r="X148" t="n">
        <v>0.05</v>
      </c>
      <c r="Y148" t="n">
        <v>1</v>
      </c>
      <c r="Z148" t="n">
        <v>10</v>
      </c>
      <c r="AA148" t="n">
        <v>85.20700932011374</v>
      </c>
      <c r="AB148" t="n">
        <v>116.5839892196819</v>
      </c>
      <c r="AC148" t="n">
        <v>105.4573769152422</v>
      </c>
      <c r="AD148" t="n">
        <v>85207.00932011374</v>
      </c>
      <c r="AE148" t="n">
        <v>116583.9892196819</v>
      </c>
      <c r="AF148" t="n">
        <v>2.217905461617363e-06</v>
      </c>
      <c r="AG148" t="n">
        <v>0.1375</v>
      </c>
      <c r="AH148" t="n">
        <v>105457.3769152422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10.0939</v>
      </c>
      <c r="E149" t="n">
        <v>9.91</v>
      </c>
      <c r="F149" t="n">
        <v>6.74</v>
      </c>
      <c r="G149" t="n">
        <v>101.13</v>
      </c>
      <c r="H149" t="n">
        <v>1.82</v>
      </c>
      <c r="I149" t="n">
        <v>4</v>
      </c>
      <c r="J149" t="n">
        <v>370.67</v>
      </c>
      <c r="K149" t="n">
        <v>61.2</v>
      </c>
      <c r="L149" t="n">
        <v>37.75</v>
      </c>
      <c r="M149" t="n">
        <v>2</v>
      </c>
      <c r="N149" t="n">
        <v>126.73</v>
      </c>
      <c r="O149" t="n">
        <v>45950.92</v>
      </c>
      <c r="P149" t="n">
        <v>115.05</v>
      </c>
      <c r="Q149" t="n">
        <v>204.14</v>
      </c>
      <c r="R149" t="n">
        <v>23.38</v>
      </c>
      <c r="S149" t="n">
        <v>17.37</v>
      </c>
      <c r="T149" t="n">
        <v>912.46</v>
      </c>
      <c r="U149" t="n">
        <v>0.74</v>
      </c>
      <c r="V149" t="n">
        <v>0.76</v>
      </c>
      <c r="W149" t="n">
        <v>1.14</v>
      </c>
      <c r="X149" t="n">
        <v>0.05</v>
      </c>
      <c r="Y149" t="n">
        <v>1</v>
      </c>
      <c r="Z149" t="n">
        <v>10</v>
      </c>
      <c r="AA149" t="n">
        <v>85.23841455419446</v>
      </c>
      <c r="AB149" t="n">
        <v>116.6269592464522</v>
      </c>
      <c r="AC149" t="n">
        <v>105.4962459429664</v>
      </c>
      <c r="AD149" t="n">
        <v>85238.41455419446</v>
      </c>
      <c r="AE149" t="n">
        <v>116626.9592464522</v>
      </c>
      <c r="AF149" t="n">
        <v>2.21722451609582e-06</v>
      </c>
      <c r="AG149" t="n">
        <v>0.1376388888888889</v>
      </c>
      <c r="AH149" t="n">
        <v>105496.2459429664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10.0953</v>
      </c>
      <c r="E150" t="n">
        <v>9.91</v>
      </c>
      <c r="F150" t="n">
        <v>6.74</v>
      </c>
      <c r="G150" t="n">
        <v>101.11</v>
      </c>
      <c r="H150" t="n">
        <v>1.82</v>
      </c>
      <c r="I150" t="n">
        <v>4</v>
      </c>
      <c r="J150" t="n">
        <v>371.37</v>
      </c>
      <c r="K150" t="n">
        <v>61.2</v>
      </c>
      <c r="L150" t="n">
        <v>38</v>
      </c>
      <c r="M150" t="n">
        <v>2</v>
      </c>
      <c r="N150" t="n">
        <v>127.17</v>
      </c>
      <c r="O150" t="n">
        <v>46036.65</v>
      </c>
      <c r="P150" t="n">
        <v>114.91</v>
      </c>
      <c r="Q150" t="n">
        <v>204.16</v>
      </c>
      <c r="R150" t="n">
        <v>23.31</v>
      </c>
      <c r="S150" t="n">
        <v>17.37</v>
      </c>
      <c r="T150" t="n">
        <v>876.41</v>
      </c>
      <c r="U150" t="n">
        <v>0.75</v>
      </c>
      <c r="V150" t="n">
        <v>0.76</v>
      </c>
      <c r="W150" t="n">
        <v>1.14</v>
      </c>
      <c r="X150" t="n">
        <v>0.05</v>
      </c>
      <c r="Y150" t="n">
        <v>1</v>
      </c>
      <c r="Z150" t="n">
        <v>10</v>
      </c>
      <c r="AA150" t="n">
        <v>85.15142056006493</v>
      </c>
      <c r="AB150" t="n">
        <v>116.5079302257801</v>
      </c>
      <c r="AC150" t="n">
        <v>105.3885768849689</v>
      </c>
      <c r="AD150" t="n">
        <v>85151.42056006493</v>
      </c>
      <c r="AE150" t="n">
        <v>116507.9302257801</v>
      </c>
      <c r="AF150" t="n">
        <v>2.217532039879743e-06</v>
      </c>
      <c r="AG150" t="n">
        <v>0.1376388888888889</v>
      </c>
      <c r="AH150" t="n">
        <v>105388.5768849689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10.0993</v>
      </c>
      <c r="E151" t="n">
        <v>9.9</v>
      </c>
      <c r="F151" t="n">
        <v>6.74</v>
      </c>
      <c r="G151" t="n">
        <v>101.05</v>
      </c>
      <c r="H151" t="n">
        <v>1.83</v>
      </c>
      <c r="I151" t="n">
        <v>4</v>
      </c>
      <c r="J151" t="n">
        <v>372.07</v>
      </c>
      <c r="K151" t="n">
        <v>61.2</v>
      </c>
      <c r="L151" t="n">
        <v>38.25</v>
      </c>
      <c r="M151" t="n">
        <v>2</v>
      </c>
      <c r="N151" t="n">
        <v>127.62</v>
      </c>
      <c r="O151" t="n">
        <v>46122.64</v>
      </c>
      <c r="P151" t="n">
        <v>114.75</v>
      </c>
      <c r="Q151" t="n">
        <v>204.14</v>
      </c>
      <c r="R151" t="n">
        <v>23.26</v>
      </c>
      <c r="S151" t="n">
        <v>17.37</v>
      </c>
      <c r="T151" t="n">
        <v>854.53</v>
      </c>
      <c r="U151" t="n">
        <v>0.75</v>
      </c>
      <c r="V151" t="n">
        <v>0.76</v>
      </c>
      <c r="W151" t="n">
        <v>1.14</v>
      </c>
      <c r="X151" t="n">
        <v>0.05</v>
      </c>
      <c r="Y151" t="n">
        <v>1</v>
      </c>
      <c r="Z151" t="n">
        <v>10</v>
      </c>
      <c r="AA151" t="n">
        <v>85.03182355204831</v>
      </c>
      <c r="AB151" t="n">
        <v>116.3442923231643</v>
      </c>
      <c r="AC151" t="n">
        <v>105.2405563541114</v>
      </c>
      <c r="AD151" t="n">
        <v>85031.82355204831</v>
      </c>
      <c r="AE151" t="n">
        <v>116344.2923231642</v>
      </c>
      <c r="AF151" t="n">
        <v>2.218410679262378e-06</v>
      </c>
      <c r="AG151" t="n">
        <v>0.1375</v>
      </c>
      <c r="AH151" t="n">
        <v>105240.5563541114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10.0965</v>
      </c>
      <c r="E152" t="n">
        <v>9.9</v>
      </c>
      <c r="F152" t="n">
        <v>6.74</v>
      </c>
      <c r="G152" t="n">
        <v>101.1</v>
      </c>
      <c r="H152" t="n">
        <v>1.84</v>
      </c>
      <c r="I152" t="n">
        <v>4</v>
      </c>
      <c r="J152" t="n">
        <v>372.77</v>
      </c>
      <c r="K152" t="n">
        <v>61.2</v>
      </c>
      <c r="L152" t="n">
        <v>38.5</v>
      </c>
      <c r="M152" t="n">
        <v>2</v>
      </c>
      <c r="N152" t="n">
        <v>128.07</v>
      </c>
      <c r="O152" t="n">
        <v>46208.91</v>
      </c>
      <c r="P152" t="n">
        <v>114.75</v>
      </c>
      <c r="Q152" t="n">
        <v>204.14</v>
      </c>
      <c r="R152" t="n">
        <v>23.28</v>
      </c>
      <c r="S152" t="n">
        <v>17.37</v>
      </c>
      <c r="T152" t="n">
        <v>862.4400000000001</v>
      </c>
      <c r="U152" t="n">
        <v>0.75</v>
      </c>
      <c r="V152" t="n">
        <v>0.76</v>
      </c>
      <c r="W152" t="n">
        <v>1.14</v>
      </c>
      <c r="X152" t="n">
        <v>0.05</v>
      </c>
      <c r="Y152" t="n">
        <v>1</v>
      </c>
      <c r="Z152" t="n">
        <v>10</v>
      </c>
      <c r="AA152" t="n">
        <v>85.05481523035562</v>
      </c>
      <c r="AB152" t="n">
        <v>116.3757505517455</v>
      </c>
      <c r="AC152" t="n">
        <v>105.2690122535088</v>
      </c>
      <c r="AD152" t="n">
        <v>85054.81523035561</v>
      </c>
      <c r="AE152" t="n">
        <v>116375.7505517455</v>
      </c>
      <c r="AF152" t="n">
        <v>2.217795631694533e-06</v>
      </c>
      <c r="AG152" t="n">
        <v>0.1375</v>
      </c>
      <c r="AH152" t="n">
        <v>105269.0122535088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10.0962</v>
      </c>
      <c r="E153" t="n">
        <v>9.9</v>
      </c>
      <c r="F153" t="n">
        <v>6.74</v>
      </c>
      <c r="G153" t="n">
        <v>101.1</v>
      </c>
      <c r="H153" t="n">
        <v>1.85</v>
      </c>
      <c r="I153" t="n">
        <v>4</v>
      </c>
      <c r="J153" t="n">
        <v>373.47</v>
      </c>
      <c r="K153" t="n">
        <v>61.2</v>
      </c>
      <c r="L153" t="n">
        <v>38.75</v>
      </c>
      <c r="M153" t="n">
        <v>2</v>
      </c>
      <c r="N153" t="n">
        <v>128.52</v>
      </c>
      <c r="O153" t="n">
        <v>46295.45</v>
      </c>
      <c r="P153" t="n">
        <v>114.68</v>
      </c>
      <c r="Q153" t="n">
        <v>204.14</v>
      </c>
      <c r="R153" t="n">
        <v>23.34</v>
      </c>
      <c r="S153" t="n">
        <v>17.37</v>
      </c>
      <c r="T153" t="n">
        <v>891.45</v>
      </c>
      <c r="U153" t="n">
        <v>0.74</v>
      </c>
      <c r="V153" t="n">
        <v>0.76</v>
      </c>
      <c r="W153" t="n">
        <v>1.14</v>
      </c>
      <c r="X153" t="n">
        <v>0.05</v>
      </c>
      <c r="Y153" t="n">
        <v>1</v>
      </c>
      <c r="Z153" t="n">
        <v>10</v>
      </c>
      <c r="AA153" t="n">
        <v>85.01954864058828</v>
      </c>
      <c r="AB153" t="n">
        <v>116.3274972477737</v>
      </c>
      <c r="AC153" t="n">
        <v>105.2253641771442</v>
      </c>
      <c r="AD153" t="n">
        <v>85019.54864058828</v>
      </c>
      <c r="AE153" t="n">
        <v>116327.4972477737</v>
      </c>
      <c r="AF153" t="n">
        <v>2.217729733740835e-06</v>
      </c>
      <c r="AG153" t="n">
        <v>0.1375</v>
      </c>
      <c r="AH153" t="n">
        <v>105225.3641771442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10.0987</v>
      </c>
      <c r="E154" t="n">
        <v>9.9</v>
      </c>
      <c r="F154" t="n">
        <v>6.74</v>
      </c>
      <c r="G154" t="n">
        <v>101.06</v>
      </c>
      <c r="H154" t="n">
        <v>1.86</v>
      </c>
      <c r="I154" t="n">
        <v>4</v>
      </c>
      <c r="J154" t="n">
        <v>374.17</v>
      </c>
      <c r="K154" t="n">
        <v>61.2</v>
      </c>
      <c r="L154" t="n">
        <v>39</v>
      </c>
      <c r="M154" t="n">
        <v>2</v>
      </c>
      <c r="N154" t="n">
        <v>128.97</v>
      </c>
      <c r="O154" t="n">
        <v>46382.28</v>
      </c>
      <c r="P154" t="n">
        <v>114.59</v>
      </c>
      <c r="Q154" t="n">
        <v>204.15</v>
      </c>
      <c r="R154" t="n">
        <v>23.22</v>
      </c>
      <c r="S154" t="n">
        <v>17.37</v>
      </c>
      <c r="T154" t="n">
        <v>834.3</v>
      </c>
      <c r="U154" t="n">
        <v>0.75</v>
      </c>
      <c r="V154" t="n">
        <v>0.76</v>
      </c>
      <c r="W154" t="n">
        <v>1.14</v>
      </c>
      <c r="X154" t="n">
        <v>0.05</v>
      </c>
      <c r="Y154" t="n">
        <v>1</v>
      </c>
      <c r="Z154" t="n">
        <v>10</v>
      </c>
      <c r="AA154" t="n">
        <v>84.9505289246642</v>
      </c>
      <c r="AB154" t="n">
        <v>116.2330614275115</v>
      </c>
      <c r="AC154" t="n">
        <v>105.1399411790262</v>
      </c>
      <c r="AD154" t="n">
        <v>84950.52892466419</v>
      </c>
      <c r="AE154" t="n">
        <v>116233.0614275115</v>
      </c>
      <c r="AF154" t="n">
        <v>2.218278883354982e-06</v>
      </c>
      <c r="AG154" t="n">
        <v>0.1375</v>
      </c>
      <c r="AH154" t="n">
        <v>105139.9411790262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10.0959</v>
      </c>
      <c r="E155" t="n">
        <v>9.9</v>
      </c>
      <c r="F155" t="n">
        <v>6.74</v>
      </c>
      <c r="G155" t="n">
        <v>101.1</v>
      </c>
      <c r="H155" t="n">
        <v>1.87</v>
      </c>
      <c r="I155" t="n">
        <v>4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114.5</v>
      </c>
      <c r="Q155" t="n">
        <v>204.14</v>
      </c>
      <c r="R155" t="n">
        <v>23.27</v>
      </c>
      <c r="S155" t="n">
        <v>17.37</v>
      </c>
      <c r="T155" t="n">
        <v>858.8</v>
      </c>
      <c r="U155" t="n">
        <v>0.75</v>
      </c>
      <c r="V155" t="n">
        <v>0.76</v>
      </c>
      <c r="W155" t="n">
        <v>1.14</v>
      </c>
      <c r="X155" t="n">
        <v>0.05</v>
      </c>
      <c r="Y155" t="n">
        <v>1</v>
      </c>
      <c r="Z155" t="n">
        <v>10</v>
      </c>
      <c r="AA155" t="n">
        <v>84.92498702984021</v>
      </c>
      <c r="AB155" t="n">
        <v>116.1981138801845</v>
      </c>
      <c r="AC155" t="n">
        <v>105.1083289765669</v>
      </c>
      <c r="AD155" t="n">
        <v>84924.98702984021</v>
      </c>
      <c r="AE155" t="n">
        <v>116198.1138801845</v>
      </c>
      <c r="AF155" t="n">
        <v>2.217663835787138e-06</v>
      </c>
      <c r="AG155" t="n">
        <v>0.1375</v>
      </c>
      <c r="AH155" t="n">
        <v>105108.3289765669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10.0956</v>
      </c>
      <c r="E156" t="n">
        <v>9.91</v>
      </c>
      <c r="F156" t="n">
        <v>6.74</v>
      </c>
      <c r="G156" t="n">
        <v>101.11</v>
      </c>
      <c r="H156" t="n">
        <v>1.88</v>
      </c>
      <c r="I156" t="n">
        <v>4</v>
      </c>
      <c r="J156" t="n">
        <v>375.59</v>
      </c>
      <c r="K156" t="n">
        <v>61.2</v>
      </c>
      <c r="L156" t="n">
        <v>39.5</v>
      </c>
      <c r="M156" t="n">
        <v>2</v>
      </c>
      <c r="N156" t="n">
        <v>129.89</v>
      </c>
      <c r="O156" t="n">
        <v>46556.77</v>
      </c>
      <c r="P156" t="n">
        <v>114.3</v>
      </c>
      <c r="Q156" t="n">
        <v>204.15</v>
      </c>
      <c r="R156" t="n">
        <v>23.31</v>
      </c>
      <c r="S156" t="n">
        <v>17.37</v>
      </c>
      <c r="T156" t="n">
        <v>877.61</v>
      </c>
      <c r="U156" t="n">
        <v>0.75</v>
      </c>
      <c r="V156" t="n">
        <v>0.76</v>
      </c>
      <c r="W156" t="n">
        <v>1.14</v>
      </c>
      <c r="X156" t="n">
        <v>0.05</v>
      </c>
      <c r="Y156" t="n">
        <v>1</v>
      </c>
      <c r="Z156" t="n">
        <v>10</v>
      </c>
      <c r="AA156" t="n">
        <v>84.82013741552858</v>
      </c>
      <c r="AB156" t="n">
        <v>116.0546540122448</v>
      </c>
      <c r="AC156" t="n">
        <v>104.9785607170761</v>
      </c>
      <c r="AD156" t="n">
        <v>84820.13741552857</v>
      </c>
      <c r="AE156" t="n">
        <v>116054.6540122448</v>
      </c>
      <c r="AF156" t="n">
        <v>2.21759793783344e-06</v>
      </c>
      <c r="AG156" t="n">
        <v>0.1376388888888889</v>
      </c>
      <c r="AH156" t="n">
        <v>104978.5607170762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10.0914</v>
      </c>
      <c r="E157" t="n">
        <v>9.91</v>
      </c>
      <c r="F157" t="n">
        <v>6.74</v>
      </c>
      <c r="G157" t="n">
        <v>101.17</v>
      </c>
      <c r="H157" t="n">
        <v>1.88</v>
      </c>
      <c r="I157" t="n">
        <v>4</v>
      </c>
      <c r="J157" t="n">
        <v>376.3</v>
      </c>
      <c r="K157" t="n">
        <v>61.2</v>
      </c>
      <c r="L157" t="n">
        <v>39.75</v>
      </c>
      <c r="M157" t="n">
        <v>2</v>
      </c>
      <c r="N157" t="n">
        <v>130.35</v>
      </c>
      <c r="O157" t="n">
        <v>46644.44</v>
      </c>
      <c r="P157" t="n">
        <v>114.27</v>
      </c>
      <c r="Q157" t="n">
        <v>204.14</v>
      </c>
      <c r="R157" t="n">
        <v>23.51</v>
      </c>
      <c r="S157" t="n">
        <v>17.37</v>
      </c>
      <c r="T157" t="n">
        <v>975.99</v>
      </c>
      <c r="U157" t="n">
        <v>0.74</v>
      </c>
      <c r="V157" t="n">
        <v>0.76</v>
      </c>
      <c r="W157" t="n">
        <v>1.14</v>
      </c>
      <c r="X157" t="n">
        <v>0.05</v>
      </c>
      <c r="Y157" t="n">
        <v>1</v>
      </c>
      <c r="Z157" t="n">
        <v>10</v>
      </c>
      <c r="AA157" t="n">
        <v>84.83837604324069</v>
      </c>
      <c r="AB157" t="n">
        <v>116.079608907312</v>
      </c>
      <c r="AC157" t="n">
        <v>105.0011339519826</v>
      </c>
      <c r="AD157" t="n">
        <v>84838.37604324069</v>
      </c>
      <c r="AE157" t="n">
        <v>116079.608907312</v>
      </c>
      <c r="AF157" t="n">
        <v>2.216675366481673e-06</v>
      </c>
      <c r="AG157" t="n">
        <v>0.1376388888888889</v>
      </c>
      <c r="AH157" t="n">
        <v>105001.1339519826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10.0914</v>
      </c>
      <c r="E158" t="n">
        <v>9.91</v>
      </c>
      <c r="F158" t="n">
        <v>6.74</v>
      </c>
      <c r="G158" t="n">
        <v>101.17</v>
      </c>
      <c r="H158" t="n">
        <v>1.89</v>
      </c>
      <c r="I158" t="n">
        <v>4</v>
      </c>
      <c r="J158" t="n">
        <v>377.01</v>
      </c>
      <c r="K158" t="n">
        <v>61.2</v>
      </c>
      <c r="L158" t="n">
        <v>40</v>
      </c>
      <c r="M158" t="n">
        <v>2</v>
      </c>
      <c r="N158" t="n">
        <v>130.81</v>
      </c>
      <c r="O158" t="n">
        <v>46732.41</v>
      </c>
      <c r="P158" t="n">
        <v>114.02</v>
      </c>
      <c r="Q158" t="n">
        <v>204.15</v>
      </c>
      <c r="R158" t="n">
        <v>23.4</v>
      </c>
      <c r="S158" t="n">
        <v>17.37</v>
      </c>
      <c r="T158" t="n">
        <v>923.09</v>
      </c>
      <c r="U158" t="n">
        <v>0.74</v>
      </c>
      <c r="V158" t="n">
        <v>0.76</v>
      </c>
      <c r="W158" t="n">
        <v>1.14</v>
      </c>
      <c r="X158" t="n">
        <v>0.05</v>
      </c>
      <c r="Y158" t="n">
        <v>1</v>
      </c>
      <c r="Z158" t="n">
        <v>10</v>
      </c>
      <c r="AA158" t="n">
        <v>84.70355930406281</v>
      </c>
      <c r="AB158" t="n">
        <v>115.8951466970742</v>
      </c>
      <c r="AC158" t="n">
        <v>104.8342765561954</v>
      </c>
      <c r="AD158" t="n">
        <v>84703.5593040628</v>
      </c>
      <c r="AE158" t="n">
        <v>115895.1466970742</v>
      </c>
      <c r="AF158" t="n">
        <v>2.216675366481673e-06</v>
      </c>
      <c r="AG158" t="n">
        <v>0.1376388888888889</v>
      </c>
      <c r="AH158" t="n">
        <v>104834.2765561954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8.444599999999999</v>
      </c>
      <c r="E2" t="n">
        <v>11.84</v>
      </c>
      <c r="F2" t="n">
        <v>7.95</v>
      </c>
      <c r="G2" t="n">
        <v>7.57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86.56</v>
      </c>
      <c r="Q2" t="n">
        <v>204.24</v>
      </c>
      <c r="R2" t="n">
        <v>61.16</v>
      </c>
      <c r="S2" t="n">
        <v>17.37</v>
      </c>
      <c r="T2" t="n">
        <v>19507.7</v>
      </c>
      <c r="U2" t="n">
        <v>0.28</v>
      </c>
      <c r="V2" t="n">
        <v>0.64</v>
      </c>
      <c r="W2" t="n">
        <v>1.23</v>
      </c>
      <c r="X2" t="n">
        <v>1.25</v>
      </c>
      <c r="Y2" t="n">
        <v>1</v>
      </c>
      <c r="Z2" t="n">
        <v>10</v>
      </c>
      <c r="AA2" t="n">
        <v>79.44622698549902</v>
      </c>
      <c r="AB2" t="n">
        <v>108.7018326816862</v>
      </c>
      <c r="AC2" t="n">
        <v>98.32748233455416</v>
      </c>
      <c r="AD2" t="n">
        <v>79446.22698549903</v>
      </c>
      <c r="AE2" t="n">
        <v>108701.8326816862</v>
      </c>
      <c r="AF2" t="n">
        <v>2.100876308860849e-06</v>
      </c>
      <c r="AG2" t="n">
        <v>0.1644444444444444</v>
      </c>
      <c r="AH2" t="n">
        <v>98327.48233455417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8.9374</v>
      </c>
      <c r="E3" t="n">
        <v>11.19</v>
      </c>
      <c r="F3" t="n">
        <v>7.67</v>
      </c>
      <c r="G3" t="n">
        <v>9.4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83.36</v>
      </c>
      <c r="Q3" t="n">
        <v>204.24</v>
      </c>
      <c r="R3" t="n">
        <v>52.73</v>
      </c>
      <c r="S3" t="n">
        <v>17.37</v>
      </c>
      <c r="T3" t="n">
        <v>15361.07</v>
      </c>
      <c r="U3" t="n">
        <v>0.33</v>
      </c>
      <c r="V3" t="n">
        <v>0.67</v>
      </c>
      <c r="W3" t="n">
        <v>1.21</v>
      </c>
      <c r="X3" t="n">
        <v>0.98</v>
      </c>
      <c r="Y3" t="n">
        <v>1</v>
      </c>
      <c r="Z3" t="n">
        <v>10</v>
      </c>
      <c r="AA3" t="n">
        <v>72.49159005167523</v>
      </c>
      <c r="AB3" t="n">
        <v>99.18619161190578</v>
      </c>
      <c r="AC3" t="n">
        <v>89.72000069318443</v>
      </c>
      <c r="AD3" t="n">
        <v>72491.59005167523</v>
      </c>
      <c r="AE3" t="n">
        <v>99186.19161190579</v>
      </c>
      <c r="AF3" t="n">
        <v>2.223476768918948e-06</v>
      </c>
      <c r="AG3" t="n">
        <v>0.1554166666666666</v>
      </c>
      <c r="AH3" t="n">
        <v>89720.00069318443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9.3134</v>
      </c>
      <c r="E4" t="n">
        <v>10.74</v>
      </c>
      <c r="F4" t="n">
        <v>7.47</v>
      </c>
      <c r="G4" t="n">
        <v>11.2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80.81999999999999</v>
      </c>
      <c r="Q4" t="n">
        <v>204.15</v>
      </c>
      <c r="R4" t="n">
        <v>45.98</v>
      </c>
      <c r="S4" t="n">
        <v>17.37</v>
      </c>
      <c r="T4" t="n">
        <v>12032.11</v>
      </c>
      <c r="U4" t="n">
        <v>0.38</v>
      </c>
      <c r="V4" t="n">
        <v>0.68</v>
      </c>
      <c r="W4" t="n">
        <v>1.2</v>
      </c>
      <c r="X4" t="n">
        <v>0.78</v>
      </c>
      <c r="Y4" t="n">
        <v>1</v>
      </c>
      <c r="Z4" t="n">
        <v>10</v>
      </c>
      <c r="AA4" t="n">
        <v>67.65620474763944</v>
      </c>
      <c r="AB4" t="n">
        <v>92.57020411678326</v>
      </c>
      <c r="AC4" t="n">
        <v>83.73543375899752</v>
      </c>
      <c r="AD4" t="n">
        <v>67656.20474763944</v>
      </c>
      <c r="AE4" t="n">
        <v>92570.20411678326</v>
      </c>
      <c r="AF4" t="n">
        <v>2.317019327729511e-06</v>
      </c>
      <c r="AG4" t="n">
        <v>0.1491666666666667</v>
      </c>
      <c r="AH4" t="n">
        <v>83735.43375899752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9.5587</v>
      </c>
      <c r="E5" t="n">
        <v>10.46</v>
      </c>
      <c r="F5" t="n">
        <v>7.36</v>
      </c>
      <c r="G5" t="n">
        <v>12.98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79.31</v>
      </c>
      <c r="Q5" t="n">
        <v>204.14</v>
      </c>
      <c r="R5" t="n">
        <v>42.66</v>
      </c>
      <c r="S5" t="n">
        <v>17.37</v>
      </c>
      <c r="T5" t="n">
        <v>10401.27</v>
      </c>
      <c r="U5" t="n">
        <v>0.41</v>
      </c>
      <c r="V5" t="n">
        <v>0.6899999999999999</v>
      </c>
      <c r="W5" t="n">
        <v>1.19</v>
      </c>
      <c r="X5" t="n">
        <v>0.66</v>
      </c>
      <c r="Y5" t="n">
        <v>1</v>
      </c>
      <c r="Z5" t="n">
        <v>10</v>
      </c>
      <c r="AA5" t="n">
        <v>64.83910921782741</v>
      </c>
      <c r="AB5" t="n">
        <v>88.71572973141295</v>
      </c>
      <c r="AC5" t="n">
        <v>80.24882499917695</v>
      </c>
      <c r="AD5" t="n">
        <v>64839.10921782742</v>
      </c>
      <c r="AE5" t="n">
        <v>88715.72973141295</v>
      </c>
      <c r="AF5" t="n">
        <v>2.378045896017359e-06</v>
      </c>
      <c r="AG5" t="n">
        <v>0.1452777777777778</v>
      </c>
      <c r="AH5" t="n">
        <v>80248.82499917694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9.7738</v>
      </c>
      <c r="E6" t="n">
        <v>10.23</v>
      </c>
      <c r="F6" t="n">
        <v>7.26</v>
      </c>
      <c r="G6" t="n">
        <v>15.02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78.05</v>
      </c>
      <c r="Q6" t="n">
        <v>204.14</v>
      </c>
      <c r="R6" t="n">
        <v>39.69</v>
      </c>
      <c r="S6" t="n">
        <v>17.37</v>
      </c>
      <c r="T6" t="n">
        <v>8942.49</v>
      </c>
      <c r="U6" t="n">
        <v>0.44</v>
      </c>
      <c r="V6" t="n">
        <v>0.7</v>
      </c>
      <c r="W6" t="n">
        <v>1.18</v>
      </c>
      <c r="X6" t="n">
        <v>0.57</v>
      </c>
      <c r="Y6" t="n">
        <v>1</v>
      </c>
      <c r="Z6" t="n">
        <v>10</v>
      </c>
      <c r="AA6" t="n">
        <v>62.51278585744203</v>
      </c>
      <c r="AB6" t="n">
        <v>85.53275147959187</v>
      </c>
      <c r="AC6" t="n">
        <v>77.36962572437062</v>
      </c>
      <c r="AD6" t="n">
        <v>62512.78585744202</v>
      </c>
      <c r="AE6" t="n">
        <v>85532.75147959187</v>
      </c>
      <c r="AF6" t="n">
        <v>2.431559205592232e-06</v>
      </c>
      <c r="AG6" t="n">
        <v>0.1420833333333333</v>
      </c>
      <c r="AH6" t="n">
        <v>77369.62572437062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9.908899999999999</v>
      </c>
      <c r="E7" t="n">
        <v>10.09</v>
      </c>
      <c r="F7" t="n">
        <v>7.2</v>
      </c>
      <c r="G7" t="n">
        <v>16.62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77.20999999999999</v>
      </c>
      <c r="Q7" t="n">
        <v>204.15</v>
      </c>
      <c r="R7" t="n">
        <v>37.67</v>
      </c>
      <c r="S7" t="n">
        <v>17.37</v>
      </c>
      <c r="T7" t="n">
        <v>7944.97</v>
      </c>
      <c r="U7" t="n">
        <v>0.46</v>
      </c>
      <c r="V7" t="n">
        <v>0.71</v>
      </c>
      <c r="W7" t="n">
        <v>1.18</v>
      </c>
      <c r="X7" t="n">
        <v>0.51</v>
      </c>
      <c r="Y7" t="n">
        <v>1</v>
      </c>
      <c r="Z7" t="n">
        <v>10</v>
      </c>
      <c r="AA7" t="n">
        <v>61.08305126541589</v>
      </c>
      <c r="AB7" t="n">
        <v>83.57652553534413</v>
      </c>
      <c r="AC7" t="n">
        <v>75.6000992386609</v>
      </c>
      <c r="AD7" t="n">
        <v>61083.05126541589</v>
      </c>
      <c r="AE7" t="n">
        <v>83576.52553534413</v>
      </c>
      <c r="AF7" t="n">
        <v>2.465169843079751e-06</v>
      </c>
      <c r="AG7" t="n">
        <v>0.1401388888888889</v>
      </c>
      <c r="AH7" t="n">
        <v>75600.0992386609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10.0601</v>
      </c>
      <c r="E8" t="n">
        <v>9.94</v>
      </c>
      <c r="F8" t="n">
        <v>7.13</v>
      </c>
      <c r="G8" t="n">
        <v>18.61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76.18000000000001</v>
      </c>
      <c r="Q8" t="n">
        <v>204.18</v>
      </c>
      <c r="R8" t="n">
        <v>35.73</v>
      </c>
      <c r="S8" t="n">
        <v>17.37</v>
      </c>
      <c r="T8" t="n">
        <v>6994.64</v>
      </c>
      <c r="U8" t="n">
        <v>0.49</v>
      </c>
      <c r="V8" t="n">
        <v>0.72</v>
      </c>
      <c r="W8" t="n">
        <v>1.17</v>
      </c>
      <c r="X8" t="n">
        <v>0.44</v>
      </c>
      <c r="Y8" t="n">
        <v>1</v>
      </c>
      <c r="Z8" t="n">
        <v>10</v>
      </c>
      <c r="AA8" t="n">
        <v>59.4734694340756</v>
      </c>
      <c r="AB8" t="n">
        <v>81.37422466396667</v>
      </c>
      <c r="AC8" t="n">
        <v>73.60798287149834</v>
      </c>
      <c r="AD8" t="n">
        <v>59473.4694340756</v>
      </c>
      <c r="AE8" t="n">
        <v>81374.22466396667</v>
      </c>
      <c r="AF8" t="n">
        <v>2.50278589332485e-06</v>
      </c>
      <c r="AG8" t="n">
        <v>0.1380555555555555</v>
      </c>
      <c r="AH8" t="n">
        <v>73607.98287149833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10.1606</v>
      </c>
      <c r="E9" t="n">
        <v>9.84</v>
      </c>
      <c r="F9" t="n">
        <v>7.09</v>
      </c>
      <c r="G9" t="n">
        <v>20.26</v>
      </c>
      <c r="H9" t="n">
        <v>0.36</v>
      </c>
      <c r="I9" t="n">
        <v>21</v>
      </c>
      <c r="J9" t="n">
        <v>135.56</v>
      </c>
      <c r="K9" t="n">
        <v>46.47</v>
      </c>
      <c r="L9" t="n">
        <v>2.75</v>
      </c>
      <c r="M9" t="n">
        <v>19</v>
      </c>
      <c r="N9" t="n">
        <v>21.34</v>
      </c>
      <c r="O9" t="n">
        <v>16953.14</v>
      </c>
      <c r="P9" t="n">
        <v>75.43000000000001</v>
      </c>
      <c r="Q9" t="n">
        <v>204.15</v>
      </c>
      <c r="R9" t="n">
        <v>34.26</v>
      </c>
      <c r="S9" t="n">
        <v>17.37</v>
      </c>
      <c r="T9" t="n">
        <v>6266.3</v>
      </c>
      <c r="U9" t="n">
        <v>0.51</v>
      </c>
      <c r="V9" t="n">
        <v>0.72</v>
      </c>
      <c r="W9" t="n">
        <v>1.17</v>
      </c>
      <c r="X9" t="n">
        <v>0.4</v>
      </c>
      <c r="Y9" t="n">
        <v>1</v>
      </c>
      <c r="Z9" t="n">
        <v>10</v>
      </c>
      <c r="AA9" t="n">
        <v>58.40965066940719</v>
      </c>
      <c r="AB9" t="n">
        <v>79.91866089777652</v>
      </c>
      <c r="AC9" t="n">
        <v>72.29133606825633</v>
      </c>
      <c r="AD9" t="n">
        <v>58409.65066940719</v>
      </c>
      <c r="AE9" t="n">
        <v>79918.66089777651</v>
      </c>
      <c r="AF9" t="n">
        <v>2.527788625134588e-06</v>
      </c>
      <c r="AG9" t="n">
        <v>0.1366666666666667</v>
      </c>
      <c r="AH9" t="n">
        <v>72291.33606825632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10.2623</v>
      </c>
      <c r="E10" t="n">
        <v>9.74</v>
      </c>
      <c r="F10" t="n">
        <v>7.05</v>
      </c>
      <c r="G10" t="n">
        <v>22.25</v>
      </c>
      <c r="H10" t="n">
        <v>0.39</v>
      </c>
      <c r="I10" t="n">
        <v>19</v>
      </c>
      <c r="J10" t="n">
        <v>135.9</v>
      </c>
      <c r="K10" t="n">
        <v>46.47</v>
      </c>
      <c r="L10" t="n">
        <v>3</v>
      </c>
      <c r="M10" t="n">
        <v>17</v>
      </c>
      <c r="N10" t="n">
        <v>21.43</v>
      </c>
      <c r="O10" t="n">
        <v>16994.64</v>
      </c>
      <c r="P10" t="n">
        <v>74.65000000000001</v>
      </c>
      <c r="Q10" t="n">
        <v>204.18</v>
      </c>
      <c r="R10" t="n">
        <v>32.88</v>
      </c>
      <c r="S10" t="n">
        <v>17.37</v>
      </c>
      <c r="T10" t="n">
        <v>5589.44</v>
      </c>
      <c r="U10" t="n">
        <v>0.53</v>
      </c>
      <c r="V10" t="n">
        <v>0.72</v>
      </c>
      <c r="W10" t="n">
        <v>1.17</v>
      </c>
      <c r="X10" t="n">
        <v>0.35</v>
      </c>
      <c r="Y10" t="n">
        <v>1</v>
      </c>
      <c r="Z10" t="n">
        <v>10</v>
      </c>
      <c r="AA10" t="n">
        <v>57.34420857953429</v>
      </c>
      <c r="AB10" t="n">
        <v>78.46087602642548</v>
      </c>
      <c r="AC10" t="n">
        <v>70.97268013901265</v>
      </c>
      <c r="AD10" t="n">
        <v>57344.20857953429</v>
      </c>
      <c r="AE10" t="n">
        <v>78460.87602642548</v>
      </c>
      <c r="AF10" t="n">
        <v>2.553089897025636e-06</v>
      </c>
      <c r="AG10" t="n">
        <v>0.1352777777777778</v>
      </c>
      <c r="AH10" t="n">
        <v>70972.68013901265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10.3046</v>
      </c>
      <c r="E11" t="n">
        <v>9.699999999999999</v>
      </c>
      <c r="F11" t="n">
        <v>7.03</v>
      </c>
      <c r="G11" t="n">
        <v>23.45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74.23999999999999</v>
      </c>
      <c r="Q11" t="n">
        <v>204.14</v>
      </c>
      <c r="R11" t="n">
        <v>32.58</v>
      </c>
      <c r="S11" t="n">
        <v>17.37</v>
      </c>
      <c r="T11" t="n">
        <v>5440.01</v>
      </c>
      <c r="U11" t="n">
        <v>0.53</v>
      </c>
      <c r="V11" t="n">
        <v>0.73</v>
      </c>
      <c r="W11" t="n">
        <v>1.16</v>
      </c>
      <c r="X11" t="n">
        <v>0.34</v>
      </c>
      <c r="Y11" t="n">
        <v>1</v>
      </c>
      <c r="Z11" t="n">
        <v>10</v>
      </c>
      <c r="AA11" t="n">
        <v>56.85464896730609</v>
      </c>
      <c r="AB11" t="n">
        <v>77.79103896712942</v>
      </c>
      <c r="AC11" t="n">
        <v>70.36677138853337</v>
      </c>
      <c r="AD11" t="n">
        <v>56854.64896730609</v>
      </c>
      <c r="AE11" t="n">
        <v>77791.03896712943</v>
      </c>
      <c r="AF11" t="n">
        <v>2.563613434891825e-06</v>
      </c>
      <c r="AG11" t="n">
        <v>0.1347222222222222</v>
      </c>
      <c r="AH11" t="n">
        <v>70366.77138853337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10.3558</v>
      </c>
      <c r="E12" t="n">
        <v>9.66</v>
      </c>
      <c r="F12" t="n">
        <v>7.01</v>
      </c>
      <c r="G12" t="n">
        <v>24.75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73.90000000000001</v>
      </c>
      <c r="Q12" t="n">
        <v>204.14</v>
      </c>
      <c r="R12" t="n">
        <v>31.88</v>
      </c>
      <c r="S12" t="n">
        <v>17.37</v>
      </c>
      <c r="T12" t="n">
        <v>5099.11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56.35918843590316</v>
      </c>
      <c r="AB12" t="n">
        <v>77.11312800988829</v>
      </c>
      <c r="AC12" t="n">
        <v>69.75355930159712</v>
      </c>
      <c r="AD12" t="n">
        <v>56359.18843590316</v>
      </c>
      <c r="AE12" t="n">
        <v>77113.12800988829</v>
      </c>
      <c r="AF12" t="n">
        <v>2.576351145027731e-06</v>
      </c>
      <c r="AG12" t="n">
        <v>0.1341666666666667</v>
      </c>
      <c r="AH12" t="n">
        <v>69753.55930159712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10.4381</v>
      </c>
      <c r="E13" t="n">
        <v>9.58</v>
      </c>
      <c r="F13" t="n">
        <v>6.99</v>
      </c>
      <c r="G13" t="n">
        <v>27.97</v>
      </c>
      <c r="H13" t="n">
        <v>0.48</v>
      </c>
      <c r="I13" t="n">
        <v>15</v>
      </c>
      <c r="J13" t="n">
        <v>136.91</v>
      </c>
      <c r="K13" t="n">
        <v>46.47</v>
      </c>
      <c r="L13" t="n">
        <v>3.75</v>
      </c>
      <c r="M13" t="n">
        <v>13</v>
      </c>
      <c r="N13" t="n">
        <v>21.69</v>
      </c>
      <c r="O13" t="n">
        <v>17119.3</v>
      </c>
      <c r="P13" t="n">
        <v>73.27</v>
      </c>
      <c r="Q13" t="n">
        <v>204.14</v>
      </c>
      <c r="R13" t="n">
        <v>31.23</v>
      </c>
      <c r="S13" t="n">
        <v>17.37</v>
      </c>
      <c r="T13" t="n">
        <v>4780.25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55.55529702616143</v>
      </c>
      <c r="AB13" t="n">
        <v>76.01320831789423</v>
      </c>
      <c r="AC13" t="n">
        <v>68.75861440125962</v>
      </c>
      <c r="AD13" t="n">
        <v>55555.29702616143</v>
      </c>
      <c r="AE13" t="n">
        <v>76013.20831789423</v>
      </c>
      <c r="AF13" t="n">
        <v>2.596826018937596e-06</v>
      </c>
      <c r="AG13" t="n">
        <v>0.1330555555555556</v>
      </c>
      <c r="AH13" t="n">
        <v>68758.61440125962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10.5024</v>
      </c>
      <c r="E14" t="n">
        <v>9.52</v>
      </c>
      <c r="F14" t="n">
        <v>6.96</v>
      </c>
      <c r="G14" t="n">
        <v>29.83</v>
      </c>
      <c r="H14" t="n">
        <v>0.52</v>
      </c>
      <c r="I14" t="n">
        <v>14</v>
      </c>
      <c r="J14" t="n">
        <v>137.25</v>
      </c>
      <c r="K14" t="n">
        <v>46.47</v>
      </c>
      <c r="L14" t="n">
        <v>4</v>
      </c>
      <c r="M14" t="n">
        <v>12</v>
      </c>
      <c r="N14" t="n">
        <v>21.78</v>
      </c>
      <c r="O14" t="n">
        <v>17160.92</v>
      </c>
      <c r="P14" t="n">
        <v>72.67</v>
      </c>
      <c r="Q14" t="n">
        <v>204.14</v>
      </c>
      <c r="R14" t="n">
        <v>30.25</v>
      </c>
      <c r="S14" t="n">
        <v>17.37</v>
      </c>
      <c r="T14" t="n">
        <v>4299.38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54.84894549329976</v>
      </c>
      <c r="AB14" t="n">
        <v>75.04674698860303</v>
      </c>
      <c r="AC14" t="n">
        <v>67.8843907847987</v>
      </c>
      <c r="AD14" t="n">
        <v>54848.94549329976</v>
      </c>
      <c r="AE14" t="n">
        <v>75046.74698860303</v>
      </c>
      <c r="AF14" t="n">
        <v>2.612822791627807e-06</v>
      </c>
      <c r="AG14" t="n">
        <v>0.1322222222222222</v>
      </c>
      <c r="AH14" t="n">
        <v>67884.3907847987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10.507</v>
      </c>
      <c r="E15" t="n">
        <v>9.52</v>
      </c>
      <c r="F15" t="n">
        <v>6.96</v>
      </c>
      <c r="G15" t="n">
        <v>29.81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72.45</v>
      </c>
      <c r="Q15" t="n">
        <v>204.18</v>
      </c>
      <c r="R15" t="n">
        <v>30.08</v>
      </c>
      <c r="S15" t="n">
        <v>17.37</v>
      </c>
      <c r="T15" t="n">
        <v>4210.13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54.71188569881543</v>
      </c>
      <c r="AB15" t="n">
        <v>74.85921573113829</v>
      </c>
      <c r="AC15" t="n">
        <v>67.71475724734455</v>
      </c>
      <c r="AD15" t="n">
        <v>54711.88569881543</v>
      </c>
      <c r="AE15" t="n">
        <v>74859.21573113829</v>
      </c>
      <c r="AF15" t="n">
        <v>2.61396719527283e-06</v>
      </c>
      <c r="AG15" t="n">
        <v>0.1322222222222222</v>
      </c>
      <c r="AH15" t="n">
        <v>67714.75724734455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10.5746</v>
      </c>
      <c r="E16" t="n">
        <v>9.460000000000001</v>
      </c>
      <c r="F16" t="n">
        <v>6.92</v>
      </c>
      <c r="G16" t="n">
        <v>31.95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71.95</v>
      </c>
      <c r="Q16" t="n">
        <v>204.14</v>
      </c>
      <c r="R16" t="n">
        <v>29</v>
      </c>
      <c r="S16" t="n">
        <v>17.37</v>
      </c>
      <c r="T16" t="n">
        <v>3676.83</v>
      </c>
      <c r="U16" t="n">
        <v>0.6</v>
      </c>
      <c r="V16" t="n">
        <v>0.74</v>
      </c>
      <c r="W16" t="n">
        <v>1.16</v>
      </c>
      <c r="X16" t="n">
        <v>0.23</v>
      </c>
      <c r="Y16" t="n">
        <v>1</v>
      </c>
      <c r="Z16" t="n">
        <v>10</v>
      </c>
      <c r="AA16" t="n">
        <v>54.02887653493504</v>
      </c>
      <c r="AB16" t="n">
        <v>73.92469246087992</v>
      </c>
      <c r="AC16" t="n">
        <v>66.86942356638771</v>
      </c>
      <c r="AD16" t="n">
        <v>54028.87653493504</v>
      </c>
      <c r="AE16" t="n">
        <v>73924.69246087993</v>
      </c>
      <c r="AF16" t="n">
        <v>2.630784953186644e-06</v>
      </c>
      <c r="AG16" t="n">
        <v>0.1313888888888889</v>
      </c>
      <c r="AH16" t="n">
        <v>66869.4235663877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10.6073</v>
      </c>
      <c r="E17" t="n">
        <v>9.43</v>
      </c>
      <c r="F17" t="n">
        <v>6.92</v>
      </c>
      <c r="G17" t="n">
        <v>34.6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10</v>
      </c>
      <c r="N17" t="n">
        <v>22.04</v>
      </c>
      <c r="O17" t="n">
        <v>17285.95</v>
      </c>
      <c r="P17" t="n">
        <v>71.65000000000001</v>
      </c>
      <c r="Q17" t="n">
        <v>204.26</v>
      </c>
      <c r="R17" t="n">
        <v>28.96</v>
      </c>
      <c r="S17" t="n">
        <v>17.37</v>
      </c>
      <c r="T17" t="n">
        <v>3663</v>
      </c>
      <c r="U17" t="n">
        <v>0.6</v>
      </c>
      <c r="V17" t="n">
        <v>0.74</v>
      </c>
      <c r="W17" t="n">
        <v>1.16</v>
      </c>
      <c r="X17" t="n">
        <v>0.23</v>
      </c>
      <c r="Y17" t="n">
        <v>1</v>
      </c>
      <c r="Z17" t="n">
        <v>10</v>
      </c>
      <c r="AA17" t="n">
        <v>53.71340212319079</v>
      </c>
      <c r="AB17" t="n">
        <v>73.4930464529829</v>
      </c>
      <c r="AC17" t="n">
        <v>66.47897324766525</v>
      </c>
      <c r="AD17" t="n">
        <v>53713.40212319079</v>
      </c>
      <c r="AE17" t="n">
        <v>73493.04645298289</v>
      </c>
      <c r="AF17" t="n">
        <v>2.638920170402349e-06</v>
      </c>
      <c r="AG17" t="n">
        <v>0.1309722222222222</v>
      </c>
      <c r="AH17" t="n">
        <v>66478.97324766526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10.6213</v>
      </c>
      <c r="E18" t="n">
        <v>9.41</v>
      </c>
      <c r="F18" t="n">
        <v>6.91</v>
      </c>
      <c r="G18" t="n">
        <v>34.54</v>
      </c>
      <c r="H18" t="n">
        <v>0.64</v>
      </c>
      <c r="I18" t="n">
        <v>12</v>
      </c>
      <c r="J18" t="n">
        <v>138.6</v>
      </c>
      <c r="K18" t="n">
        <v>46.47</v>
      </c>
      <c r="L18" t="n">
        <v>5</v>
      </c>
      <c r="M18" t="n">
        <v>10</v>
      </c>
      <c r="N18" t="n">
        <v>22.13</v>
      </c>
      <c r="O18" t="n">
        <v>17327.69</v>
      </c>
      <c r="P18" t="n">
        <v>71.09999999999999</v>
      </c>
      <c r="Q18" t="n">
        <v>204.16</v>
      </c>
      <c r="R18" t="n">
        <v>28.67</v>
      </c>
      <c r="S18" t="n">
        <v>17.37</v>
      </c>
      <c r="T18" t="n">
        <v>3518.9</v>
      </c>
      <c r="U18" t="n">
        <v>0.61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53.34111060171823</v>
      </c>
      <c r="AB18" t="n">
        <v>72.98366076896164</v>
      </c>
      <c r="AC18" t="n">
        <v>66.01820261839951</v>
      </c>
      <c r="AD18" t="n">
        <v>53341.11060171823</v>
      </c>
      <c r="AE18" t="n">
        <v>72983.66076896164</v>
      </c>
      <c r="AF18" t="n">
        <v>2.642403138017637e-06</v>
      </c>
      <c r="AG18" t="n">
        <v>0.1306944444444444</v>
      </c>
      <c r="AH18" t="n">
        <v>66018.20261839952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10.6866</v>
      </c>
      <c r="E19" t="n">
        <v>9.359999999999999</v>
      </c>
      <c r="F19" t="n">
        <v>6.88</v>
      </c>
      <c r="G19" t="n">
        <v>37.52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70.56999999999999</v>
      </c>
      <c r="Q19" t="n">
        <v>204.14</v>
      </c>
      <c r="R19" t="n">
        <v>27.65</v>
      </c>
      <c r="S19" t="n">
        <v>17.37</v>
      </c>
      <c r="T19" t="n">
        <v>3010.31</v>
      </c>
      <c r="U19" t="n">
        <v>0.63</v>
      </c>
      <c r="V19" t="n">
        <v>0.74</v>
      </c>
      <c r="W19" t="n">
        <v>1.15</v>
      </c>
      <c r="X19" t="n">
        <v>0.19</v>
      </c>
      <c r="Y19" t="n">
        <v>1</v>
      </c>
      <c r="Z19" t="n">
        <v>10</v>
      </c>
      <c r="AA19" t="n">
        <v>52.69145469748398</v>
      </c>
      <c r="AB19" t="n">
        <v>72.09477289999306</v>
      </c>
      <c r="AC19" t="n">
        <v>65.21414896008305</v>
      </c>
      <c r="AD19" t="n">
        <v>52691.45469748398</v>
      </c>
      <c r="AE19" t="n">
        <v>72094.77289999306</v>
      </c>
      <c r="AF19" t="n">
        <v>2.658648694108939e-06</v>
      </c>
      <c r="AG19" t="n">
        <v>0.13</v>
      </c>
      <c r="AH19" t="n">
        <v>65214.14896008305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10.6765</v>
      </c>
      <c r="E20" t="n">
        <v>9.369999999999999</v>
      </c>
      <c r="F20" t="n">
        <v>6.89</v>
      </c>
      <c r="G20" t="n">
        <v>37.56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9</v>
      </c>
      <c r="N20" t="n">
        <v>22.31</v>
      </c>
      <c r="O20" t="n">
        <v>17411.27</v>
      </c>
      <c r="P20" t="n">
        <v>70.23999999999999</v>
      </c>
      <c r="Q20" t="n">
        <v>204.15</v>
      </c>
      <c r="R20" t="n">
        <v>27.9</v>
      </c>
      <c r="S20" t="n">
        <v>17.37</v>
      </c>
      <c r="T20" t="n">
        <v>3136.71</v>
      </c>
      <c r="U20" t="n">
        <v>0.62</v>
      </c>
      <c r="V20" t="n">
        <v>0.74</v>
      </c>
      <c r="W20" t="n">
        <v>1.15</v>
      </c>
      <c r="X20" t="n">
        <v>0.2</v>
      </c>
      <c r="Y20" t="n">
        <v>1</v>
      </c>
      <c r="Z20" t="n">
        <v>10</v>
      </c>
      <c r="AA20" t="n">
        <v>52.59299954077255</v>
      </c>
      <c r="AB20" t="n">
        <v>71.96006221104558</v>
      </c>
      <c r="AC20" t="n">
        <v>65.09229487022105</v>
      </c>
      <c r="AD20" t="n">
        <v>52592.99954077255</v>
      </c>
      <c r="AE20" t="n">
        <v>71960.06221104559</v>
      </c>
      <c r="AF20" t="n">
        <v>2.656135981757911e-06</v>
      </c>
      <c r="AG20" t="n">
        <v>0.1301388888888889</v>
      </c>
      <c r="AH20" t="n">
        <v>65092.29487022106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10.7258</v>
      </c>
      <c r="E21" t="n">
        <v>9.32</v>
      </c>
      <c r="F21" t="n">
        <v>6.87</v>
      </c>
      <c r="G21" t="n">
        <v>41.23</v>
      </c>
      <c r="H21" t="n">
        <v>0.73</v>
      </c>
      <c r="I21" t="n">
        <v>10</v>
      </c>
      <c r="J21" t="n">
        <v>139.61</v>
      </c>
      <c r="K21" t="n">
        <v>46.47</v>
      </c>
      <c r="L21" t="n">
        <v>5.75</v>
      </c>
      <c r="M21" t="n">
        <v>8</v>
      </c>
      <c r="N21" t="n">
        <v>22.4</v>
      </c>
      <c r="O21" t="n">
        <v>17453.1</v>
      </c>
      <c r="P21" t="n">
        <v>69.70999999999999</v>
      </c>
      <c r="Q21" t="n">
        <v>204.14</v>
      </c>
      <c r="R21" t="n">
        <v>27.46</v>
      </c>
      <c r="S21" t="n">
        <v>17.37</v>
      </c>
      <c r="T21" t="n">
        <v>2920.34</v>
      </c>
      <c r="U21" t="n">
        <v>0.63</v>
      </c>
      <c r="V21" t="n">
        <v>0.74</v>
      </c>
      <c r="W21" t="n">
        <v>1.15</v>
      </c>
      <c r="X21" t="n">
        <v>0.18</v>
      </c>
      <c r="Y21" t="n">
        <v>1</v>
      </c>
      <c r="Z21" t="n">
        <v>10</v>
      </c>
      <c r="AA21" t="n">
        <v>52.04695373032948</v>
      </c>
      <c r="AB21" t="n">
        <v>71.21293824335675</v>
      </c>
      <c r="AC21" t="n">
        <v>64.41647536541315</v>
      </c>
      <c r="AD21" t="n">
        <v>52046.95373032949</v>
      </c>
      <c r="AE21" t="n">
        <v>71212.93824335675</v>
      </c>
      <c r="AF21" t="n">
        <v>2.668401003431742e-06</v>
      </c>
      <c r="AG21" t="n">
        <v>0.1294444444444444</v>
      </c>
      <c r="AH21" t="n">
        <v>64416.47536541314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10.737</v>
      </c>
      <c r="E22" t="n">
        <v>9.31</v>
      </c>
      <c r="F22" t="n">
        <v>6.86</v>
      </c>
      <c r="G22" t="n">
        <v>41.17</v>
      </c>
      <c r="H22" t="n">
        <v>0.76</v>
      </c>
      <c r="I22" t="n">
        <v>10</v>
      </c>
      <c r="J22" t="n">
        <v>139.95</v>
      </c>
      <c r="K22" t="n">
        <v>46.47</v>
      </c>
      <c r="L22" t="n">
        <v>6</v>
      </c>
      <c r="M22" t="n">
        <v>8</v>
      </c>
      <c r="N22" t="n">
        <v>22.49</v>
      </c>
      <c r="O22" t="n">
        <v>17494.97</v>
      </c>
      <c r="P22" t="n">
        <v>69.67</v>
      </c>
      <c r="Q22" t="n">
        <v>204.14</v>
      </c>
      <c r="R22" t="n">
        <v>27.08</v>
      </c>
      <c r="S22" t="n">
        <v>17.37</v>
      </c>
      <c r="T22" t="n">
        <v>2734.28</v>
      </c>
      <c r="U22" t="n">
        <v>0.64</v>
      </c>
      <c r="V22" t="n">
        <v>0.74</v>
      </c>
      <c r="W22" t="n">
        <v>1.15</v>
      </c>
      <c r="X22" t="n">
        <v>0.17</v>
      </c>
      <c r="Y22" t="n">
        <v>1</v>
      </c>
      <c r="Z22" t="n">
        <v>10</v>
      </c>
      <c r="AA22" t="n">
        <v>51.95280217274782</v>
      </c>
      <c r="AB22" t="n">
        <v>71.08411592860004</v>
      </c>
      <c r="AC22" t="n">
        <v>64.29994767157351</v>
      </c>
      <c r="AD22" t="n">
        <v>51952.80217274782</v>
      </c>
      <c r="AE22" t="n">
        <v>71084.11592860005</v>
      </c>
      <c r="AF22" t="n">
        <v>2.671187377523972e-06</v>
      </c>
      <c r="AG22" t="n">
        <v>0.1293055555555556</v>
      </c>
      <c r="AH22" t="n">
        <v>64299.94767157351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10.7778</v>
      </c>
      <c r="E23" t="n">
        <v>9.279999999999999</v>
      </c>
      <c r="F23" t="n">
        <v>6.85</v>
      </c>
      <c r="G23" t="n">
        <v>45.69</v>
      </c>
      <c r="H23" t="n">
        <v>0.79</v>
      </c>
      <c r="I23" t="n">
        <v>9</v>
      </c>
      <c r="J23" t="n">
        <v>140.29</v>
      </c>
      <c r="K23" t="n">
        <v>46.47</v>
      </c>
      <c r="L23" t="n">
        <v>6.25</v>
      </c>
      <c r="M23" t="n">
        <v>7</v>
      </c>
      <c r="N23" t="n">
        <v>22.58</v>
      </c>
      <c r="O23" t="n">
        <v>17536.87</v>
      </c>
      <c r="P23" t="n">
        <v>69.11</v>
      </c>
      <c r="Q23" t="n">
        <v>204.14</v>
      </c>
      <c r="R23" t="n">
        <v>26.84</v>
      </c>
      <c r="S23" t="n">
        <v>17.37</v>
      </c>
      <c r="T23" t="n">
        <v>2616.93</v>
      </c>
      <c r="U23" t="n">
        <v>0.65</v>
      </c>
      <c r="V23" t="n">
        <v>0.75</v>
      </c>
      <c r="W23" t="n">
        <v>1.15</v>
      </c>
      <c r="X23" t="n">
        <v>0.16</v>
      </c>
      <c r="Y23" t="n">
        <v>1</v>
      </c>
      <c r="Z23" t="n">
        <v>10</v>
      </c>
      <c r="AA23" t="n">
        <v>51.45859110649578</v>
      </c>
      <c r="AB23" t="n">
        <v>70.40791454470087</v>
      </c>
      <c r="AC23" t="n">
        <v>63.68828199869886</v>
      </c>
      <c r="AD23" t="n">
        <v>51458.59110649578</v>
      </c>
      <c r="AE23" t="n">
        <v>70407.91454470088</v>
      </c>
      <c r="AF23" t="n">
        <v>2.681337740288522e-06</v>
      </c>
      <c r="AG23" t="n">
        <v>0.1288888888888889</v>
      </c>
      <c r="AH23" t="n">
        <v>63688.28199869886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10.7707</v>
      </c>
      <c r="E24" t="n">
        <v>9.279999999999999</v>
      </c>
      <c r="F24" t="n">
        <v>6.86</v>
      </c>
      <c r="G24" t="n">
        <v>45.73</v>
      </c>
      <c r="H24" t="n">
        <v>0.82</v>
      </c>
      <c r="I24" t="n">
        <v>9</v>
      </c>
      <c r="J24" t="n">
        <v>140.63</v>
      </c>
      <c r="K24" t="n">
        <v>46.47</v>
      </c>
      <c r="L24" t="n">
        <v>6.5</v>
      </c>
      <c r="M24" t="n">
        <v>7</v>
      </c>
      <c r="N24" t="n">
        <v>22.67</v>
      </c>
      <c r="O24" t="n">
        <v>17578.8</v>
      </c>
      <c r="P24" t="n">
        <v>69.33</v>
      </c>
      <c r="Q24" t="n">
        <v>204.15</v>
      </c>
      <c r="R24" t="n">
        <v>26.96</v>
      </c>
      <c r="S24" t="n">
        <v>17.37</v>
      </c>
      <c r="T24" t="n">
        <v>2678.81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51.6235325410046</v>
      </c>
      <c r="AB24" t="n">
        <v>70.63359469209826</v>
      </c>
      <c r="AC24" t="n">
        <v>63.89242354957278</v>
      </c>
      <c r="AD24" t="n">
        <v>51623.5325410046</v>
      </c>
      <c r="AE24" t="n">
        <v>70633.59469209825</v>
      </c>
      <c r="AF24" t="n">
        <v>2.67957137814077e-06</v>
      </c>
      <c r="AG24" t="n">
        <v>0.1288888888888889</v>
      </c>
      <c r="AH24" t="n">
        <v>63892.42354957278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10.7723</v>
      </c>
      <c r="E25" t="n">
        <v>9.279999999999999</v>
      </c>
      <c r="F25" t="n">
        <v>6.86</v>
      </c>
      <c r="G25" t="n">
        <v>45.72</v>
      </c>
      <c r="H25" t="n">
        <v>0.85</v>
      </c>
      <c r="I25" t="n">
        <v>9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68.81999999999999</v>
      </c>
      <c r="Q25" t="n">
        <v>204.15</v>
      </c>
      <c r="R25" t="n">
        <v>27.14</v>
      </c>
      <c r="S25" t="n">
        <v>17.37</v>
      </c>
      <c r="T25" t="n">
        <v>2768.03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51.35852627644086</v>
      </c>
      <c r="AB25" t="n">
        <v>70.27100142967107</v>
      </c>
      <c r="AC25" t="n">
        <v>63.56443567920869</v>
      </c>
      <c r="AD25" t="n">
        <v>51358.52627644086</v>
      </c>
      <c r="AE25" t="n">
        <v>70271.00142967107</v>
      </c>
      <c r="AF25" t="n">
        <v>2.679969431582517e-06</v>
      </c>
      <c r="AG25" t="n">
        <v>0.1288888888888889</v>
      </c>
      <c r="AH25" t="n">
        <v>63564.43567920868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10.8329</v>
      </c>
      <c r="E26" t="n">
        <v>9.23</v>
      </c>
      <c r="F26" t="n">
        <v>6.83</v>
      </c>
      <c r="G26" t="n">
        <v>51.25</v>
      </c>
      <c r="H26" t="n">
        <v>0.88</v>
      </c>
      <c r="I26" t="n">
        <v>8</v>
      </c>
      <c r="J26" t="n">
        <v>141.31</v>
      </c>
      <c r="K26" t="n">
        <v>46.47</v>
      </c>
      <c r="L26" t="n">
        <v>7</v>
      </c>
      <c r="M26" t="n">
        <v>6</v>
      </c>
      <c r="N26" t="n">
        <v>22.85</v>
      </c>
      <c r="O26" t="n">
        <v>17662.75</v>
      </c>
      <c r="P26" t="n">
        <v>68.09</v>
      </c>
      <c r="Q26" t="n">
        <v>204.14</v>
      </c>
      <c r="R26" t="n">
        <v>26.35</v>
      </c>
      <c r="S26" t="n">
        <v>17.37</v>
      </c>
      <c r="T26" t="n">
        <v>2376.91</v>
      </c>
      <c r="U26" t="n">
        <v>0.66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50.65045546625313</v>
      </c>
      <c r="AB26" t="n">
        <v>69.30218770929321</v>
      </c>
      <c r="AC26" t="n">
        <v>62.68808418056478</v>
      </c>
      <c r="AD26" t="n">
        <v>50650.45546625313</v>
      </c>
      <c r="AE26" t="n">
        <v>69302.18770929321</v>
      </c>
      <c r="AF26" t="n">
        <v>2.695045705688687e-06</v>
      </c>
      <c r="AG26" t="n">
        <v>0.1281944444444444</v>
      </c>
      <c r="AH26" t="n">
        <v>62688.08418056478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10.8444</v>
      </c>
      <c r="E27" t="n">
        <v>9.220000000000001</v>
      </c>
      <c r="F27" t="n">
        <v>6.82</v>
      </c>
      <c r="G27" t="n">
        <v>51.17</v>
      </c>
      <c r="H27" t="n">
        <v>0.91</v>
      </c>
      <c r="I27" t="n">
        <v>8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67.62</v>
      </c>
      <c r="Q27" t="n">
        <v>204.15</v>
      </c>
      <c r="R27" t="n">
        <v>25.89</v>
      </c>
      <c r="S27" t="n">
        <v>17.37</v>
      </c>
      <c r="T27" t="n">
        <v>2145.82</v>
      </c>
      <c r="U27" t="n">
        <v>0.67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50.34154196529127</v>
      </c>
      <c r="AB27" t="n">
        <v>68.87951862897556</v>
      </c>
      <c r="AC27" t="n">
        <v>62.30575404405275</v>
      </c>
      <c r="AD27" t="n">
        <v>50341.54196529127</v>
      </c>
      <c r="AE27" t="n">
        <v>68879.51862897557</v>
      </c>
      <c r="AF27" t="n">
        <v>2.697906714801244e-06</v>
      </c>
      <c r="AG27" t="n">
        <v>0.1280555555555556</v>
      </c>
      <c r="AH27" t="n">
        <v>62305.75404405274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10.8372</v>
      </c>
      <c r="E28" t="n">
        <v>9.23</v>
      </c>
      <c r="F28" t="n">
        <v>6.83</v>
      </c>
      <c r="G28" t="n">
        <v>51.22</v>
      </c>
      <c r="H28" t="n">
        <v>0.93</v>
      </c>
      <c r="I28" t="n">
        <v>8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67.31999999999999</v>
      </c>
      <c r="Q28" t="n">
        <v>204.15</v>
      </c>
      <c r="R28" t="n">
        <v>26.1</v>
      </c>
      <c r="S28" t="n">
        <v>17.37</v>
      </c>
      <c r="T28" t="n">
        <v>2254.17</v>
      </c>
      <c r="U28" t="n">
        <v>0.67</v>
      </c>
      <c r="V28" t="n">
        <v>0.75</v>
      </c>
      <c r="W28" t="n">
        <v>1.15</v>
      </c>
      <c r="X28" t="n">
        <v>0.14</v>
      </c>
      <c r="Y28" t="n">
        <v>1</v>
      </c>
      <c r="Z28" t="n">
        <v>10</v>
      </c>
      <c r="AA28" t="n">
        <v>50.24450857156337</v>
      </c>
      <c r="AB28" t="n">
        <v>68.74675325886591</v>
      </c>
      <c r="AC28" t="n">
        <v>62.18565961452894</v>
      </c>
      <c r="AD28" t="n">
        <v>50244.50857156337</v>
      </c>
      <c r="AE28" t="n">
        <v>68746.75325886591</v>
      </c>
      <c r="AF28" t="n">
        <v>2.696115474313382e-06</v>
      </c>
      <c r="AG28" t="n">
        <v>0.1281944444444444</v>
      </c>
      <c r="AH28" t="n">
        <v>62185.65961452894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10.8333</v>
      </c>
      <c r="E29" t="n">
        <v>9.23</v>
      </c>
      <c r="F29" t="n">
        <v>6.83</v>
      </c>
      <c r="G29" t="n">
        <v>51.25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6</v>
      </c>
      <c r="N29" t="n">
        <v>23.12</v>
      </c>
      <c r="O29" t="n">
        <v>17788.92</v>
      </c>
      <c r="P29" t="n">
        <v>67.13</v>
      </c>
      <c r="Q29" t="n">
        <v>204.14</v>
      </c>
      <c r="R29" t="n">
        <v>26.18</v>
      </c>
      <c r="S29" t="n">
        <v>17.37</v>
      </c>
      <c r="T29" t="n">
        <v>2293.09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50.16641792394154</v>
      </c>
      <c r="AB29" t="n">
        <v>68.63990618967357</v>
      </c>
      <c r="AC29" t="n">
        <v>62.08900987965948</v>
      </c>
      <c r="AD29" t="n">
        <v>50166.41792394154</v>
      </c>
      <c r="AE29" t="n">
        <v>68639.90618967357</v>
      </c>
      <c r="AF29" t="n">
        <v>2.695145219049124e-06</v>
      </c>
      <c r="AG29" t="n">
        <v>0.1281944444444444</v>
      </c>
      <c r="AH29" t="n">
        <v>62089.00987965948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10.9012</v>
      </c>
      <c r="E30" t="n">
        <v>9.17</v>
      </c>
      <c r="F30" t="n">
        <v>6.8</v>
      </c>
      <c r="G30" t="n">
        <v>58.31</v>
      </c>
      <c r="H30" t="n">
        <v>0.99</v>
      </c>
      <c r="I30" t="n">
        <v>7</v>
      </c>
      <c r="J30" t="n">
        <v>142.68</v>
      </c>
      <c r="K30" t="n">
        <v>46.47</v>
      </c>
      <c r="L30" t="n">
        <v>8</v>
      </c>
      <c r="M30" t="n">
        <v>5</v>
      </c>
      <c r="N30" t="n">
        <v>23.21</v>
      </c>
      <c r="O30" t="n">
        <v>17831.04</v>
      </c>
      <c r="P30" t="n">
        <v>66.47</v>
      </c>
      <c r="Q30" t="n">
        <v>204.16</v>
      </c>
      <c r="R30" t="n">
        <v>25.27</v>
      </c>
      <c r="S30" t="n">
        <v>17.37</v>
      </c>
      <c r="T30" t="n">
        <v>1841.67</v>
      </c>
      <c r="U30" t="n">
        <v>0.6899999999999999</v>
      </c>
      <c r="V30" t="n">
        <v>0.75</v>
      </c>
      <c r="W30" t="n">
        <v>1.15</v>
      </c>
      <c r="X30" t="n">
        <v>0.11</v>
      </c>
      <c r="Y30" t="n">
        <v>1</v>
      </c>
      <c r="Z30" t="n">
        <v>10</v>
      </c>
      <c r="AA30" t="n">
        <v>49.47165915917873</v>
      </c>
      <c r="AB30" t="n">
        <v>67.68930659713207</v>
      </c>
      <c r="AC30" t="n">
        <v>61.22913417805493</v>
      </c>
      <c r="AD30" t="n">
        <v>49471.65915917873</v>
      </c>
      <c r="AE30" t="n">
        <v>67689.30659713208</v>
      </c>
      <c r="AF30" t="n">
        <v>2.712037611983265e-06</v>
      </c>
      <c r="AG30" t="n">
        <v>0.1273611111111111</v>
      </c>
      <c r="AH30" t="n">
        <v>61229.13417805493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10.9005</v>
      </c>
      <c r="E31" t="n">
        <v>9.17</v>
      </c>
      <c r="F31" t="n">
        <v>6.8</v>
      </c>
      <c r="G31" t="n">
        <v>58.31</v>
      </c>
      <c r="H31" t="n">
        <v>1.02</v>
      </c>
      <c r="I31" t="n">
        <v>7</v>
      </c>
      <c r="J31" t="n">
        <v>143.02</v>
      </c>
      <c r="K31" t="n">
        <v>46.47</v>
      </c>
      <c r="L31" t="n">
        <v>8.25</v>
      </c>
      <c r="M31" t="n">
        <v>5</v>
      </c>
      <c r="N31" t="n">
        <v>23.3</v>
      </c>
      <c r="O31" t="n">
        <v>17873.19</v>
      </c>
      <c r="P31" t="n">
        <v>66.75</v>
      </c>
      <c r="Q31" t="n">
        <v>204.17</v>
      </c>
      <c r="R31" t="n">
        <v>25.33</v>
      </c>
      <c r="S31" t="n">
        <v>17.37</v>
      </c>
      <c r="T31" t="n">
        <v>1872.83</v>
      </c>
      <c r="U31" t="n">
        <v>0.6899999999999999</v>
      </c>
      <c r="V31" t="n">
        <v>0.75</v>
      </c>
      <c r="W31" t="n">
        <v>1.15</v>
      </c>
      <c r="X31" t="n">
        <v>0.11</v>
      </c>
      <c r="Y31" t="n">
        <v>1</v>
      </c>
      <c r="Z31" t="n">
        <v>10</v>
      </c>
      <c r="AA31" t="n">
        <v>49.61449219847556</v>
      </c>
      <c r="AB31" t="n">
        <v>67.88473706284687</v>
      </c>
      <c r="AC31" t="n">
        <v>61.40591303441036</v>
      </c>
      <c r="AD31" t="n">
        <v>49614.49219847556</v>
      </c>
      <c r="AE31" t="n">
        <v>67884.73706284686</v>
      </c>
      <c r="AF31" t="n">
        <v>2.711863463602501e-06</v>
      </c>
      <c r="AG31" t="n">
        <v>0.1273611111111111</v>
      </c>
      <c r="AH31" t="n">
        <v>61405.91303441036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10.8876</v>
      </c>
      <c r="E32" t="n">
        <v>9.18</v>
      </c>
      <c r="F32" t="n">
        <v>6.81</v>
      </c>
      <c r="G32" t="n">
        <v>58.4</v>
      </c>
      <c r="H32" t="n">
        <v>1.05</v>
      </c>
      <c r="I32" t="n">
        <v>7</v>
      </c>
      <c r="J32" t="n">
        <v>143.36</v>
      </c>
      <c r="K32" t="n">
        <v>46.47</v>
      </c>
      <c r="L32" t="n">
        <v>8.5</v>
      </c>
      <c r="M32" t="n">
        <v>5</v>
      </c>
      <c r="N32" t="n">
        <v>23.4</v>
      </c>
      <c r="O32" t="n">
        <v>17915.37</v>
      </c>
      <c r="P32" t="n">
        <v>66.59999999999999</v>
      </c>
      <c r="Q32" t="n">
        <v>204.15</v>
      </c>
      <c r="R32" t="n">
        <v>25.63</v>
      </c>
      <c r="S32" t="n">
        <v>17.37</v>
      </c>
      <c r="T32" t="n">
        <v>2023.79</v>
      </c>
      <c r="U32" t="n">
        <v>0.68</v>
      </c>
      <c r="V32" t="n">
        <v>0.75</v>
      </c>
      <c r="W32" t="n">
        <v>1.15</v>
      </c>
      <c r="X32" t="n">
        <v>0.12</v>
      </c>
      <c r="Y32" t="n">
        <v>1</v>
      </c>
      <c r="Z32" t="n">
        <v>10</v>
      </c>
      <c r="AA32" t="n">
        <v>49.61731280071078</v>
      </c>
      <c r="AB32" t="n">
        <v>67.88859633526127</v>
      </c>
      <c r="AC32" t="n">
        <v>61.40940398328205</v>
      </c>
      <c r="AD32" t="n">
        <v>49617.31280071078</v>
      </c>
      <c r="AE32" t="n">
        <v>67888.59633526127</v>
      </c>
      <c r="AF32" t="n">
        <v>2.708654157728416e-06</v>
      </c>
      <c r="AG32" t="n">
        <v>0.1275</v>
      </c>
      <c r="AH32" t="n">
        <v>61409.40398328205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10.8909</v>
      </c>
      <c r="E33" t="n">
        <v>9.18</v>
      </c>
      <c r="F33" t="n">
        <v>6.81</v>
      </c>
      <c r="G33" t="n">
        <v>58.38</v>
      </c>
      <c r="H33" t="n">
        <v>1.08</v>
      </c>
      <c r="I33" t="n">
        <v>7</v>
      </c>
      <c r="J33" t="n">
        <v>143.7</v>
      </c>
      <c r="K33" t="n">
        <v>46.47</v>
      </c>
      <c r="L33" t="n">
        <v>8.75</v>
      </c>
      <c r="M33" t="n">
        <v>5</v>
      </c>
      <c r="N33" t="n">
        <v>23.49</v>
      </c>
      <c r="O33" t="n">
        <v>17957.59</v>
      </c>
      <c r="P33" t="n">
        <v>66.22</v>
      </c>
      <c r="Q33" t="n">
        <v>204.14</v>
      </c>
      <c r="R33" t="n">
        <v>25.59</v>
      </c>
      <c r="S33" t="n">
        <v>17.37</v>
      </c>
      <c r="T33" t="n">
        <v>2003.8</v>
      </c>
      <c r="U33" t="n">
        <v>0.68</v>
      </c>
      <c r="V33" t="n">
        <v>0.75</v>
      </c>
      <c r="W33" t="n">
        <v>1.15</v>
      </c>
      <c r="X33" t="n">
        <v>0.12</v>
      </c>
      <c r="Y33" t="n">
        <v>1</v>
      </c>
      <c r="Z33" t="n">
        <v>10</v>
      </c>
      <c r="AA33" t="n">
        <v>49.41301815384627</v>
      </c>
      <c r="AB33" t="n">
        <v>67.60907138657768</v>
      </c>
      <c r="AC33" t="n">
        <v>61.15655650338499</v>
      </c>
      <c r="AD33" t="n">
        <v>49413.01815384627</v>
      </c>
      <c r="AE33" t="n">
        <v>67609.07138657768</v>
      </c>
      <c r="AF33" t="n">
        <v>2.709475142952019e-06</v>
      </c>
      <c r="AG33" t="n">
        <v>0.1275</v>
      </c>
      <c r="AH33" t="n">
        <v>61156.55650338499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10.8821</v>
      </c>
      <c r="E34" t="n">
        <v>9.19</v>
      </c>
      <c r="F34" t="n">
        <v>6.82</v>
      </c>
      <c r="G34" t="n">
        <v>58.45</v>
      </c>
      <c r="H34" t="n">
        <v>1.11</v>
      </c>
      <c r="I34" t="n">
        <v>7</v>
      </c>
      <c r="J34" t="n">
        <v>144.05</v>
      </c>
      <c r="K34" t="n">
        <v>46.47</v>
      </c>
      <c r="L34" t="n">
        <v>9</v>
      </c>
      <c r="M34" t="n">
        <v>5</v>
      </c>
      <c r="N34" t="n">
        <v>23.58</v>
      </c>
      <c r="O34" t="n">
        <v>17999.83</v>
      </c>
      <c r="P34" t="n">
        <v>65.73</v>
      </c>
      <c r="Q34" t="n">
        <v>204.14</v>
      </c>
      <c r="R34" t="n">
        <v>25.86</v>
      </c>
      <c r="S34" t="n">
        <v>17.37</v>
      </c>
      <c r="T34" t="n">
        <v>2137.75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49.22772332942091</v>
      </c>
      <c r="AB34" t="n">
        <v>67.35554283316834</v>
      </c>
      <c r="AC34" t="n">
        <v>60.92722435928339</v>
      </c>
      <c r="AD34" t="n">
        <v>49227.72332942091</v>
      </c>
      <c r="AE34" t="n">
        <v>67355.54283316834</v>
      </c>
      <c r="AF34" t="n">
        <v>2.70728584902241e-06</v>
      </c>
      <c r="AG34" t="n">
        <v>0.1276388888888889</v>
      </c>
      <c r="AH34" t="n">
        <v>60927.22435928339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10.8989</v>
      </c>
      <c r="E35" t="n">
        <v>9.18</v>
      </c>
      <c r="F35" t="n">
        <v>6.8</v>
      </c>
      <c r="G35" t="n">
        <v>58.32</v>
      </c>
      <c r="H35" t="n">
        <v>1.13</v>
      </c>
      <c r="I35" t="n">
        <v>7</v>
      </c>
      <c r="J35" t="n">
        <v>144.39</v>
      </c>
      <c r="K35" t="n">
        <v>46.47</v>
      </c>
      <c r="L35" t="n">
        <v>9.25</v>
      </c>
      <c r="M35" t="n">
        <v>5</v>
      </c>
      <c r="N35" t="n">
        <v>23.67</v>
      </c>
      <c r="O35" t="n">
        <v>18042.12</v>
      </c>
      <c r="P35" t="n">
        <v>65.09</v>
      </c>
      <c r="Q35" t="n">
        <v>204.14</v>
      </c>
      <c r="R35" t="n">
        <v>25.43</v>
      </c>
      <c r="S35" t="n">
        <v>17.37</v>
      </c>
      <c r="T35" t="n">
        <v>1921.82</v>
      </c>
      <c r="U35" t="n">
        <v>0.68</v>
      </c>
      <c r="V35" t="n">
        <v>0.75</v>
      </c>
      <c r="W35" t="n">
        <v>1.15</v>
      </c>
      <c r="X35" t="n">
        <v>0.11</v>
      </c>
      <c r="Y35" t="n">
        <v>1</v>
      </c>
      <c r="Z35" t="n">
        <v>10</v>
      </c>
      <c r="AA35" t="n">
        <v>48.79306004440389</v>
      </c>
      <c r="AB35" t="n">
        <v>66.76081735061757</v>
      </c>
      <c r="AC35" t="n">
        <v>60.38925864208463</v>
      </c>
      <c r="AD35" t="n">
        <v>48793.06004440389</v>
      </c>
      <c r="AE35" t="n">
        <v>66760.81735061757</v>
      </c>
      <c r="AF35" t="n">
        <v>2.711465410160754e-06</v>
      </c>
      <c r="AG35" t="n">
        <v>0.1275</v>
      </c>
      <c r="AH35" t="n">
        <v>60389.25864208463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10.9506</v>
      </c>
      <c r="E36" t="n">
        <v>9.130000000000001</v>
      </c>
      <c r="F36" t="n">
        <v>6.79</v>
      </c>
      <c r="G36" t="n">
        <v>67.88</v>
      </c>
      <c r="H36" t="n">
        <v>1.16</v>
      </c>
      <c r="I36" t="n">
        <v>6</v>
      </c>
      <c r="J36" t="n">
        <v>144.73</v>
      </c>
      <c r="K36" t="n">
        <v>46.47</v>
      </c>
      <c r="L36" t="n">
        <v>9.5</v>
      </c>
      <c r="M36" t="n">
        <v>4</v>
      </c>
      <c r="N36" t="n">
        <v>23.77</v>
      </c>
      <c r="O36" t="n">
        <v>18084.43</v>
      </c>
      <c r="P36" t="n">
        <v>64.7</v>
      </c>
      <c r="Q36" t="n">
        <v>204.14</v>
      </c>
      <c r="R36" t="n">
        <v>24.86</v>
      </c>
      <c r="S36" t="n">
        <v>17.37</v>
      </c>
      <c r="T36" t="n">
        <v>1643.79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48.35543725867823</v>
      </c>
      <c r="AB36" t="n">
        <v>66.16204254863328</v>
      </c>
      <c r="AC36" t="n">
        <v>59.84763006681582</v>
      </c>
      <c r="AD36" t="n">
        <v>48355.43725867823</v>
      </c>
      <c r="AE36" t="n">
        <v>66162.04254863328</v>
      </c>
      <c r="AF36" t="n">
        <v>2.724327511997206e-06</v>
      </c>
      <c r="AG36" t="n">
        <v>0.1268055555555556</v>
      </c>
      <c r="AH36" t="n">
        <v>59847.63006681582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10.9499</v>
      </c>
      <c r="E37" t="n">
        <v>9.130000000000001</v>
      </c>
      <c r="F37" t="n">
        <v>6.79</v>
      </c>
      <c r="G37" t="n">
        <v>67.89</v>
      </c>
      <c r="H37" t="n">
        <v>1.19</v>
      </c>
      <c r="I37" t="n">
        <v>6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64.75</v>
      </c>
      <c r="Q37" t="n">
        <v>204.15</v>
      </c>
      <c r="R37" t="n">
        <v>24.93</v>
      </c>
      <c r="S37" t="n">
        <v>17.37</v>
      </c>
      <c r="T37" t="n">
        <v>1675.47</v>
      </c>
      <c r="U37" t="n">
        <v>0.7</v>
      </c>
      <c r="V37" t="n">
        <v>0.75</v>
      </c>
      <c r="W37" t="n">
        <v>1.14</v>
      </c>
      <c r="X37" t="n">
        <v>0.1</v>
      </c>
      <c r="Y37" t="n">
        <v>1</v>
      </c>
      <c r="Z37" t="n">
        <v>10</v>
      </c>
      <c r="AA37" t="n">
        <v>48.38324764581912</v>
      </c>
      <c r="AB37" t="n">
        <v>66.20009394722713</v>
      </c>
      <c r="AC37" t="n">
        <v>59.88204989333337</v>
      </c>
      <c r="AD37" t="n">
        <v>48383.24764581912</v>
      </c>
      <c r="AE37" t="n">
        <v>66200.09394722713</v>
      </c>
      <c r="AF37" t="n">
        <v>2.724153363616442e-06</v>
      </c>
      <c r="AG37" t="n">
        <v>0.1268055555555556</v>
      </c>
      <c r="AH37" t="n">
        <v>59882.04989333337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10.9559</v>
      </c>
      <c r="E38" t="n">
        <v>9.130000000000001</v>
      </c>
      <c r="F38" t="n">
        <v>6.78</v>
      </c>
      <c r="G38" t="n">
        <v>67.84</v>
      </c>
      <c r="H38" t="n">
        <v>1.22</v>
      </c>
      <c r="I38" t="n">
        <v>6</v>
      </c>
      <c r="J38" t="n">
        <v>145.42</v>
      </c>
      <c r="K38" t="n">
        <v>46.47</v>
      </c>
      <c r="L38" t="n">
        <v>10</v>
      </c>
      <c r="M38" t="n">
        <v>4</v>
      </c>
      <c r="N38" t="n">
        <v>23.95</v>
      </c>
      <c r="O38" t="n">
        <v>18169.15</v>
      </c>
      <c r="P38" t="n">
        <v>64.56</v>
      </c>
      <c r="Q38" t="n">
        <v>204.16</v>
      </c>
      <c r="R38" t="n">
        <v>24.69</v>
      </c>
      <c r="S38" t="n">
        <v>17.37</v>
      </c>
      <c r="T38" t="n">
        <v>1559.7</v>
      </c>
      <c r="U38" t="n">
        <v>0.7</v>
      </c>
      <c r="V38" t="n">
        <v>0.75</v>
      </c>
      <c r="W38" t="n">
        <v>1.15</v>
      </c>
      <c r="X38" t="n">
        <v>0.09</v>
      </c>
      <c r="Y38" t="n">
        <v>1</v>
      </c>
      <c r="Z38" t="n">
        <v>10</v>
      </c>
      <c r="AA38" t="n">
        <v>48.24263783068489</v>
      </c>
      <c r="AB38" t="n">
        <v>66.00770539489334</v>
      </c>
      <c r="AC38" t="n">
        <v>59.70802263441522</v>
      </c>
      <c r="AD38" t="n">
        <v>48242.63783068489</v>
      </c>
      <c r="AE38" t="n">
        <v>66007.70539489333</v>
      </c>
      <c r="AF38" t="n">
        <v>2.725646064022994e-06</v>
      </c>
      <c r="AG38" t="n">
        <v>0.1268055555555556</v>
      </c>
      <c r="AH38" t="n">
        <v>59708.02263441522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10.9582</v>
      </c>
      <c r="E39" t="n">
        <v>9.130000000000001</v>
      </c>
      <c r="F39" t="n">
        <v>6.78</v>
      </c>
      <c r="G39" t="n">
        <v>67.81999999999999</v>
      </c>
      <c r="H39" t="n">
        <v>1.24</v>
      </c>
      <c r="I39" t="n">
        <v>6</v>
      </c>
      <c r="J39" t="n">
        <v>145.76</v>
      </c>
      <c r="K39" t="n">
        <v>46.47</v>
      </c>
      <c r="L39" t="n">
        <v>10.25</v>
      </c>
      <c r="M39" t="n">
        <v>4</v>
      </c>
      <c r="N39" t="n">
        <v>24.05</v>
      </c>
      <c r="O39" t="n">
        <v>18211.56</v>
      </c>
      <c r="P39" t="n">
        <v>64</v>
      </c>
      <c r="Q39" t="n">
        <v>204.18</v>
      </c>
      <c r="R39" t="n">
        <v>24.72</v>
      </c>
      <c r="S39" t="n">
        <v>17.37</v>
      </c>
      <c r="T39" t="n">
        <v>1574.61</v>
      </c>
      <c r="U39" t="n">
        <v>0.7</v>
      </c>
      <c r="V39" t="n">
        <v>0.75</v>
      </c>
      <c r="W39" t="n">
        <v>1.14</v>
      </c>
      <c r="X39" t="n">
        <v>0.09</v>
      </c>
      <c r="Y39" t="n">
        <v>1</v>
      </c>
      <c r="Z39" t="n">
        <v>10</v>
      </c>
      <c r="AA39" t="n">
        <v>47.95483781142694</v>
      </c>
      <c r="AB39" t="n">
        <v>65.61392471170406</v>
      </c>
      <c r="AC39" t="n">
        <v>59.35182382695473</v>
      </c>
      <c r="AD39" t="n">
        <v>47954.83781142694</v>
      </c>
      <c r="AE39" t="n">
        <v>65613.92471170406</v>
      </c>
      <c r="AF39" t="n">
        <v>2.726218265845505e-06</v>
      </c>
      <c r="AG39" t="n">
        <v>0.1268055555555556</v>
      </c>
      <c r="AH39" t="n">
        <v>59351.82382695473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10.9482</v>
      </c>
      <c r="E40" t="n">
        <v>9.130000000000001</v>
      </c>
      <c r="F40" t="n">
        <v>6.79</v>
      </c>
      <c r="G40" t="n">
        <v>67.90000000000001</v>
      </c>
      <c r="H40" t="n">
        <v>1.27</v>
      </c>
      <c r="I40" t="n">
        <v>6</v>
      </c>
      <c r="J40" t="n">
        <v>146.11</v>
      </c>
      <c r="K40" t="n">
        <v>46.47</v>
      </c>
      <c r="L40" t="n">
        <v>10.5</v>
      </c>
      <c r="M40" t="n">
        <v>4</v>
      </c>
      <c r="N40" t="n">
        <v>24.14</v>
      </c>
      <c r="O40" t="n">
        <v>18254.01</v>
      </c>
      <c r="P40" t="n">
        <v>63.69</v>
      </c>
      <c r="Q40" t="n">
        <v>204.15</v>
      </c>
      <c r="R40" t="n">
        <v>24.96</v>
      </c>
      <c r="S40" t="n">
        <v>17.37</v>
      </c>
      <c r="T40" t="n">
        <v>1693.36</v>
      </c>
      <c r="U40" t="n">
        <v>0.7</v>
      </c>
      <c r="V40" t="n">
        <v>0.75</v>
      </c>
      <c r="W40" t="n">
        <v>1.14</v>
      </c>
      <c r="X40" t="n">
        <v>0.1</v>
      </c>
      <c r="Y40" t="n">
        <v>1</v>
      </c>
      <c r="Z40" t="n">
        <v>10</v>
      </c>
      <c r="AA40" t="n">
        <v>47.86355608378124</v>
      </c>
      <c r="AB40" t="n">
        <v>65.48902902487364</v>
      </c>
      <c r="AC40" t="n">
        <v>59.23884800918319</v>
      </c>
      <c r="AD40" t="n">
        <v>47863.55608378124</v>
      </c>
      <c r="AE40" t="n">
        <v>65489.02902487365</v>
      </c>
      <c r="AF40" t="n">
        <v>2.723730431834586e-06</v>
      </c>
      <c r="AG40" t="n">
        <v>0.1268055555555556</v>
      </c>
      <c r="AH40" t="n">
        <v>59238.84800918319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10.9496</v>
      </c>
      <c r="E41" t="n">
        <v>9.130000000000001</v>
      </c>
      <c r="F41" t="n">
        <v>6.79</v>
      </c>
      <c r="G41" t="n">
        <v>67.89</v>
      </c>
      <c r="H41" t="n">
        <v>1.3</v>
      </c>
      <c r="I41" t="n">
        <v>6</v>
      </c>
      <c r="J41" t="n">
        <v>146.45</v>
      </c>
      <c r="K41" t="n">
        <v>46.47</v>
      </c>
      <c r="L41" t="n">
        <v>10.75</v>
      </c>
      <c r="M41" t="n">
        <v>4</v>
      </c>
      <c r="N41" t="n">
        <v>24.24</v>
      </c>
      <c r="O41" t="n">
        <v>18296.48</v>
      </c>
      <c r="P41" t="n">
        <v>63.48</v>
      </c>
      <c r="Q41" t="n">
        <v>204.15</v>
      </c>
      <c r="R41" t="n">
        <v>24.89</v>
      </c>
      <c r="S41" t="n">
        <v>17.37</v>
      </c>
      <c r="T41" t="n">
        <v>1655.2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47.75332660279302</v>
      </c>
      <c r="AB41" t="n">
        <v>65.33820818600415</v>
      </c>
      <c r="AC41" t="n">
        <v>59.10242129949697</v>
      </c>
      <c r="AD41" t="n">
        <v>47753.32660279301</v>
      </c>
      <c r="AE41" t="n">
        <v>65338.20818600416</v>
      </c>
      <c r="AF41" t="n">
        <v>2.724078728596115e-06</v>
      </c>
      <c r="AG41" t="n">
        <v>0.1268055555555556</v>
      </c>
      <c r="AH41" t="n">
        <v>59102.42129949697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10.9403</v>
      </c>
      <c r="E42" t="n">
        <v>9.140000000000001</v>
      </c>
      <c r="F42" t="n">
        <v>6.8</v>
      </c>
      <c r="G42" t="n">
        <v>67.97</v>
      </c>
      <c r="H42" t="n">
        <v>1.33</v>
      </c>
      <c r="I42" t="n">
        <v>6</v>
      </c>
      <c r="J42" t="n">
        <v>146.8</v>
      </c>
      <c r="K42" t="n">
        <v>46.47</v>
      </c>
      <c r="L42" t="n">
        <v>11</v>
      </c>
      <c r="M42" t="n">
        <v>4</v>
      </c>
      <c r="N42" t="n">
        <v>24.33</v>
      </c>
      <c r="O42" t="n">
        <v>18338.99</v>
      </c>
      <c r="P42" t="n">
        <v>62.77</v>
      </c>
      <c r="Q42" t="n">
        <v>204.14</v>
      </c>
      <c r="R42" t="n">
        <v>25.09</v>
      </c>
      <c r="S42" t="n">
        <v>17.37</v>
      </c>
      <c r="T42" t="n">
        <v>1759.69</v>
      </c>
      <c r="U42" t="n">
        <v>0.6899999999999999</v>
      </c>
      <c r="V42" t="n">
        <v>0.75</v>
      </c>
      <c r="W42" t="n">
        <v>1.15</v>
      </c>
      <c r="X42" t="n">
        <v>0.11</v>
      </c>
      <c r="Y42" t="n">
        <v>1</v>
      </c>
      <c r="Z42" t="n">
        <v>10</v>
      </c>
      <c r="AA42" t="n">
        <v>47.46034290920156</v>
      </c>
      <c r="AB42" t="n">
        <v>64.93733497090422</v>
      </c>
      <c r="AC42" t="n">
        <v>58.73980686141695</v>
      </c>
      <c r="AD42" t="n">
        <v>47460.34290920156</v>
      </c>
      <c r="AE42" t="n">
        <v>64937.33497090422</v>
      </c>
      <c r="AF42" t="n">
        <v>2.72176504296596e-06</v>
      </c>
      <c r="AG42" t="n">
        <v>0.1269444444444444</v>
      </c>
      <c r="AH42" t="n">
        <v>58739.80686141695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11.0008</v>
      </c>
      <c r="E43" t="n">
        <v>9.09</v>
      </c>
      <c r="F43" t="n">
        <v>6.77</v>
      </c>
      <c r="G43" t="n">
        <v>81.29000000000001</v>
      </c>
      <c r="H43" t="n">
        <v>1.35</v>
      </c>
      <c r="I43" t="n">
        <v>5</v>
      </c>
      <c r="J43" t="n">
        <v>147.14</v>
      </c>
      <c r="K43" t="n">
        <v>46.47</v>
      </c>
      <c r="L43" t="n">
        <v>11.25</v>
      </c>
      <c r="M43" t="n">
        <v>3</v>
      </c>
      <c r="N43" t="n">
        <v>24.43</v>
      </c>
      <c r="O43" t="n">
        <v>18381.53</v>
      </c>
      <c r="P43" t="n">
        <v>62.28</v>
      </c>
      <c r="Q43" t="n">
        <v>204.14</v>
      </c>
      <c r="R43" t="n">
        <v>24.48</v>
      </c>
      <c r="S43" t="n">
        <v>17.37</v>
      </c>
      <c r="T43" t="n">
        <v>1456.76</v>
      </c>
      <c r="U43" t="n">
        <v>0.71</v>
      </c>
      <c r="V43" t="n">
        <v>0.75</v>
      </c>
      <c r="W43" t="n">
        <v>1.14</v>
      </c>
      <c r="X43" t="n">
        <v>0.08</v>
      </c>
      <c r="Y43" t="n">
        <v>1</v>
      </c>
      <c r="Z43" t="n">
        <v>10</v>
      </c>
      <c r="AA43" t="n">
        <v>46.90362295088017</v>
      </c>
      <c r="AB43" t="n">
        <v>64.1756061631781</v>
      </c>
      <c r="AC43" t="n">
        <v>58.05077638200688</v>
      </c>
      <c r="AD43" t="n">
        <v>46903.62295088017</v>
      </c>
      <c r="AE43" t="n">
        <v>64175.6061631781</v>
      </c>
      <c r="AF43" t="n">
        <v>2.736816438732021e-06</v>
      </c>
      <c r="AG43" t="n">
        <v>0.12625</v>
      </c>
      <c r="AH43" t="n">
        <v>58050.77638200688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11.0008</v>
      </c>
      <c r="E44" t="n">
        <v>9.09</v>
      </c>
      <c r="F44" t="n">
        <v>6.77</v>
      </c>
      <c r="G44" t="n">
        <v>81.29000000000001</v>
      </c>
      <c r="H44" t="n">
        <v>1.38</v>
      </c>
      <c r="I44" t="n">
        <v>5</v>
      </c>
      <c r="J44" t="n">
        <v>147.49</v>
      </c>
      <c r="K44" t="n">
        <v>46.47</v>
      </c>
      <c r="L44" t="n">
        <v>11.5</v>
      </c>
      <c r="M44" t="n">
        <v>3</v>
      </c>
      <c r="N44" t="n">
        <v>24.52</v>
      </c>
      <c r="O44" t="n">
        <v>18424.11</v>
      </c>
      <c r="P44" t="n">
        <v>62.44</v>
      </c>
      <c r="Q44" t="n">
        <v>204.14</v>
      </c>
      <c r="R44" t="n">
        <v>24.48</v>
      </c>
      <c r="S44" t="n">
        <v>17.37</v>
      </c>
      <c r="T44" t="n">
        <v>1455.9</v>
      </c>
      <c r="U44" t="n">
        <v>0.71</v>
      </c>
      <c r="V44" t="n">
        <v>0.75</v>
      </c>
      <c r="W44" t="n">
        <v>1.14</v>
      </c>
      <c r="X44" t="n">
        <v>0.08</v>
      </c>
      <c r="Y44" t="n">
        <v>1</v>
      </c>
      <c r="Z44" t="n">
        <v>10</v>
      </c>
      <c r="AA44" t="n">
        <v>46.98277295549014</v>
      </c>
      <c r="AB44" t="n">
        <v>64.28390269133718</v>
      </c>
      <c r="AC44" t="n">
        <v>58.14873724151362</v>
      </c>
      <c r="AD44" t="n">
        <v>46982.77295549014</v>
      </c>
      <c r="AE44" t="n">
        <v>64283.90269133717</v>
      </c>
      <c r="AF44" t="n">
        <v>2.736816438732021e-06</v>
      </c>
      <c r="AG44" t="n">
        <v>0.12625</v>
      </c>
      <c r="AH44" t="n">
        <v>58148.73724151362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11.0001</v>
      </c>
      <c r="E45" t="n">
        <v>9.09</v>
      </c>
      <c r="F45" t="n">
        <v>6.77</v>
      </c>
      <c r="G45" t="n">
        <v>81.29000000000001</v>
      </c>
      <c r="H45" t="n">
        <v>1.41</v>
      </c>
      <c r="I45" t="n">
        <v>5</v>
      </c>
      <c r="J45" t="n">
        <v>147.83</v>
      </c>
      <c r="K45" t="n">
        <v>46.47</v>
      </c>
      <c r="L45" t="n">
        <v>11.75</v>
      </c>
      <c r="M45" t="n">
        <v>3</v>
      </c>
      <c r="N45" t="n">
        <v>24.62</v>
      </c>
      <c r="O45" t="n">
        <v>18466.71</v>
      </c>
      <c r="P45" t="n">
        <v>62.49</v>
      </c>
      <c r="Q45" t="n">
        <v>204.14</v>
      </c>
      <c r="R45" t="n">
        <v>24.53</v>
      </c>
      <c r="S45" t="n">
        <v>17.37</v>
      </c>
      <c r="T45" t="n">
        <v>1481.11</v>
      </c>
      <c r="U45" t="n">
        <v>0.71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47.01036918935817</v>
      </c>
      <c r="AB45" t="n">
        <v>64.3216610759753</v>
      </c>
      <c r="AC45" t="n">
        <v>58.18289201891611</v>
      </c>
      <c r="AD45" t="n">
        <v>47010.36918935816</v>
      </c>
      <c r="AE45" t="n">
        <v>64321.66107597529</v>
      </c>
      <c r="AF45" t="n">
        <v>2.736642290351257e-06</v>
      </c>
      <c r="AG45" t="n">
        <v>0.12625</v>
      </c>
      <c r="AH45" t="n">
        <v>58182.89201891611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10.9964</v>
      </c>
      <c r="E46" t="n">
        <v>9.09</v>
      </c>
      <c r="F46" t="n">
        <v>6.78</v>
      </c>
      <c r="G46" t="n">
        <v>81.33</v>
      </c>
      <c r="H46" t="n">
        <v>1.43</v>
      </c>
      <c r="I46" t="n">
        <v>5</v>
      </c>
      <c r="J46" t="n">
        <v>148.18</v>
      </c>
      <c r="K46" t="n">
        <v>46.47</v>
      </c>
      <c r="L46" t="n">
        <v>12</v>
      </c>
      <c r="M46" t="n">
        <v>3</v>
      </c>
      <c r="N46" t="n">
        <v>24.71</v>
      </c>
      <c r="O46" t="n">
        <v>18509.36</v>
      </c>
      <c r="P46" t="n">
        <v>62.14</v>
      </c>
      <c r="Q46" t="n">
        <v>204.14</v>
      </c>
      <c r="R46" t="n">
        <v>24.51</v>
      </c>
      <c r="S46" t="n">
        <v>17.37</v>
      </c>
      <c r="T46" t="n">
        <v>1470.71</v>
      </c>
      <c r="U46" t="n">
        <v>0.71</v>
      </c>
      <c r="V46" t="n">
        <v>0.75</v>
      </c>
      <c r="W46" t="n">
        <v>1.15</v>
      </c>
      <c r="X46" t="n">
        <v>0.09</v>
      </c>
      <c r="Y46" t="n">
        <v>1</v>
      </c>
      <c r="Z46" t="n">
        <v>10</v>
      </c>
      <c r="AA46" t="n">
        <v>46.87306785166845</v>
      </c>
      <c r="AB46" t="n">
        <v>64.13379932844082</v>
      </c>
      <c r="AC46" t="n">
        <v>58.01295953290064</v>
      </c>
      <c r="AD46" t="n">
        <v>46873.06785166845</v>
      </c>
      <c r="AE46" t="n">
        <v>64133.79932844081</v>
      </c>
      <c r="AF46" t="n">
        <v>2.735721791767216e-06</v>
      </c>
      <c r="AG46" t="n">
        <v>0.12625</v>
      </c>
      <c r="AH46" t="n">
        <v>58012.95953290064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11.0051</v>
      </c>
      <c r="E47" t="n">
        <v>9.09</v>
      </c>
      <c r="F47" t="n">
        <v>6.77</v>
      </c>
      <c r="G47" t="n">
        <v>81.23999999999999</v>
      </c>
      <c r="H47" t="n">
        <v>1.46</v>
      </c>
      <c r="I47" t="n">
        <v>5</v>
      </c>
      <c r="J47" t="n">
        <v>148.52</v>
      </c>
      <c r="K47" t="n">
        <v>46.47</v>
      </c>
      <c r="L47" t="n">
        <v>12.25</v>
      </c>
      <c r="M47" t="n">
        <v>3</v>
      </c>
      <c r="N47" t="n">
        <v>24.81</v>
      </c>
      <c r="O47" t="n">
        <v>18552.03</v>
      </c>
      <c r="P47" t="n">
        <v>61.64</v>
      </c>
      <c r="Q47" t="n">
        <v>204.14</v>
      </c>
      <c r="R47" t="n">
        <v>24.34</v>
      </c>
      <c r="S47" t="n">
        <v>17.37</v>
      </c>
      <c r="T47" t="n">
        <v>1388.26</v>
      </c>
      <c r="U47" t="n">
        <v>0.71</v>
      </c>
      <c r="V47" t="n">
        <v>0.75</v>
      </c>
      <c r="W47" t="n">
        <v>1.14</v>
      </c>
      <c r="X47" t="n">
        <v>0.08</v>
      </c>
      <c r="Y47" t="n">
        <v>1</v>
      </c>
      <c r="Z47" t="n">
        <v>10</v>
      </c>
      <c r="AA47" t="n">
        <v>46.56961523329922</v>
      </c>
      <c r="AB47" t="n">
        <v>63.71860206860355</v>
      </c>
      <c r="AC47" t="n">
        <v>57.63738811680911</v>
      </c>
      <c r="AD47" t="n">
        <v>46569.61523329922</v>
      </c>
      <c r="AE47" t="n">
        <v>63718.60206860356</v>
      </c>
      <c r="AF47" t="n">
        <v>2.737886207356717e-06</v>
      </c>
      <c r="AG47" t="n">
        <v>0.12625</v>
      </c>
      <c r="AH47" t="n">
        <v>57637.38811680911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11.0092</v>
      </c>
      <c r="E48" t="n">
        <v>9.08</v>
      </c>
      <c r="F48" t="n">
        <v>6.77</v>
      </c>
      <c r="G48" t="n">
        <v>81.2</v>
      </c>
      <c r="H48" t="n">
        <v>1.49</v>
      </c>
      <c r="I48" t="n">
        <v>5</v>
      </c>
      <c r="J48" t="n">
        <v>148.87</v>
      </c>
      <c r="K48" t="n">
        <v>46.47</v>
      </c>
      <c r="L48" t="n">
        <v>12.5</v>
      </c>
      <c r="M48" t="n">
        <v>2</v>
      </c>
      <c r="N48" t="n">
        <v>24.9</v>
      </c>
      <c r="O48" t="n">
        <v>18594.74</v>
      </c>
      <c r="P48" t="n">
        <v>61.15</v>
      </c>
      <c r="Q48" t="n">
        <v>204.14</v>
      </c>
      <c r="R48" t="n">
        <v>24.23</v>
      </c>
      <c r="S48" t="n">
        <v>17.37</v>
      </c>
      <c r="T48" t="n">
        <v>1331.1</v>
      </c>
      <c r="U48" t="n">
        <v>0.72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46.31037540752394</v>
      </c>
      <c r="AB48" t="n">
        <v>63.36389870212405</v>
      </c>
      <c r="AC48" t="n">
        <v>57.31653714179699</v>
      </c>
      <c r="AD48" t="n">
        <v>46310.37540752393</v>
      </c>
      <c r="AE48" t="n">
        <v>63363.89870212405</v>
      </c>
      <c r="AF48" t="n">
        <v>2.738906219301193e-06</v>
      </c>
      <c r="AG48" t="n">
        <v>0.1261111111111111</v>
      </c>
      <c r="AH48" t="n">
        <v>57316.53714179699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11.0065</v>
      </c>
      <c r="E49" t="n">
        <v>9.09</v>
      </c>
      <c r="F49" t="n">
        <v>6.77</v>
      </c>
      <c r="G49" t="n">
        <v>81.23</v>
      </c>
      <c r="H49" t="n">
        <v>1.51</v>
      </c>
      <c r="I49" t="n">
        <v>5</v>
      </c>
      <c r="J49" t="n">
        <v>149.22</v>
      </c>
      <c r="K49" t="n">
        <v>46.47</v>
      </c>
      <c r="L49" t="n">
        <v>12.75</v>
      </c>
      <c r="M49" t="n">
        <v>2</v>
      </c>
      <c r="N49" t="n">
        <v>25</v>
      </c>
      <c r="O49" t="n">
        <v>18637.48</v>
      </c>
      <c r="P49" t="n">
        <v>61.01</v>
      </c>
      <c r="Q49" t="n">
        <v>204.14</v>
      </c>
      <c r="R49" t="n">
        <v>24.19</v>
      </c>
      <c r="S49" t="n">
        <v>17.37</v>
      </c>
      <c r="T49" t="n">
        <v>1312.23</v>
      </c>
      <c r="U49" t="n">
        <v>0.72</v>
      </c>
      <c r="V49" t="n">
        <v>0.75</v>
      </c>
      <c r="W49" t="n">
        <v>1.15</v>
      </c>
      <c r="X49" t="n">
        <v>0.08</v>
      </c>
      <c r="Y49" t="n">
        <v>1</v>
      </c>
      <c r="Z49" t="n">
        <v>10</v>
      </c>
      <c r="AA49" t="n">
        <v>46.25245879991714</v>
      </c>
      <c r="AB49" t="n">
        <v>63.28465464449607</v>
      </c>
      <c r="AC49" t="n">
        <v>57.24485602580926</v>
      </c>
      <c r="AD49" t="n">
        <v>46252.45879991713</v>
      </c>
      <c r="AE49" t="n">
        <v>63284.65464449606</v>
      </c>
      <c r="AF49" t="n">
        <v>2.738234504118245e-06</v>
      </c>
      <c r="AG49" t="n">
        <v>0.12625</v>
      </c>
      <c r="AH49" t="n">
        <v>57244.85602580926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11.0092</v>
      </c>
      <c r="E50" t="n">
        <v>9.08</v>
      </c>
      <c r="F50" t="n">
        <v>6.77</v>
      </c>
      <c r="G50" t="n">
        <v>81.2</v>
      </c>
      <c r="H50" t="n">
        <v>1.54</v>
      </c>
      <c r="I50" t="n">
        <v>5</v>
      </c>
      <c r="J50" t="n">
        <v>149.56</v>
      </c>
      <c r="K50" t="n">
        <v>46.47</v>
      </c>
      <c r="L50" t="n">
        <v>13</v>
      </c>
      <c r="M50" t="n">
        <v>2</v>
      </c>
      <c r="N50" t="n">
        <v>25.1</v>
      </c>
      <c r="O50" t="n">
        <v>18680.25</v>
      </c>
      <c r="P50" t="n">
        <v>60.61</v>
      </c>
      <c r="Q50" t="n">
        <v>204.14</v>
      </c>
      <c r="R50" t="n">
        <v>24.23</v>
      </c>
      <c r="S50" t="n">
        <v>17.37</v>
      </c>
      <c r="T50" t="n">
        <v>1334.61</v>
      </c>
      <c r="U50" t="n">
        <v>0.72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46.04344796264532</v>
      </c>
      <c r="AB50" t="n">
        <v>62.99867679603355</v>
      </c>
      <c r="AC50" t="n">
        <v>56.98617150183149</v>
      </c>
      <c r="AD50" t="n">
        <v>46043.44796264532</v>
      </c>
      <c r="AE50" t="n">
        <v>62998.67679603355</v>
      </c>
      <c r="AF50" t="n">
        <v>2.738906219301193e-06</v>
      </c>
      <c r="AG50" t="n">
        <v>0.1261111111111111</v>
      </c>
      <c r="AH50" t="n">
        <v>56986.17150183149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11.0082</v>
      </c>
      <c r="E51" t="n">
        <v>9.08</v>
      </c>
      <c r="F51" t="n">
        <v>6.77</v>
      </c>
      <c r="G51" t="n">
        <v>81.20999999999999</v>
      </c>
      <c r="H51" t="n">
        <v>1.56</v>
      </c>
      <c r="I51" t="n">
        <v>5</v>
      </c>
      <c r="J51" t="n">
        <v>149.91</v>
      </c>
      <c r="K51" t="n">
        <v>46.47</v>
      </c>
      <c r="L51" t="n">
        <v>13.25</v>
      </c>
      <c r="M51" t="n">
        <v>2</v>
      </c>
      <c r="N51" t="n">
        <v>25.19</v>
      </c>
      <c r="O51" t="n">
        <v>18723.06</v>
      </c>
      <c r="P51" t="n">
        <v>60.22</v>
      </c>
      <c r="Q51" t="n">
        <v>204.14</v>
      </c>
      <c r="R51" t="n">
        <v>24.19</v>
      </c>
      <c r="S51" t="n">
        <v>17.37</v>
      </c>
      <c r="T51" t="n">
        <v>1313.15</v>
      </c>
      <c r="U51" t="n">
        <v>0.72</v>
      </c>
      <c r="V51" t="n">
        <v>0.75</v>
      </c>
      <c r="W51" t="n">
        <v>1.14</v>
      </c>
      <c r="X51" t="n">
        <v>0.08</v>
      </c>
      <c r="Y51" t="n">
        <v>1</v>
      </c>
      <c r="Z51" t="n">
        <v>10</v>
      </c>
      <c r="AA51" t="n">
        <v>45.85464734094077</v>
      </c>
      <c r="AB51" t="n">
        <v>62.74035145612194</v>
      </c>
      <c r="AC51" t="n">
        <v>56.75250036979906</v>
      </c>
      <c r="AD51" t="n">
        <v>45854.64734094076</v>
      </c>
      <c r="AE51" t="n">
        <v>62740.35145612193</v>
      </c>
      <c r="AF51" t="n">
        <v>2.738657435900102e-06</v>
      </c>
      <c r="AG51" t="n">
        <v>0.1261111111111111</v>
      </c>
      <c r="AH51" t="n">
        <v>56752.50036979906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11.0061</v>
      </c>
      <c r="E52" t="n">
        <v>9.09</v>
      </c>
      <c r="F52" t="n">
        <v>6.77</v>
      </c>
      <c r="G52" t="n">
        <v>81.23</v>
      </c>
      <c r="H52" t="n">
        <v>1.59</v>
      </c>
      <c r="I52" t="n">
        <v>5</v>
      </c>
      <c r="J52" t="n">
        <v>150.26</v>
      </c>
      <c r="K52" t="n">
        <v>46.47</v>
      </c>
      <c r="L52" t="n">
        <v>13.5</v>
      </c>
      <c r="M52" t="n">
        <v>1</v>
      </c>
      <c r="N52" t="n">
        <v>25.29</v>
      </c>
      <c r="O52" t="n">
        <v>18765.9</v>
      </c>
      <c r="P52" t="n">
        <v>60.05</v>
      </c>
      <c r="Q52" t="n">
        <v>204.14</v>
      </c>
      <c r="R52" t="n">
        <v>24.21</v>
      </c>
      <c r="S52" t="n">
        <v>17.37</v>
      </c>
      <c r="T52" t="n">
        <v>1321.72</v>
      </c>
      <c r="U52" t="n">
        <v>0.72</v>
      </c>
      <c r="V52" t="n">
        <v>0.75</v>
      </c>
      <c r="W52" t="n">
        <v>1.15</v>
      </c>
      <c r="X52" t="n">
        <v>0.08</v>
      </c>
      <c r="Y52" t="n">
        <v>1</v>
      </c>
      <c r="Z52" t="n">
        <v>10</v>
      </c>
      <c r="AA52" t="n">
        <v>45.77939447540225</v>
      </c>
      <c r="AB52" t="n">
        <v>62.63738716557007</v>
      </c>
      <c r="AC52" t="n">
        <v>56.65936284662615</v>
      </c>
      <c r="AD52" t="n">
        <v>45779.39447540225</v>
      </c>
      <c r="AE52" t="n">
        <v>62637.38716557007</v>
      </c>
      <c r="AF52" t="n">
        <v>2.738134990757808e-06</v>
      </c>
      <c r="AG52" t="n">
        <v>0.12625</v>
      </c>
      <c r="AH52" t="n">
        <v>56659.36284662615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11.0109</v>
      </c>
      <c r="E53" t="n">
        <v>9.08</v>
      </c>
      <c r="F53" t="n">
        <v>6.77</v>
      </c>
      <c r="G53" t="n">
        <v>81.19</v>
      </c>
      <c r="H53" t="n">
        <v>1.62</v>
      </c>
      <c r="I53" t="n">
        <v>5</v>
      </c>
      <c r="J53" t="n">
        <v>150.61</v>
      </c>
      <c r="K53" t="n">
        <v>46.47</v>
      </c>
      <c r="L53" t="n">
        <v>13.75</v>
      </c>
      <c r="M53" t="n">
        <v>1</v>
      </c>
      <c r="N53" t="n">
        <v>25.39</v>
      </c>
      <c r="O53" t="n">
        <v>18808.78</v>
      </c>
      <c r="P53" t="n">
        <v>59.83</v>
      </c>
      <c r="Q53" t="n">
        <v>204.14</v>
      </c>
      <c r="R53" t="n">
        <v>24.09</v>
      </c>
      <c r="S53" t="n">
        <v>17.37</v>
      </c>
      <c r="T53" t="n">
        <v>1260.81</v>
      </c>
      <c r="U53" t="n">
        <v>0.72</v>
      </c>
      <c r="V53" t="n">
        <v>0.75</v>
      </c>
      <c r="W53" t="n">
        <v>1.15</v>
      </c>
      <c r="X53" t="n">
        <v>0.07000000000000001</v>
      </c>
      <c r="Y53" t="n">
        <v>1</v>
      </c>
      <c r="Z53" t="n">
        <v>10</v>
      </c>
      <c r="AA53" t="n">
        <v>45.65115099277189</v>
      </c>
      <c r="AB53" t="n">
        <v>62.46191877493214</v>
      </c>
      <c r="AC53" t="n">
        <v>56.50064091291921</v>
      </c>
      <c r="AD53" t="n">
        <v>45651.15099277189</v>
      </c>
      <c r="AE53" t="n">
        <v>62461.91877493214</v>
      </c>
      <c r="AF53" t="n">
        <v>2.739329151083049e-06</v>
      </c>
      <c r="AG53" t="n">
        <v>0.1261111111111111</v>
      </c>
      <c r="AH53" t="n">
        <v>56500.64091291921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11.0055</v>
      </c>
      <c r="E54" t="n">
        <v>9.09</v>
      </c>
      <c r="F54" t="n">
        <v>6.77</v>
      </c>
      <c r="G54" t="n">
        <v>81.23999999999999</v>
      </c>
      <c r="H54" t="n">
        <v>1.64</v>
      </c>
      <c r="I54" t="n">
        <v>5</v>
      </c>
      <c r="J54" t="n">
        <v>150.95</v>
      </c>
      <c r="K54" t="n">
        <v>46.47</v>
      </c>
      <c r="L54" t="n">
        <v>14</v>
      </c>
      <c r="M54" t="n">
        <v>0</v>
      </c>
      <c r="N54" t="n">
        <v>25.49</v>
      </c>
      <c r="O54" t="n">
        <v>18851.69</v>
      </c>
      <c r="P54" t="n">
        <v>59.75</v>
      </c>
      <c r="Q54" t="n">
        <v>204.14</v>
      </c>
      <c r="R54" t="n">
        <v>24.19</v>
      </c>
      <c r="S54" t="n">
        <v>17.37</v>
      </c>
      <c r="T54" t="n">
        <v>1310.45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45.6334364575633</v>
      </c>
      <c r="AB54" t="n">
        <v>62.43768096634963</v>
      </c>
      <c r="AC54" t="n">
        <v>56.47871632676983</v>
      </c>
      <c r="AD54" t="n">
        <v>45633.4364575633</v>
      </c>
      <c r="AE54" t="n">
        <v>62437.68096634963</v>
      </c>
      <c r="AF54" t="n">
        <v>2.737985720717153e-06</v>
      </c>
      <c r="AG54" t="n">
        <v>0.12625</v>
      </c>
      <c r="AH54" t="n">
        <v>56478.71632676983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5.9395</v>
      </c>
      <c r="E2" t="n">
        <v>16.84</v>
      </c>
      <c r="F2" t="n">
        <v>8.85</v>
      </c>
      <c r="G2" t="n">
        <v>5.01</v>
      </c>
      <c r="H2" t="n">
        <v>0.07000000000000001</v>
      </c>
      <c r="I2" t="n">
        <v>106</v>
      </c>
      <c r="J2" t="n">
        <v>252.85</v>
      </c>
      <c r="K2" t="n">
        <v>59.19</v>
      </c>
      <c r="L2" t="n">
        <v>1</v>
      </c>
      <c r="M2" t="n">
        <v>104</v>
      </c>
      <c r="N2" t="n">
        <v>62.65</v>
      </c>
      <c r="O2" t="n">
        <v>31418.63</v>
      </c>
      <c r="P2" t="n">
        <v>145.99</v>
      </c>
      <c r="Q2" t="n">
        <v>204.26</v>
      </c>
      <c r="R2" t="n">
        <v>89.23999999999999</v>
      </c>
      <c r="S2" t="n">
        <v>17.37</v>
      </c>
      <c r="T2" t="n">
        <v>33331.03</v>
      </c>
      <c r="U2" t="n">
        <v>0.19</v>
      </c>
      <c r="V2" t="n">
        <v>0.58</v>
      </c>
      <c r="W2" t="n">
        <v>1.3</v>
      </c>
      <c r="X2" t="n">
        <v>2.16</v>
      </c>
      <c r="Y2" t="n">
        <v>1</v>
      </c>
      <c r="Z2" t="n">
        <v>10</v>
      </c>
      <c r="AA2" t="n">
        <v>181.2399929000567</v>
      </c>
      <c r="AB2" t="n">
        <v>247.9805540299198</v>
      </c>
      <c r="AC2" t="n">
        <v>224.3136379962698</v>
      </c>
      <c r="AD2" t="n">
        <v>181239.9929000567</v>
      </c>
      <c r="AE2" t="n">
        <v>247980.5540299198</v>
      </c>
      <c r="AF2" t="n">
        <v>1.328915225821503e-06</v>
      </c>
      <c r="AG2" t="n">
        <v>0.2338888888888889</v>
      </c>
      <c r="AH2" t="n">
        <v>224313.6379962698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6.66</v>
      </c>
      <c r="E3" t="n">
        <v>15.02</v>
      </c>
      <c r="F3" t="n">
        <v>8.300000000000001</v>
      </c>
      <c r="G3" t="n">
        <v>6.22</v>
      </c>
      <c r="H3" t="n">
        <v>0.09</v>
      </c>
      <c r="I3" t="n">
        <v>80</v>
      </c>
      <c r="J3" t="n">
        <v>253.3</v>
      </c>
      <c r="K3" t="n">
        <v>59.19</v>
      </c>
      <c r="L3" t="n">
        <v>1.25</v>
      </c>
      <c r="M3" t="n">
        <v>78</v>
      </c>
      <c r="N3" t="n">
        <v>62.86</v>
      </c>
      <c r="O3" t="n">
        <v>31474.5</v>
      </c>
      <c r="P3" t="n">
        <v>136.82</v>
      </c>
      <c r="Q3" t="n">
        <v>204.23</v>
      </c>
      <c r="R3" t="n">
        <v>72.06999999999999</v>
      </c>
      <c r="S3" t="n">
        <v>17.37</v>
      </c>
      <c r="T3" t="n">
        <v>24874.91</v>
      </c>
      <c r="U3" t="n">
        <v>0.24</v>
      </c>
      <c r="V3" t="n">
        <v>0.62</v>
      </c>
      <c r="W3" t="n">
        <v>1.27</v>
      </c>
      <c r="X3" t="n">
        <v>1.61</v>
      </c>
      <c r="Y3" t="n">
        <v>1</v>
      </c>
      <c r="Z3" t="n">
        <v>10</v>
      </c>
      <c r="AA3" t="n">
        <v>151.8214270677345</v>
      </c>
      <c r="AB3" t="n">
        <v>207.7287744026303</v>
      </c>
      <c r="AC3" t="n">
        <v>187.9034317228685</v>
      </c>
      <c r="AD3" t="n">
        <v>151821.4270677345</v>
      </c>
      <c r="AE3" t="n">
        <v>207728.7744026303</v>
      </c>
      <c r="AF3" t="n">
        <v>1.490121290339458e-06</v>
      </c>
      <c r="AG3" t="n">
        <v>0.2086111111111111</v>
      </c>
      <c r="AH3" t="n">
        <v>187903.4317228685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7.18</v>
      </c>
      <c r="E4" t="n">
        <v>13.93</v>
      </c>
      <c r="F4" t="n">
        <v>7.99</v>
      </c>
      <c r="G4" t="n">
        <v>7.49</v>
      </c>
      <c r="H4" t="n">
        <v>0.11</v>
      </c>
      <c r="I4" t="n">
        <v>64</v>
      </c>
      <c r="J4" t="n">
        <v>253.75</v>
      </c>
      <c r="K4" t="n">
        <v>59.19</v>
      </c>
      <c r="L4" t="n">
        <v>1.5</v>
      </c>
      <c r="M4" t="n">
        <v>62</v>
      </c>
      <c r="N4" t="n">
        <v>63.06</v>
      </c>
      <c r="O4" t="n">
        <v>31530.44</v>
      </c>
      <c r="P4" t="n">
        <v>131.67</v>
      </c>
      <c r="Q4" t="n">
        <v>204.21</v>
      </c>
      <c r="R4" t="n">
        <v>62.17</v>
      </c>
      <c r="S4" t="n">
        <v>17.37</v>
      </c>
      <c r="T4" t="n">
        <v>20008.77</v>
      </c>
      <c r="U4" t="n">
        <v>0.28</v>
      </c>
      <c r="V4" t="n">
        <v>0.64</v>
      </c>
      <c r="W4" t="n">
        <v>1.25</v>
      </c>
      <c r="X4" t="n">
        <v>1.3</v>
      </c>
      <c r="Y4" t="n">
        <v>1</v>
      </c>
      <c r="Z4" t="n">
        <v>10</v>
      </c>
      <c r="AA4" t="n">
        <v>135.7362274733086</v>
      </c>
      <c r="AB4" t="n">
        <v>185.7202946886248</v>
      </c>
      <c r="AC4" t="n">
        <v>167.9954104236654</v>
      </c>
      <c r="AD4" t="n">
        <v>135736.2274733086</v>
      </c>
      <c r="AE4" t="n">
        <v>185720.2946886249</v>
      </c>
      <c r="AF4" t="n">
        <v>1.606467096792389e-06</v>
      </c>
      <c r="AG4" t="n">
        <v>0.1934722222222222</v>
      </c>
      <c r="AH4" t="n">
        <v>167995.4104236655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7.5637</v>
      </c>
      <c r="E5" t="n">
        <v>13.22</v>
      </c>
      <c r="F5" t="n">
        <v>7.78</v>
      </c>
      <c r="G5" t="n">
        <v>8.640000000000001</v>
      </c>
      <c r="H5" t="n">
        <v>0.12</v>
      </c>
      <c r="I5" t="n">
        <v>54</v>
      </c>
      <c r="J5" t="n">
        <v>254.21</v>
      </c>
      <c r="K5" t="n">
        <v>59.19</v>
      </c>
      <c r="L5" t="n">
        <v>1.75</v>
      </c>
      <c r="M5" t="n">
        <v>52</v>
      </c>
      <c r="N5" t="n">
        <v>63.26</v>
      </c>
      <c r="O5" t="n">
        <v>31586.46</v>
      </c>
      <c r="P5" t="n">
        <v>127.99</v>
      </c>
      <c r="Q5" t="n">
        <v>204.21</v>
      </c>
      <c r="R5" t="n">
        <v>55.58</v>
      </c>
      <c r="S5" t="n">
        <v>17.37</v>
      </c>
      <c r="T5" t="n">
        <v>16762.56</v>
      </c>
      <c r="U5" t="n">
        <v>0.31</v>
      </c>
      <c r="V5" t="n">
        <v>0.66</v>
      </c>
      <c r="W5" t="n">
        <v>1.22</v>
      </c>
      <c r="X5" t="n">
        <v>1.08</v>
      </c>
      <c r="Y5" t="n">
        <v>1</v>
      </c>
      <c r="Z5" t="n">
        <v>10</v>
      </c>
      <c r="AA5" t="n">
        <v>125.4465050880359</v>
      </c>
      <c r="AB5" t="n">
        <v>171.6414425705883</v>
      </c>
      <c r="AC5" t="n">
        <v>155.2602241919768</v>
      </c>
      <c r="AD5" t="n">
        <v>125446.5050880359</v>
      </c>
      <c r="AE5" t="n">
        <v>171641.4425705883</v>
      </c>
      <c r="AF5" t="n">
        <v>1.692316877438523e-06</v>
      </c>
      <c r="AG5" t="n">
        <v>0.1836111111111111</v>
      </c>
      <c r="AH5" t="n">
        <v>155260.2241919768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7.9065</v>
      </c>
      <c r="E6" t="n">
        <v>12.65</v>
      </c>
      <c r="F6" t="n">
        <v>7.59</v>
      </c>
      <c r="G6" t="n">
        <v>9.91</v>
      </c>
      <c r="H6" t="n">
        <v>0.14</v>
      </c>
      <c r="I6" t="n">
        <v>46</v>
      </c>
      <c r="J6" t="n">
        <v>254.66</v>
      </c>
      <c r="K6" t="n">
        <v>59.19</v>
      </c>
      <c r="L6" t="n">
        <v>2</v>
      </c>
      <c r="M6" t="n">
        <v>44</v>
      </c>
      <c r="N6" t="n">
        <v>63.47</v>
      </c>
      <c r="O6" t="n">
        <v>31642.55</v>
      </c>
      <c r="P6" t="n">
        <v>124.9</v>
      </c>
      <c r="Q6" t="n">
        <v>204.2</v>
      </c>
      <c r="R6" t="n">
        <v>49.64</v>
      </c>
      <c r="S6" t="n">
        <v>17.37</v>
      </c>
      <c r="T6" t="n">
        <v>13834.18</v>
      </c>
      <c r="U6" t="n">
        <v>0.35</v>
      </c>
      <c r="V6" t="n">
        <v>0.67</v>
      </c>
      <c r="W6" t="n">
        <v>1.22</v>
      </c>
      <c r="X6" t="n">
        <v>0.9</v>
      </c>
      <c r="Y6" t="n">
        <v>1</v>
      </c>
      <c r="Z6" t="n">
        <v>10</v>
      </c>
      <c r="AA6" t="n">
        <v>117.2255863853918</v>
      </c>
      <c r="AB6" t="n">
        <v>160.3932189203</v>
      </c>
      <c r="AC6" t="n">
        <v>145.0855152198873</v>
      </c>
      <c r="AD6" t="n">
        <v>117225.5863853918</v>
      </c>
      <c r="AE6" t="n">
        <v>160393.2189203</v>
      </c>
      <c r="AF6" t="n">
        <v>1.769015612923263e-06</v>
      </c>
      <c r="AG6" t="n">
        <v>0.1756944444444445</v>
      </c>
      <c r="AH6" t="n">
        <v>145085.5152198873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8.1196</v>
      </c>
      <c r="E7" t="n">
        <v>12.32</v>
      </c>
      <c r="F7" t="n">
        <v>7.51</v>
      </c>
      <c r="G7" t="n">
        <v>10.98</v>
      </c>
      <c r="H7" t="n">
        <v>0.16</v>
      </c>
      <c r="I7" t="n">
        <v>41</v>
      </c>
      <c r="J7" t="n">
        <v>255.12</v>
      </c>
      <c r="K7" t="n">
        <v>59.19</v>
      </c>
      <c r="L7" t="n">
        <v>2.25</v>
      </c>
      <c r="M7" t="n">
        <v>39</v>
      </c>
      <c r="N7" t="n">
        <v>63.67</v>
      </c>
      <c r="O7" t="n">
        <v>31698.72</v>
      </c>
      <c r="P7" t="n">
        <v>123.35</v>
      </c>
      <c r="Q7" t="n">
        <v>204.19</v>
      </c>
      <c r="R7" t="n">
        <v>47.11</v>
      </c>
      <c r="S7" t="n">
        <v>17.37</v>
      </c>
      <c r="T7" t="n">
        <v>12592.62</v>
      </c>
      <c r="U7" t="n">
        <v>0.37</v>
      </c>
      <c r="V7" t="n">
        <v>0.68</v>
      </c>
      <c r="W7" t="n">
        <v>1.21</v>
      </c>
      <c r="X7" t="n">
        <v>0.8100000000000001</v>
      </c>
      <c r="Y7" t="n">
        <v>1</v>
      </c>
      <c r="Z7" t="n">
        <v>10</v>
      </c>
      <c r="AA7" t="n">
        <v>112.8553837594655</v>
      </c>
      <c r="AB7" t="n">
        <v>154.4137148877778</v>
      </c>
      <c r="AC7" t="n">
        <v>139.6766866599406</v>
      </c>
      <c r="AD7" t="n">
        <v>112855.3837594655</v>
      </c>
      <c r="AE7" t="n">
        <v>154413.7148877778</v>
      </c>
      <c r="AF7" t="n">
        <v>1.816695019375415e-06</v>
      </c>
      <c r="AG7" t="n">
        <v>0.1711111111111111</v>
      </c>
      <c r="AH7" t="n">
        <v>139676.6866599406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8.359299999999999</v>
      </c>
      <c r="E8" t="n">
        <v>11.96</v>
      </c>
      <c r="F8" t="n">
        <v>7.4</v>
      </c>
      <c r="G8" t="n">
        <v>12.33</v>
      </c>
      <c r="H8" t="n">
        <v>0.17</v>
      </c>
      <c r="I8" t="n">
        <v>36</v>
      </c>
      <c r="J8" t="n">
        <v>255.57</v>
      </c>
      <c r="K8" t="n">
        <v>59.19</v>
      </c>
      <c r="L8" t="n">
        <v>2.5</v>
      </c>
      <c r="M8" t="n">
        <v>34</v>
      </c>
      <c r="N8" t="n">
        <v>63.88</v>
      </c>
      <c r="O8" t="n">
        <v>31754.97</v>
      </c>
      <c r="P8" t="n">
        <v>121.52</v>
      </c>
      <c r="Q8" t="n">
        <v>204.15</v>
      </c>
      <c r="R8" t="n">
        <v>43.73</v>
      </c>
      <c r="S8" t="n">
        <v>17.37</v>
      </c>
      <c r="T8" t="n">
        <v>10929.82</v>
      </c>
      <c r="U8" t="n">
        <v>0.4</v>
      </c>
      <c r="V8" t="n">
        <v>0.6899999999999999</v>
      </c>
      <c r="W8" t="n">
        <v>1.2</v>
      </c>
      <c r="X8" t="n">
        <v>0.71</v>
      </c>
      <c r="Y8" t="n">
        <v>1</v>
      </c>
      <c r="Z8" t="n">
        <v>10</v>
      </c>
      <c r="AA8" t="n">
        <v>108.0768389174601</v>
      </c>
      <c r="AB8" t="n">
        <v>147.8754990204295</v>
      </c>
      <c r="AC8" t="n">
        <v>133.7624689385263</v>
      </c>
      <c r="AD8" t="n">
        <v>108076.8389174601</v>
      </c>
      <c r="AE8" t="n">
        <v>147875.4990204295</v>
      </c>
      <c r="AF8" t="n">
        <v>1.870325961311506e-06</v>
      </c>
      <c r="AG8" t="n">
        <v>0.1661111111111111</v>
      </c>
      <c r="AH8" t="n">
        <v>133762.4689385263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8.504200000000001</v>
      </c>
      <c r="E9" t="n">
        <v>11.76</v>
      </c>
      <c r="F9" t="n">
        <v>7.34</v>
      </c>
      <c r="G9" t="n">
        <v>13.35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120.46</v>
      </c>
      <c r="Q9" t="n">
        <v>204.23</v>
      </c>
      <c r="R9" t="n">
        <v>42.15</v>
      </c>
      <c r="S9" t="n">
        <v>17.37</v>
      </c>
      <c r="T9" t="n">
        <v>10152.55</v>
      </c>
      <c r="U9" t="n">
        <v>0.41</v>
      </c>
      <c r="V9" t="n">
        <v>0.7</v>
      </c>
      <c r="W9" t="n">
        <v>1.19</v>
      </c>
      <c r="X9" t="n">
        <v>0.65</v>
      </c>
      <c r="Y9" t="n">
        <v>1</v>
      </c>
      <c r="Z9" t="n">
        <v>10</v>
      </c>
      <c r="AA9" t="n">
        <v>105.3718733658452</v>
      </c>
      <c r="AB9" t="n">
        <v>144.1744458180539</v>
      </c>
      <c r="AC9" t="n">
        <v>130.4146390593234</v>
      </c>
      <c r="AD9" t="n">
        <v>105371.8733658452</v>
      </c>
      <c r="AE9" t="n">
        <v>144174.4458180539</v>
      </c>
      <c r="AF9" t="n">
        <v>1.902746167763487e-06</v>
      </c>
      <c r="AG9" t="n">
        <v>0.1633333333333333</v>
      </c>
      <c r="AH9" t="n">
        <v>130414.6390593234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8.6578</v>
      </c>
      <c r="E10" t="n">
        <v>11.55</v>
      </c>
      <c r="F10" t="n">
        <v>7.28</v>
      </c>
      <c r="G10" t="n">
        <v>14.56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119.35</v>
      </c>
      <c r="Q10" t="n">
        <v>204.14</v>
      </c>
      <c r="R10" t="n">
        <v>40.12</v>
      </c>
      <c r="S10" t="n">
        <v>17.37</v>
      </c>
      <c r="T10" t="n">
        <v>9152.73</v>
      </c>
      <c r="U10" t="n">
        <v>0.43</v>
      </c>
      <c r="V10" t="n">
        <v>0.7</v>
      </c>
      <c r="W10" t="n">
        <v>1.19</v>
      </c>
      <c r="X10" t="n">
        <v>0.59</v>
      </c>
      <c r="Y10" t="n">
        <v>1</v>
      </c>
      <c r="Z10" t="n">
        <v>10</v>
      </c>
      <c r="AA10" t="n">
        <v>102.624247002385</v>
      </c>
      <c r="AB10" t="n">
        <v>140.4150222108494</v>
      </c>
      <c r="AC10" t="n">
        <v>127.0140095648051</v>
      </c>
      <c r="AD10" t="n">
        <v>102624.247002385</v>
      </c>
      <c r="AE10" t="n">
        <v>140415.0222108494</v>
      </c>
      <c r="AF10" t="n">
        <v>1.937112929054199e-06</v>
      </c>
      <c r="AG10" t="n">
        <v>0.1604166666666667</v>
      </c>
      <c r="AH10" t="n">
        <v>127014.0095648052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8.7593</v>
      </c>
      <c r="E11" t="n">
        <v>11.42</v>
      </c>
      <c r="F11" t="n">
        <v>7.24</v>
      </c>
      <c r="G11" t="n">
        <v>15.52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118.63</v>
      </c>
      <c r="Q11" t="n">
        <v>204.25</v>
      </c>
      <c r="R11" t="n">
        <v>38.81</v>
      </c>
      <c r="S11" t="n">
        <v>17.37</v>
      </c>
      <c r="T11" t="n">
        <v>8508.370000000001</v>
      </c>
      <c r="U11" t="n">
        <v>0.45</v>
      </c>
      <c r="V11" t="n">
        <v>0.71</v>
      </c>
      <c r="W11" t="n">
        <v>1.19</v>
      </c>
      <c r="X11" t="n">
        <v>0.55</v>
      </c>
      <c r="Y11" t="n">
        <v>1</v>
      </c>
      <c r="Z11" t="n">
        <v>10</v>
      </c>
      <c r="AA11" t="n">
        <v>100.8688769444861</v>
      </c>
      <c r="AB11" t="n">
        <v>138.013247456172</v>
      </c>
      <c r="AC11" t="n">
        <v>124.8414568218013</v>
      </c>
      <c r="AD11" t="n">
        <v>100868.8769444861</v>
      </c>
      <c r="AE11" t="n">
        <v>138013.247456172</v>
      </c>
      <c r="AF11" t="n">
        <v>1.959822735506069e-06</v>
      </c>
      <c r="AG11" t="n">
        <v>0.1586111111111111</v>
      </c>
      <c r="AH11" t="n">
        <v>124841.4568218013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8.9283</v>
      </c>
      <c r="E12" t="n">
        <v>11.2</v>
      </c>
      <c r="F12" t="n">
        <v>7.17</v>
      </c>
      <c r="G12" t="n">
        <v>17.22</v>
      </c>
      <c r="H12" t="n">
        <v>0.24</v>
      </c>
      <c r="I12" t="n">
        <v>25</v>
      </c>
      <c r="J12" t="n">
        <v>257.41</v>
      </c>
      <c r="K12" t="n">
        <v>59.19</v>
      </c>
      <c r="L12" t="n">
        <v>3.5</v>
      </c>
      <c r="M12" t="n">
        <v>23</v>
      </c>
      <c r="N12" t="n">
        <v>64.70999999999999</v>
      </c>
      <c r="O12" t="n">
        <v>31980.84</v>
      </c>
      <c r="P12" t="n">
        <v>117.4</v>
      </c>
      <c r="Q12" t="n">
        <v>204.17</v>
      </c>
      <c r="R12" t="n">
        <v>36.87</v>
      </c>
      <c r="S12" t="n">
        <v>17.37</v>
      </c>
      <c r="T12" t="n">
        <v>7554.18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98.00368833044301</v>
      </c>
      <c r="AB12" t="n">
        <v>134.0929699912396</v>
      </c>
      <c r="AC12" t="n">
        <v>121.2953251359769</v>
      </c>
      <c r="AD12" t="n">
        <v>98003.68833044301</v>
      </c>
      <c r="AE12" t="n">
        <v>134092.9699912396</v>
      </c>
      <c r="AF12" t="n">
        <v>1.997635122603271e-06</v>
      </c>
      <c r="AG12" t="n">
        <v>0.1555555555555556</v>
      </c>
      <c r="AH12" t="n">
        <v>121295.3251359769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8.9773</v>
      </c>
      <c r="E13" t="n">
        <v>11.14</v>
      </c>
      <c r="F13" t="n">
        <v>7.16</v>
      </c>
      <c r="G13" t="n">
        <v>17.9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117.11</v>
      </c>
      <c r="Q13" t="n">
        <v>204.2</v>
      </c>
      <c r="R13" t="n">
        <v>36.59</v>
      </c>
      <c r="S13" t="n">
        <v>17.37</v>
      </c>
      <c r="T13" t="n">
        <v>7417.39</v>
      </c>
      <c r="U13" t="n">
        <v>0.47</v>
      </c>
      <c r="V13" t="n">
        <v>0.71</v>
      </c>
      <c r="W13" t="n">
        <v>1.17</v>
      </c>
      <c r="X13" t="n">
        <v>0.47</v>
      </c>
      <c r="Y13" t="n">
        <v>1</v>
      </c>
      <c r="Z13" t="n">
        <v>10</v>
      </c>
      <c r="AA13" t="n">
        <v>97.26827814241855</v>
      </c>
      <c r="AB13" t="n">
        <v>133.0867493279773</v>
      </c>
      <c r="AC13" t="n">
        <v>120.3851367605765</v>
      </c>
      <c r="AD13" t="n">
        <v>97268.27814241855</v>
      </c>
      <c r="AE13" t="n">
        <v>133086.7493279773</v>
      </c>
      <c r="AF13" t="n">
        <v>2.008598477442105e-06</v>
      </c>
      <c r="AG13" t="n">
        <v>0.1547222222222222</v>
      </c>
      <c r="AH13" t="n">
        <v>120385.1367605765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9.097099999999999</v>
      </c>
      <c r="E14" t="n">
        <v>10.99</v>
      </c>
      <c r="F14" t="n">
        <v>7.11</v>
      </c>
      <c r="G14" t="n">
        <v>19.4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116.28</v>
      </c>
      <c r="Q14" t="n">
        <v>204.16</v>
      </c>
      <c r="R14" t="n">
        <v>34.87</v>
      </c>
      <c r="S14" t="n">
        <v>17.37</v>
      </c>
      <c r="T14" t="n">
        <v>6568.91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95.34610553521378</v>
      </c>
      <c r="AB14" t="n">
        <v>130.4567479665306</v>
      </c>
      <c r="AC14" t="n">
        <v>118.0061390378353</v>
      </c>
      <c r="AD14" t="n">
        <v>95346.10553521378</v>
      </c>
      <c r="AE14" t="n">
        <v>130456.7479665306</v>
      </c>
      <c r="AF14" t="n">
        <v>2.035402761313376e-06</v>
      </c>
      <c r="AG14" t="n">
        <v>0.1526388888888889</v>
      </c>
      <c r="AH14" t="n">
        <v>118006.1390378353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9.1563</v>
      </c>
      <c r="E15" t="n">
        <v>10.92</v>
      </c>
      <c r="F15" t="n">
        <v>7.09</v>
      </c>
      <c r="G15" t="n">
        <v>20.26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115.77</v>
      </c>
      <c r="Q15" t="n">
        <v>204.14</v>
      </c>
      <c r="R15" t="n">
        <v>34.27</v>
      </c>
      <c r="S15" t="n">
        <v>17.37</v>
      </c>
      <c r="T15" t="n">
        <v>6271.21</v>
      </c>
      <c r="U15" t="n">
        <v>0.51</v>
      </c>
      <c r="V15" t="n">
        <v>0.72</v>
      </c>
      <c r="W15" t="n">
        <v>1.17</v>
      </c>
      <c r="X15" t="n">
        <v>0.4</v>
      </c>
      <c r="Y15" t="n">
        <v>1</v>
      </c>
      <c r="Z15" t="n">
        <v>10</v>
      </c>
      <c r="AA15" t="n">
        <v>94.37114166917661</v>
      </c>
      <c r="AB15" t="n">
        <v>129.122759392649</v>
      </c>
      <c r="AC15" t="n">
        <v>116.7994644611799</v>
      </c>
      <c r="AD15" t="n">
        <v>94371.14166917661</v>
      </c>
      <c r="AE15" t="n">
        <v>129122.7593926491</v>
      </c>
      <c r="AF15" t="n">
        <v>2.048648283894171e-06</v>
      </c>
      <c r="AG15" t="n">
        <v>0.1516666666666667</v>
      </c>
      <c r="AH15" t="n">
        <v>116799.4644611799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9.208299999999999</v>
      </c>
      <c r="E16" t="n">
        <v>10.86</v>
      </c>
      <c r="F16" t="n">
        <v>7.08</v>
      </c>
      <c r="G16" t="n">
        <v>21.23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115.48</v>
      </c>
      <c r="Q16" t="n">
        <v>204.14</v>
      </c>
      <c r="R16" t="n">
        <v>33.71</v>
      </c>
      <c r="S16" t="n">
        <v>17.37</v>
      </c>
      <c r="T16" t="n">
        <v>5996.62</v>
      </c>
      <c r="U16" t="n">
        <v>0.52</v>
      </c>
      <c r="V16" t="n">
        <v>0.72</v>
      </c>
      <c r="W16" t="n">
        <v>1.17</v>
      </c>
      <c r="X16" t="n">
        <v>0.39</v>
      </c>
      <c r="Y16" t="n">
        <v>1</v>
      </c>
      <c r="Z16" t="n">
        <v>10</v>
      </c>
      <c r="AA16" t="n">
        <v>93.64332389638483</v>
      </c>
      <c r="AB16" t="n">
        <v>128.1269270068619</v>
      </c>
      <c r="AC16" t="n">
        <v>115.8986729206323</v>
      </c>
      <c r="AD16" t="n">
        <v>93643.32389638483</v>
      </c>
      <c r="AE16" t="n">
        <v>128126.9270068619</v>
      </c>
      <c r="AF16" t="n">
        <v>2.060282864539464e-06</v>
      </c>
      <c r="AG16" t="n">
        <v>0.1508333333333333</v>
      </c>
      <c r="AH16" t="n">
        <v>115898.6729206323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9.267099999999999</v>
      </c>
      <c r="E17" t="n">
        <v>10.79</v>
      </c>
      <c r="F17" t="n">
        <v>7.06</v>
      </c>
      <c r="G17" t="n">
        <v>22.29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115.1</v>
      </c>
      <c r="Q17" t="n">
        <v>204.18</v>
      </c>
      <c r="R17" t="n">
        <v>33.28</v>
      </c>
      <c r="S17" t="n">
        <v>17.37</v>
      </c>
      <c r="T17" t="n">
        <v>5787.82</v>
      </c>
      <c r="U17" t="n">
        <v>0.52</v>
      </c>
      <c r="V17" t="n">
        <v>0.72</v>
      </c>
      <c r="W17" t="n">
        <v>1.17</v>
      </c>
      <c r="X17" t="n">
        <v>0.36</v>
      </c>
      <c r="Y17" t="n">
        <v>1</v>
      </c>
      <c r="Z17" t="n">
        <v>10</v>
      </c>
      <c r="AA17" t="n">
        <v>92.77110198675196</v>
      </c>
      <c r="AB17" t="n">
        <v>126.9335145103879</v>
      </c>
      <c r="AC17" t="n">
        <v>114.8191580378565</v>
      </c>
      <c r="AD17" t="n">
        <v>92771.10198675196</v>
      </c>
      <c r="AE17" t="n">
        <v>126933.5145103879</v>
      </c>
      <c r="AF17" t="n">
        <v>2.073438890346065e-06</v>
      </c>
      <c r="AG17" t="n">
        <v>0.1498611111111111</v>
      </c>
      <c r="AH17" t="n">
        <v>114819.1580378565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9.3368</v>
      </c>
      <c r="E18" t="n">
        <v>10.71</v>
      </c>
      <c r="F18" t="n">
        <v>7.03</v>
      </c>
      <c r="G18" t="n">
        <v>23.42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114.45</v>
      </c>
      <c r="Q18" t="n">
        <v>204.18</v>
      </c>
      <c r="R18" t="n">
        <v>32.26</v>
      </c>
      <c r="S18" t="n">
        <v>17.37</v>
      </c>
      <c r="T18" t="n">
        <v>5280.25</v>
      </c>
      <c r="U18" t="n">
        <v>0.54</v>
      </c>
      <c r="V18" t="n">
        <v>0.73</v>
      </c>
      <c r="W18" t="n">
        <v>1.16</v>
      </c>
      <c r="X18" t="n">
        <v>0.33</v>
      </c>
      <c r="Y18" t="n">
        <v>1</v>
      </c>
      <c r="Z18" t="n">
        <v>10</v>
      </c>
      <c r="AA18" t="n">
        <v>91.61483591920226</v>
      </c>
      <c r="AB18" t="n">
        <v>125.3514602659084</v>
      </c>
      <c r="AC18" t="n">
        <v>113.3880928300426</v>
      </c>
      <c r="AD18" t="n">
        <v>91614.83591920226</v>
      </c>
      <c r="AE18" t="n">
        <v>125351.4602659084</v>
      </c>
      <c r="AF18" t="n">
        <v>2.089033703249468e-06</v>
      </c>
      <c r="AG18" t="n">
        <v>0.14875</v>
      </c>
      <c r="AH18" t="n">
        <v>113388.0928300426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9.380599999999999</v>
      </c>
      <c r="E19" t="n">
        <v>10.66</v>
      </c>
      <c r="F19" t="n">
        <v>7.02</v>
      </c>
      <c r="G19" t="n">
        <v>24.79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114.4</v>
      </c>
      <c r="Q19" t="n">
        <v>204.19</v>
      </c>
      <c r="R19" t="n">
        <v>32.18</v>
      </c>
      <c r="S19" t="n">
        <v>17.37</v>
      </c>
      <c r="T19" t="n">
        <v>5245.25</v>
      </c>
      <c r="U19" t="n">
        <v>0.54</v>
      </c>
      <c r="V19" t="n">
        <v>0.73</v>
      </c>
      <c r="W19" t="n">
        <v>1.17</v>
      </c>
      <c r="X19" t="n">
        <v>0.33</v>
      </c>
      <c r="Y19" t="n">
        <v>1</v>
      </c>
      <c r="Z19" t="n">
        <v>10</v>
      </c>
      <c r="AA19" t="n">
        <v>91.13347418556717</v>
      </c>
      <c r="AB19" t="n">
        <v>124.6928399057683</v>
      </c>
      <c r="AC19" t="n">
        <v>112.7923302726945</v>
      </c>
      <c r="AD19" t="n">
        <v>91133.47418556716</v>
      </c>
      <c r="AE19" t="n">
        <v>124692.8399057683</v>
      </c>
      <c r="AF19" t="n">
        <v>2.098833600023772e-06</v>
      </c>
      <c r="AG19" t="n">
        <v>0.1480555555555556</v>
      </c>
      <c r="AH19" t="n">
        <v>112792.3302726945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9.450100000000001</v>
      </c>
      <c r="E20" t="n">
        <v>10.58</v>
      </c>
      <c r="F20" t="n">
        <v>6.99</v>
      </c>
      <c r="G20" t="n">
        <v>26.23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113.81</v>
      </c>
      <c r="Q20" t="n">
        <v>204.17</v>
      </c>
      <c r="R20" t="n">
        <v>31.22</v>
      </c>
      <c r="S20" t="n">
        <v>17.37</v>
      </c>
      <c r="T20" t="n">
        <v>4772.92</v>
      </c>
      <c r="U20" t="n">
        <v>0.5600000000000001</v>
      </c>
      <c r="V20" t="n">
        <v>0.73</v>
      </c>
      <c r="W20" t="n">
        <v>1.16</v>
      </c>
      <c r="X20" t="n">
        <v>0.3</v>
      </c>
      <c r="Y20" t="n">
        <v>1</v>
      </c>
      <c r="Z20" t="n">
        <v>10</v>
      </c>
      <c r="AA20" t="n">
        <v>90.03949033391585</v>
      </c>
      <c r="AB20" t="n">
        <v>123.1960029367784</v>
      </c>
      <c r="AC20" t="n">
        <v>111.4383493232007</v>
      </c>
      <c r="AD20" t="n">
        <v>90039.49033391585</v>
      </c>
      <c r="AE20" t="n">
        <v>123196.0029367784</v>
      </c>
      <c r="AF20" t="n">
        <v>2.114383664540078e-06</v>
      </c>
      <c r="AG20" t="n">
        <v>0.1469444444444444</v>
      </c>
      <c r="AH20" t="n">
        <v>111438.3493232007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9.438700000000001</v>
      </c>
      <c r="E21" t="n">
        <v>10.59</v>
      </c>
      <c r="F21" t="n">
        <v>7.01</v>
      </c>
      <c r="G21" t="n">
        <v>26.28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113.99</v>
      </c>
      <c r="Q21" t="n">
        <v>204.17</v>
      </c>
      <c r="R21" t="n">
        <v>31.77</v>
      </c>
      <c r="S21" t="n">
        <v>17.37</v>
      </c>
      <c r="T21" t="n">
        <v>5046.74</v>
      </c>
      <c r="U21" t="n">
        <v>0.55</v>
      </c>
      <c r="V21" t="n">
        <v>0.73</v>
      </c>
      <c r="W21" t="n">
        <v>1.16</v>
      </c>
      <c r="X21" t="n">
        <v>0.32</v>
      </c>
      <c r="Y21" t="n">
        <v>1</v>
      </c>
      <c r="Z21" t="n">
        <v>10</v>
      </c>
      <c r="AA21" t="n">
        <v>90.31393633883421</v>
      </c>
      <c r="AB21" t="n">
        <v>123.5715120684108</v>
      </c>
      <c r="AC21" t="n">
        <v>111.7780203903406</v>
      </c>
      <c r="AD21" t="n">
        <v>90313.93633883422</v>
      </c>
      <c r="AE21" t="n">
        <v>123571.5120684108</v>
      </c>
      <c r="AF21" t="n">
        <v>2.111833006475532e-06</v>
      </c>
      <c r="AG21" t="n">
        <v>0.1470833333333333</v>
      </c>
      <c r="AH21" t="n">
        <v>111778.0203903406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9.5266</v>
      </c>
      <c r="E22" t="n">
        <v>10.5</v>
      </c>
      <c r="F22" t="n">
        <v>6.96</v>
      </c>
      <c r="G22" t="n">
        <v>27.83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113.09</v>
      </c>
      <c r="Q22" t="n">
        <v>204.15</v>
      </c>
      <c r="R22" t="n">
        <v>30.23</v>
      </c>
      <c r="S22" t="n">
        <v>17.37</v>
      </c>
      <c r="T22" t="n">
        <v>4280.72</v>
      </c>
      <c r="U22" t="n">
        <v>0.57</v>
      </c>
      <c r="V22" t="n">
        <v>0.73</v>
      </c>
      <c r="W22" t="n">
        <v>1.16</v>
      </c>
      <c r="X22" t="n">
        <v>0.27</v>
      </c>
      <c r="Y22" t="n">
        <v>1</v>
      </c>
      <c r="Z22" t="n">
        <v>10</v>
      </c>
      <c r="AA22" t="n">
        <v>88.82337217603052</v>
      </c>
      <c r="AB22" t="n">
        <v>121.5320564218139</v>
      </c>
      <c r="AC22" t="n">
        <v>109.9332075282603</v>
      </c>
      <c r="AD22" t="n">
        <v>88823.37217603052</v>
      </c>
      <c r="AE22" t="n">
        <v>121532.0564218139</v>
      </c>
      <c r="AF22" t="n">
        <v>2.131499922604787e-06</v>
      </c>
      <c r="AG22" t="n">
        <v>0.1458333333333333</v>
      </c>
      <c r="AH22" t="n">
        <v>109933.2075282603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9.5724</v>
      </c>
      <c r="E23" t="n">
        <v>10.45</v>
      </c>
      <c r="F23" t="n">
        <v>6.96</v>
      </c>
      <c r="G23" t="n">
        <v>29.82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112.9</v>
      </c>
      <c r="Q23" t="n">
        <v>204.14</v>
      </c>
      <c r="R23" t="n">
        <v>30.17</v>
      </c>
      <c r="S23" t="n">
        <v>17.37</v>
      </c>
      <c r="T23" t="n">
        <v>4259.1</v>
      </c>
      <c r="U23" t="n">
        <v>0.58</v>
      </c>
      <c r="V23" t="n">
        <v>0.73</v>
      </c>
      <c r="W23" t="n">
        <v>1.16</v>
      </c>
      <c r="X23" t="n">
        <v>0.27</v>
      </c>
      <c r="Y23" t="n">
        <v>1</v>
      </c>
      <c r="Z23" t="n">
        <v>10</v>
      </c>
      <c r="AA23" t="n">
        <v>88.29819686322574</v>
      </c>
      <c r="AB23" t="n">
        <v>120.8134883897352</v>
      </c>
      <c r="AC23" t="n">
        <v>109.2832186206464</v>
      </c>
      <c r="AD23" t="n">
        <v>88298.19686322573</v>
      </c>
      <c r="AE23" t="n">
        <v>120813.4883897352</v>
      </c>
      <c r="AF23" t="n">
        <v>2.141747303250065e-06</v>
      </c>
      <c r="AG23" t="n">
        <v>0.1451388888888889</v>
      </c>
      <c r="AH23" t="n">
        <v>109283.2186206464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9.576000000000001</v>
      </c>
      <c r="E24" t="n">
        <v>10.44</v>
      </c>
      <c r="F24" t="n">
        <v>6.95</v>
      </c>
      <c r="G24" t="n">
        <v>29.8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112.92</v>
      </c>
      <c r="Q24" t="n">
        <v>204.14</v>
      </c>
      <c r="R24" t="n">
        <v>29.82</v>
      </c>
      <c r="S24" t="n">
        <v>17.37</v>
      </c>
      <c r="T24" t="n">
        <v>4081.31</v>
      </c>
      <c r="U24" t="n">
        <v>0.58</v>
      </c>
      <c r="V24" t="n">
        <v>0.73</v>
      </c>
      <c r="W24" t="n">
        <v>1.16</v>
      </c>
      <c r="X24" t="n">
        <v>0.26</v>
      </c>
      <c r="Y24" t="n">
        <v>1</v>
      </c>
      <c r="Z24" t="n">
        <v>10</v>
      </c>
      <c r="AA24" t="n">
        <v>88.2451310527741</v>
      </c>
      <c r="AB24" t="n">
        <v>120.740881406777</v>
      </c>
      <c r="AC24" t="n">
        <v>109.2175411462371</v>
      </c>
      <c r="AD24" t="n">
        <v>88245.1310527741</v>
      </c>
      <c r="AE24" t="n">
        <v>120740.881406777</v>
      </c>
      <c r="AF24" t="n">
        <v>2.142552774217816e-06</v>
      </c>
      <c r="AG24" t="n">
        <v>0.145</v>
      </c>
      <c r="AH24" t="n">
        <v>109217.5411462371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9.6435</v>
      </c>
      <c r="E25" t="n">
        <v>10.37</v>
      </c>
      <c r="F25" t="n">
        <v>6.93</v>
      </c>
      <c r="G25" t="n">
        <v>31.98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112.29</v>
      </c>
      <c r="Q25" t="n">
        <v>204.15</v>
      </c>
      <c r="R25" t="n">
        <v>29.27</v>
      </c>
      <c r="S25" t="n">
        <v>17.37</v>
      </c>
      <c r="T25" t="n">
        <v>3812.12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87.22085331813248</v>
      </c>
      <c r="AB25" t="n">
        <v>119.3394194222966</v>
      </c>
      <c r="AC25" t="n">
        <v>107.9498327265908</v>
      </c>
      <c r="AD25" t="n">
        <v>87220.85331813249</v>
      </c>
      <c r="AE25" t="n">
        <v>119339.4194222966</v>
      </c>
      <c r="AF25" t="n">
        <v>2.157655354863148e-06</v>
      </c>
      <c r="AG25" t="n">
        <v>0.1440277777777778</v>
      </c>
      <c r="AH25" t="n">
        <v>107949.8327265908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9.6515</v>
      </c>
      <c r="E26" t="n">
        <v>10.36</v>
      </c>
      <c r="F26" t="n">
        <v>6.92</v>
      </c>
      <c r="G26" t="n">
        <v>31.94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112.19</v>
      </c>
      <c r="Q26" t="n">
        <v>204.14</v>
      </c>
      <c r="R26" t="n">
        <v>28.92</v>
      </c>
      <c r="S26" t="n">
        <v>17.37</v>
      </c>
      <c r="T26" t="n">
        <v>3636.6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87.06215066681949</v>
      </c>
      <c r="AB26" t="n">
        <v>119.1222754533034</v>
      </c>
      <c r="AC26" t="n">
        <v>107.7534126732348</v>
      </c>
      <c r="AD26" t="n">
        <v>87062.15066681949</v>
      </c>
      <c r="AE26" t="n">
        <v>119122.2754533034</v>
      </c>
      <c r="AF26" t="n">
        <v>2.159445290347039e-06</v>
      </c>
      <c r="AG26" t="n">
        <v>0.1438888888888889</v>
      </c>
      <c r="AH26" t="n">
        <v>107753.4126732348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9.637499999999999</v>
      </c>
      <c r="E27" t="n">
        <v>10.38</v>
      </c>
      <c r="F27" t="n">
        <v>6.94</v>
      </c>
      <c r="G27" t="n">
        <v>32.01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112.23</v>
      </c>
      <c r="Q27" t="n">
        <v>204.14</v>
      </c>
      <c r="R27" t="n">
        <v>29.32</v>
      </c>
      <c r="S27" t="n">
        <v>17.37</v>
      </c>
      <c r="T27" t="n">
        <v>3836.01</v>
      </c>
      <c r="U27" t="n">
        <v>0.59</v>
      </c>
      <c r="V27" t="n">
        <v>0.74</v>
      </c>
      <c r="W27" t="n">
        <v>1.16</v>
      </c>
      <c r="X27" t="n">
        <v>0.24</v>
      </c>
      <c r="Y27" t="n">
        <v>1</v>
      </c>
      <c r="Z27" t="n">
        <v>10</v>
      </c>
      <c r="AA27" t="n">
        <v>87.27178333770571</v>
      </c>
      <c r="AB27" t="n">
        <v>119.4091041219505</v>
      </c>
      <c r="AC27" t="n">
        <v>108.0128668163129</v>
      </c>
      <c r="AD27" t="n">
        <v>87271.78333770571</v>
      </c>
      <c r="AE27" t="n">
        <v>119409.1041219505</v>
      </c>
      <c r="AF27" t="n">
        <v>2.156312903250229e-06</v>
      </c>
      <c r="AG27" t="n">
        <v>0.1441666666666667</v>
      </c>
      <c r="AH27" t="n">
        <v>108012.8668163129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9.702999999999999</v>
      </c>
      <c r="E28" t="n">
        <v>10.31</v>
      </c>
      <c r="F28" t="n">
        <v>6.91</v>
      </c>
      <c r="G28" t="n">
        <v>34.57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111.97</v>
      </c>
      <c r="Q28" t="n">
        <v>204.14</v>
      </c>
      <c r="R28" t="n">
        <v>28.87</v>
      </c>
      <c r="S28" t="n">
        <v>17.37</v>
      </c>
      <c r="T28" t="n">
        <v>3617.8</v>
      </c>
      <c r="U28" t="n">
        <v>0.6</v>
      </c>
      <c r="V28" t="n">
        <v>0.74</v>
      </c>
      <c r="W28" t="n">
        <v>1.15</v>
      </c>
      <c r="X28" t="n">
        <v>0.22</v>
      </c>
      <c r="Y28" t="n">
        <v>1</v>
      </c>
      <c r="Z28" t="n">
        <v>10</v>
      </c>
      <c r="AA28" t="n">
        <v>86.45443897164606</v>
      </c>
      <c r="AB28" t="n">
        <v>118.2907775016197</v>
      </c>
      <c r="AC28" t="n">
        <v>107.0012717190449</v>
      </c>
      <c r="AD28" t="n">
        <v>86454.43897164606</v>
      </c>
      <c r="AE28" t="n">
        <v>118290.7775016197</v>
      </c>
      <c r="AF28" t="n">
        <v>2.170968000024589e-06</v>
      </c>
      <c r="AG28" t="n">
        <v>0.1431944444444445</v>
      </c>
      <c r="AH28" t="n">
        <v>107001.2717190449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9.702500000000001</v>
      </c>
      <c r="E29" t="n">
        <v>10.31</v>
      </c>
      <c r="F29" t="n">
        <v>6.92</v>
      </c>
      <c r="G29" t="n">
        <v>34.58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111.85</v>
      </c>
      <c r="Q29" t="n">
        <v>204.14</v>
      </c>
      <c r="R29" t="n">
        <v>28.8</v>
      </c>
      <c r="S29" t="n">
        <v>17.37</v>
      </c>
      <c r="T29" t="n">
        <v>3584.27</v>
      </c>
      <c r="U29" t="n">
        <v>0.6</v>
      </c>
      <c r="V29" t="n">
        <v>0.74</v>
      </c>
      <c r="W29" t="n">
        <v>1.16</v>
      </c>
      <c r="X29" t="n">
        <v>0.22</v>
      </c>
      <c r="Y29" t="n">
        <v>1</v>
      </c>
      <c r="Z29" t="n">
        <v>10</v>
      </c>
      <c r="AA29" t="n">
        <v>86.42262015308172</v>
      </c>
      <c r="AB29" t="n">
        <v>118.2472415903128</v>
      </c>
      <c r="AC29" t="n">
        <v>106.96189081401</v>
      </c>
      <c r="AD29" t="n">
        <v>86422.62015308172</v>
      </c>
      <c r="AE29" t="n">
        <v>118247.2415903128</v>
      </c>
      <c r="AF29" t="n">
        <v>2.170856129056846e-06</v>
      </c>
      <c r="AG29" t="n">
        <v>0.1431944444444445</v>
      </c>
      <c r="AH29" t="n">
        <v>106961.89081401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9.7776</v>
      </c>
      <c r="E30" t="n">
        <v>10.23</v>
      </c>
      <c r="F30" t="n">
        <v>6.88</v>
      </c>
      <c r="G30" t="n">
        <v>37.55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111.04</v>
      </c>
      <c r="Q30" t="n">
        <v>204.19</v>
      </c>
      <c r="R30" t="n">
        <v>27.7</v>
      </c>
      <c r="S30" t="n">
        <v>17.37</v>
      </c>
      <c r="T30" t="n">
        <v>3037.64</v>
      </c>
      <c r="U30" t="n">
        <v>0.63</v>
      </c>
      <c r="V30" t="n">
        <v>0.74</v>
      </c>
      <c r="W30" t="n">
        <v>1.16</v>
      </c>
      <c r="X30" t="n">
        <v>0.19</v>
      </c>
      <c r="Y30" t="n">
        <v>1</v>
      </c>
      <c r="Z30" t="n">
        <v>10</v>
      </c>
      <c r="AA30" t="n">
        <v>85.19688912586072</v>
      </c>
      <c r="AB30" t="n">
        <v>116.5701423234334</v>
      </c>
      <c r="AC30" t="n">
        <v>105.4448515473374</v>
      </c>
      <c r="AD30" t="n">
        <v>85196.88912586072</v>
      </c>
      <c r="AE30" t="n">
        <v>116570.1423234334</v>
      </c>
      <c r="AF30" t="n">
        <v>2.187659148411875e-06</v>
      </c>
      <c r="AG30" t="n">
        <v>0.1420833333333333</v>
      </c>
      <c r="AH30" t="n">
        <v>105444.8515473374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9.782299999999999</v>
      </c>
      <c r="E31" t="n">
        <v>10.22</v>
      </c>
      <c r="F31" t="n">
        <v>6.88</v>
      </c>
      <c r="G31" t="n">
        <v>37.53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110.93</v>
      </c>
      <c r="Q31" t="n">
        <v>204.14</v>
      </c>
      <c r="R31" t="n">
        <v>27.8</v>
      </c>
      <c r="S31" t="n">
        <v>17.37</v>
      </c>
      <c r="T31" t="n">
        <v>3088.23</v>
      </c>
      <c r="U31" t="n">
        <v>0.62</v>
      </c>
      <c r="V31" t="n">
        <v>0.74</v>
      </c>
      <c r="W31" t="n">
        <v>1.15</v>
      </c>
      <c r="X31" t="n">
        <v>0.19</v>
      </c>
      <c r="Y31" t="n">
        <v>1</v>
      </c>
      <c r="Z31" t="n">
        <v>10</v>
      </c>
      <c r="AA31" t="n">
        <v>85.09529719850758</v>
      </c>
      <c r="AB31" t="n">
        <v>116.4311397665094</v>
      </c>
      <c r="AC31" t="n">
        <v>105.3191151993549</v>
      </c>
      <c r="AD31" t="n">
        <v>85095.29719850759</v>
      </c>
      <c r="AE31" t="n">
        <v>116431.1397665094</v>
      </c>
      <c r="AF31" t="n">
        <v>2.188710735508661e-06</v>
      </c>
      <c r="AG31" t="n">
        <v>0.1419444444444445</v>
      </c>
      <c r="AH31" t="n">
        <v>105319.1151993549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9.7728</v>
      </c>
      <c r="E32" t="n">
        <v>10.23</v>
      </c>
      <c r="F32" t="n">
        <v>6.89</v>
      </c>
      <c r="G32" t="n">
        <v>37.58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111.12</v>
      </c>
      <c r="Q32" t="n">
        <v>204.16</v>
      </c>
      <c r="R32" t="n">
        <v>28.1</v>
      </c>
      <c r="S32" t="n">
        <v>17.37</v>
      </c>
      <c r="T32" t="n">
        <v>3237.52</v>
      </c>
      <c r="U32" t="n">
        <v>0.62</v>
      </c>
      <c r="V32" t="n">
        <v>0.74</v>
      </c>
      <c r="W32" t="n">
        <v>1.15</v>
      </c>
      <c r="X32" t="n">
        <v>0.2</v>
      </c>
      <c r="Y32" t="n">
        <v>1</v>
      </c>
      <c r="Z32" t="n">
        <v>10</v>
      </c>
      <c r="AA32" t="n">
        <v>85.3131520183811</v>
      </c>
      <c r="AB32" t="n">
        <v>116.7292183421366</v>
      </c>
      <c r="AC32" t="n">
        <v>105.5887455740802</v>
      </c>
      <c r="AD32" t="n">
        <v>85313.15201838111</v>
      </c>
      <c r="AE32" t="n">
        <v>116729.2183421366</v>
      </c>
      <c r="AF32" t="n">
        <v>2.18658518712154e-06</v>
      </c>
      <c r="AG32" t="n">
        <v>0.1420833333333333</v>
      </c>
      <c r="AH32" t="n">
        <v>105588.7455740802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9.7736</v>
      </c>
      <c r="E33" t="n">
        <v>10.23</v>
      </c>
      <c r="F33" t="n">
        <v>6.89</v>
      </c>
      <c r="G33" t="n">
        <v>37.58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110.86</v>
      </c>
      <c r="Q33" t="n">
        <v>204.15</v>
      </c>
      <c r="R33" t="n">
        <v>27.87</v>
      </c>
      <c r="S33" t="n">
        <v>17.37</v>
      </c>
      <c r="T33" t="n">
        <v>3121.3</v>
      </c>
      <c r="U33" t="n">
        <v>0.62</v>
      </c>
      <c r="V33" t="n">
        <v>0.74</v>
      </c>
      <c r="W33" t="n">
        <v>1.16</v>
      </c>
      <c r="X33" t="n">
        <v>0.2</v>
      </c>
      <c r="Y33" t="n">
        <v>1</v>
      </c>
      <c r="Z33" t="n">
        <v>10</v>
      </c>
      <c r="AA33" t="n">
        <v>85.16157504665379</v>
      </c>
      <c r="AB33" t="n">
        <v>116.5218240423153</v>
      </c>
      <c r="AC33" t="n">
        <v>105.4011446951541</v>
      </c>
      <c r="AD33" t="n">
        <v>85161.5750466538</v>
      </c>
      <c r="AE33" t="n">
        <v>116521.8240423153</v>
      </c>
      <c r="AF33" t="n">
        <v>2.186764180669929e-06</v>
      </c>
      <c r="AG33" t="n">
        <v>0.1420833333333333</v>
      </c>
      <c r="AH33" t="n">
        <v>105401.1446951541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9.8431</v>
      </c>
      <c r="E34" t="n">
        <v>10.16</v>
      </c>
      <c r="F34" t="n">
        <v>6.87</v>
      </c>
      <c r="G34" t="n">
        <v>41.19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110.39</v>
      </c>
      <c r="Q34" t="n">
        <v>204.14</v>
      </c>
      <c r="R34" t="n">
        <v>27.25</v>
      </c>
      <c r="S34" t="n">
        <v>17.37</v>
      </c>
      <c r="T34" t="n">
        <v>2816.95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84.25066253639686</v>
      </c>
      <c r="AB34" t="n">
        <v>115.2754733591587</v>
      </c>
      <c r="AC34" t="n">
        <v>104.2737439719334</v>
      </c>
      <c r="AD34" t="n">
        <v>84250.66253639686</v>
      </c>
      <c r="AE34" t="n">
        <v>115275.4733591587</v>
      </c>
      <c r="AF34" t="n">
        <v>2.202314245186235e-06</v>
      </c>
      <c r="AG34" t="n">
        <v>0.1411111111111111</v>
      </c>
      <c r="AH34" t="n">
        <v>104273.7439719334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9.8414</v>
      </c>
      <c r="E35" t="n">
        <v>10.16</v>
      </c>
      <c r="F35" t="n">
        <v>6.87</v>
      </c>
      <c r="G35" t="n">
        <v>41.2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110.41</v>
      </c>
      <c r="Q35" t="n">
        <v>204.15</v>
      </c>
      <c r="R35" t="n">
        <v>27.31</v>
      </c>
      <c r="S35" t="n">
        <v>17.37</v>
      </c>
      <c r="T35" t="n">
        <v>2847.53</v>
      </c>
      <c r="U35" t="n">
        <v>0.64</v>
      </c>
      <c r="V35" t="n">
        <v>0.74</v>
      </c>
      <c r="W35" t="n">
        <v>1.15</v>
      </c>
      <c r="X35" t="n">
        <v>0.18</v>
      </c>
      <c r="Y35" t="n">
        <v>1</v>
      </c>
      <c r="Z35" t="n">
        <v>10</v>
      </c>
      <c r="AA35" t="n">
        <v>84.27590728075</v>
      </c>
      <c r="AB35" t="n">
        <v>115.3100143321021</v>
      </c>
      <c r="AC35" t="n">
        <v>104.3049884028977</v>
      </c>
      <c r="AD35" t="n">
        <v>84275.90728075001</v>
      </c>
      <c r="AE35" t="n">
        <v>115310.0143321021</v>
      </c>
      <c r="AF35" t="n">
        <v>2.201933883895907e-06</v>
      </c>
      <c r="AG35" t="n">
        <v>0.1411111111111111</v>
      </c>
      <c r="AH35" t="n">
        <v>104304.9884028977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9.846299999999999</v>
      </c>
      <c r="E36" t="n">
        <v>10.16</v>
      </c>
      <c r="F36" t="n">
        <v>6.86</v>
      </c>
      <c r="G36" t="n">
        <v>41.17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110.47</v>
      </c>
      <c r="Q36" t="n">
        <v>204.16</v>
      </c>
      <c r="R36" t="n">
        <v>27.08</v>
      </c>
      <c r="S36" t="n">
        <v>17.37</v>
      </c>
      <c r="T36" t="n">
        <v>2734.32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84.23750198225322</v>
      </c>
      <c r="AB36" t="n">
        <v>115.2574665083767</v>
      </c>
      <c r="AC36" t="n">
        <v>104.2574556697172</v>
      </c>
      <c r="AD36" t="n">
        <v>84237.50198225322</v>
      </c>
      <c r="AE36" t="n">
        <v>115257.4665083767</v>
      </c>
      <c r="AF36" t="n">
        <v>2.203030219379791e-06</v>
      </c>
      <c r="AG36" t="n">
        <v>0.1411111111111111</v>
      </c>
      <c r="AH36" t="n">
        <v>104257.4556697172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9.8371</v>
      </c>
      <c r="E37" t="n">
        <v>10.17</v>
      </c>
      <c r="F37" t="n">
        <v>6.87</v>
      </c>
      <c r="G37" t="n">
        <v>41.23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110.29</v>
      </c>
      <c r="Q37" t="n">
        <v>204.15</v>
      </c>
      <c r="R37" t="n">
        <v>27.45</v>
      </c>
      <c r="S37" t="n">
        <v>17.37</v>
      </c>
      <c r="T37" t="n">
        <v>2918.13</v>
      </c>
      <c r="U37" t="n">
        <v>0.63</v>
      </c>
      <c r="V37" t="n">
        <v>0.74</v>
      </c>
      <c r="W37" t="n">
        <v>1.15</v>
      </c>
      <c r="X37" t="n">
        <v>0.18</v>
      </c>
      <c r="Y37" t="n">
        <v>1</v>
      </c>
      <c r="Z37" t="n">
        <v>10</v>
      </c>
      <c r="AA37" t="n">
        <v>84.24591961889782</v>
      </c>
      <c r="AB37" t="n">
        <v>115.2689838901937</v>
      </c>
      <c r="AC37" t="n">
        <v>104.2678738487784</v>
      </c>
      <c r="AD37" t="n">
        <v>84245.91961889781</v>
      </c>
      <c r="AE37" t="n">
        <v>115268.9838901937</v>
      </c>
      <c r="AF37" t="n">
        <v>2.200971793573316e-06</v>
      </c>
      <c r="AG37" t="n">
        <v>0.14125</v>
      </c>
      <c r="AH37" t="n">
        <v>104267.8738487784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9.904500000000001</v>
      </c>
      <c r="E38" t="n">
        <v>10.1</v>
      </c>
      <c r="F38" t="n">
        <v>6.85</v>
      </c>
      <c r="G38" t="n">
        <v>45.68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109.98</v>
      </c>
      <c r="Q38" t="n">
        <v>204.14</v>
      </c>
      <c r="R38" t="n">
        <v>26.88</v>
      </c>
      <c r="S38" t="n">
        <v>17.37</v>
      </c>
      <c r="T38" t="n">
        <v>2637.49</v>
      </c>
      <c r="U38" t="n">
        <v>0.65</v>
      </c>
      <c r="V38" t="n">
        <v>0.75</v>
      </c>
      <c r="W38" t="n">
        <v>1.15</v>
      </c>
      <c r="X38" t="n">
        <v>0.16</v>
      </c>
      <c r="Y38" t="n">
        <v>1</v>
      </c>
      <c r="Z38" t="n">
        <v>10</v>
      </c>
      <c r="AA38" t="n">
        <v>83.45235864655987</v>
      </c>
      <c r="AB38" t="n">
        <v>114.1831987584023</v>
      </c>
      <c r="AC38" t="n">
        <v>103.2857145260558</v>
      </c>
      <c r="AD38" t="n">
        <v>83452.35864655988</v>
      </c>
      <c r="AE38" t="n">
        <v>114183.1987584023</v>
      </c>
      <c r="AF38" t="n">
        <v>2.2160520000251e-06</v>
      </c>
      <c r="AG38" t="n">
        <v>0.1402777777777778</v>
      </c>
      <c r="AH38" t="n">
        <v>103285.7145260558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9.8985</v>
      </c>
      <c r="E39" t="n">
        <v>10.1</v>
      </c>
      <c r="F39" t="n">
        <v>6.86</v>
      </c>
      <c r="G39" t="n">
        <v>45.72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110.25</v>
      </c>
      <c r="Q39" t="n">
        <v>204.14</v>
      </c>
      <c r="R39" t="n">
        <v>27.18</v>
      </c>
      <c r="S39" t="n">
        <v>17.37</v>
      </c>
      <c r="T39" t="n">
        <v>2788.77</v>
      </c>
      <c r="U39" t="n">
        <v>0.64</v>
      </c>
      <c r="V39" t="n">
        <v>0.74</v>
      </c>
      <c r="W39" t="n">
        <v>1.15</v>
      </c>
      <c r="X39" t="n">
        <v>0.17</v>
      </c>
      <c r="Y39" t="n">
        <v>1</v>
      </c>
      <c r="Z39" t="n">
        <v>10</v>
      </c>
      <c r="AA39" t="n">
        <v>83.68061876889109</v>
      </c>
      <c r="AB39" t="n">
        <v>114.4955143279015</v>
      </c>
      <c r="AC39" t="n">
        <v>103.5682231359398</v>
      </c>
      <c r="AD39" t="n">
        <v>83680.61876889109</v>
      </c>
      <c r="AE39" t="n">
        <v>114495.5143279015</v>
      </c>
      <c r="AF39" t="n">
        <v>2.214709548412181e-06</v>
      </c>
      <c r="AG39" t="n">
        <v>0.1402777777777778</v>
      </c>
      <c r="AH39" t="n">
        <v>103568.2231359398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9.899900000000001</v>
      </c>
      <c r="E40" t="n">
        <v>10.1</v>
      </c>
      <c r="F40" t="n">
        <v>6.86</v>
      </c>
      <c r="G40" t="n">
        <v>45.71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110.18</v>
      </c>
      <c r="Q40" t="n">
        <v>204.17</v>
      </c>
      <c r="R40" t="n">
        <v>26.97</v>
      </c>
      <c r="S40" t="n">
        <v>17.37</v>
      </c>
      <c r="T40" t="n">
        <v>2683.62</v>
      </c>
      <c r="U40" t="n">
        <v>0.64</v>
      </c>
      <c r="V40" t="n">
        <v>0.74</v>
      </c>
      <c r="W40" t="n">
        <v>1.15</v>
      </c>
      <c r="X40" t="n">
        <v>0.16</v>
      </c>
      <c r="Y40" t="n">
        <v>1</v>
      </c>
      <c r="Z40" t="n">
        <v>10</v>
      </c>
      <c r="AA40" t="n">
        <v>83.6306069983071</v>
      </c>
      <c r="AB40" t="n">
        <v>114.427086017025</v>
      </c>
      <c r="AC40" t="n">
        <v>103.5063255270135</v>
      </c>
      <c r="AD40" t="n">
        <v>83630.60699830711</v>
      </c>
      <c r="AE40" t="n">
        <v>114427.086017025</v>
      </c>
      <c r="AF40" t="n">
        <v>2.215022787121862e-06</v>
      </c>
      <c r="AG40" t="n">
        <v>0.1402777777777778</v>
      </c>
      <c r="AH40" t="n">
        <v>103506.3255270135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9.8996</v>
      </c>
      <c r="E41" t="n">
        <v>10.1</v>
      </c>
      <c r="F41" t="n">
        <v>6.86</v>
      </c>
      <c r="G41" t="n">
        <v>45.71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109.99</v>
      </c>
      <c r="Q41" t="n">
        <v>204.14</v>
      </c>
      <c r="R41" t="n">
        <v>27.03</v>
      </c>
      <c r="S41" t="n">
        <v>17.37</v>
      </c>
      <c r="T41" t="n">
        <v>2712.01</v>
      </c>
      <c r="U41" t="n">
        <v>0.64</v>
      </c>
      <c r="V41" t="n">
        <v>0.74</v>
      </c>
      <c r="W41" t="n">
        <v>1.15</v>
      </c>
      <c r="X41" t="n">
        <v>0.17</v>
      </c>
      <c r="Y41" t="n">
        <v>1</v>
      </c>
      <c r="Z41" t="n">
        <v>10</v>
      </c>
      <c r="AA41" t="n">
        <v>83.52863104145895</v>
      </c>
      <c r="AB41" t="n">
        <v>114.2875580140037</v>
      </c>
      <c r="AC41" t="n">
        <v>103.3801138807718</v>
      </c>
      <c r="AD41" t="n">
        <v>83528.63104145895</v>
      </c>
      <c r="AE41" t="n">
        <v>114287.5580140037</v>
      </c>
      <c r="AF41" t="n">
        <v>2.214955664541216e-06</v>
      </c>
      <c r="AG41" t="n">
        <v>0.1402777777777778</v>
      </c>
      <c r="AH41" t="n">
        <v>103380.1138807718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9.902100000000001</v>
      </c>
      <c r="E42" t="n">
        <v>10.1</v>
      </c>
      <c r="F42" t="n">
        <v>6.85</v>
      </c>
      <c r="G42" t="n">
        <v>45.69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109.75</v>
      </c>
      <c r="Q42" t="n">
        <v>204.15</v>
      </c>
      <c r="R42" t="n">
        <v>27</v>
      </c>
      <c r="S42" t="n">
        <v>17.37</v>
      </c>
      <c r="T42" t="n">
        <v>2697.38</v>
      </c>
      <c r="U42" t="n">
        <v>0.64</v>
      </c>
      <c r="V42" t="n">
        <v>0.75</v>
      </c>
      <c r="W42" t="n">
        <v>1.15</v>
      </c>
      <c r="X42" t="n">
        <v>0.16</v>
      </c>
      <c r="Y42" t="n">
        <v>1</v>
      </c>
      <c r="Z42" t="n">
        <v>10</v>
      </c>
      <c r="AA42" t="n">
        <v>83.34566706558425</v>
      </c>
      <c r="AB42" t="n">
        <v>114.0372186304111</v>
      </c>
      <c r="AC42" t="n">
        <v>103.1536665365957</v>
      </c>
      <c r="AD42" t="n">
        <v>83345.66706558425</v>
      </c>
      <c r="AE42" t="n">
        <v>114037.2186304111</v>
      </c>
      <c r="AF42" t="n">
        <v>2.215515019379933e-06</v>
      </c>
      <c r="AG42" t="n">
        <v>0.1402777777777778</v>
      </c>
      <c r="AH42" t="n">
        <v>103153.6665365957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9.9679</v>
      </c>
      <c r="E43" t="n">
        <v>10.03</v>
      </c>
      <c r="F43" t="n">
        <v>6.84</v>
      </c>
      <c r="G43" t="n">
        <v>51.27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109.29</v>
      </c>
      <c r="Q43" t="n">
        <v>204.19</v>
      </c>
      <c r="R43" t="n">
        <v>26.37</v>
      </c>
      <c r="S43" t="n">
        <v>17.37</v>
      </c>
      <c r="T43" t="n">
        <v>2385.36</v>
      </c>
      <c r="U43" t="n">
        <v>0.66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82.52465300076544</v>
      </c>
      <c r="AB43" t="n">
        <v>112.9138709663423</v>
      </c>
      <c r="AC43" t="n">
        <v>102.1375295969569</v>
      </c>
      <c r="AD43" t="n">
        <v>82524.65300076544</v>
      </c>
      <c r="AE43" t="n">
        <v>112913.8709663423</v>
      </c>
      <c r="AF43" t="n">
        <v>2.230237238734938e-06</v>
      </c>
      <c r="AG43" t="n">
        <v>0.1393055555555555</v>
      </c>
      <c r="AH43" t="n">
        <v>102137.5295969569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9.9831</v>
      </c>
      <c r="E44" t="n">
        <v>10.02</v>
      </c>
      <c r="F44" t="n">
        <v>6.82</v>
      </c>
      <c r="G44" t="n">
        <v>51.16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109.08</v>
      </c>
      <c r="Q44" t="n">
        <v>204.15</v>
      </c>
      <c r="R44" t="n">
        <v>25.8</v>
      </c>
      <c r="S44" t="n">
        <v>17.37</v>
      </c>
      <c r="T44" t="n">
        <v>2102.46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82.22673960871553</v>
      </c>
      <c r="AB44" t="n">
        <v>112.5062527203286</v>
      </c>
      <c r="AC44" t="n">
        <v>101.7688138642468</v>
      </c>
      <c r="AD44" t="n">
        <v>82226.73960871554</v>
      </c>
      <c r="AE44" t="n">
        <v>112506.2527203286</v>
      </c>
      <c r="AF44" t="n">
        <v>2.233638116154331e-06</v>
      </c>
      <c r="AG44" t="n">
        <v>0.1391666666666667</v>
      </c>
      <c r="AH44" t="n">
        <v>101768.8138642468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9.9825</v>
      </c>
      <c r="E45" t="n">
        <v>10.02</v>
      </c>
      <c r="F45" t="n">
        <v>6.82</v>
      </c>
      <c r="G45" t="n">
        <v>51.16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108.91</v>
      </c>
      <c r="Q45" t="n">
        <v>204.16</v>
      </c>
      <c r="R45" t="n">
        <v>25.89</v>
      </c>
      <c r="S45" t="n">
        <v>17.37</v>
      </c>
      <c r="T45" t="n">
        <v>2145.57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82.1388787486692</v>
      </c>
      <c r="AB45" t="n">
        <v>112.3860376154657</v>
      </c>
      <c r="AC45" t="n">
        <v>101.660071920269</v>
      </c>
      <c r="AD45" t="n">
        <v>82138.8787486692</v>
      </c>
      <c r="AE45" t="n">
        <v>112386.0376154657</v>
      </c>
      <c r="AF45" t="n">
        <v>2.233503870993039e-06</v>
      </c>
      <c r="AG45" t="n">
        <v>0.1391666666666667</v>
      </c>
      <c r="AH45" t="n">
        <v>101660.071920269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9.972899999999999</v>
      </c>
      <c r="E46" t="n">
        <v>10.03</v>
      </c>
      <c r="F46" t="n">
        <v>6.83</v>
      </c>
      <c r="G46" t="n">
        <v>51.23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108.92</v>
      </c>
      <c r="Q46" t="n">
        <v>204.18</v>
      </c>
      <c r="R46" t="n">
        <v>26.28</v>
      </c>
      <c r="S46" t="n">
        <v>17.37</v>
      </c>
      <c r="T46" t="n">
        <v>2344.01</v>
      </c>
      <c r="U46" t="n">
        <v>0.66</v>
      </c>
      <c r="V46" t="n">
        <v>0.75</v>
      </c>
      <c r="W46" t="n">
        <v>1.15</v>
      </c>
      <c r="X46" t="n">
        <v>0.14</v>
      </c>
      <c r="Y46" t="n">
        <v>1</v>
      </c>
      <c r="Z46" t="n">
        <v>10</v>
      </c>
      <c r="AA46" t="n">
        <v>82.25214626873698</v>
      </c>
      <c r="AB46" t="n">
        <v>112.5410152334326</v>
      </c>
      <c r="AC46" t="n">
        <v>101.8002586918897</v>
      </c>
      <c r="AD46" t="n">
        <v>82252.14626873698</v>
      </c>
      <c r="AE46" t="n">
        <v>112541.0152334326</v>
      </c>
      <c r="AF46" t="n">
        <v>2.23135594841237e-06</v>
      </c>
      <c r="AG46" t="n">
        <v>0.1393055555555555</v>
      </c>
      <c r="AH46" t="n">
        <v>101800.2586918897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9.9778</v>
      </c>
      <c r="E47" t="n">
        <v>10.02</v>
      </c>
      <c r="F47" t="n">
        <v>6.83</v>
      </c>
      <c r="G47" t="n">
        <v>51.2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108.8</v>
      </c>
      <c r="Q47" t="n">
        <v>204.14</v>
      </c>
      <c r="R47" t="n">
        <v>26.14</v>
      </c>
      <c r="S47" t="n">
        <v>17.37</v>
      </c>
      <c r="T47" t="n">
        <v>2272.12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82.14685758678546</v>
      </c>
      <c r="AB47" t="n">
        <v>112.3969546137778</v>
      </c>
      <c r="AC47" t="n">
        <v>101.6699470155843</v>
      </c>
      <c r="AD47" t="n">
        <v>82146.85758678545</v>
      </c>
      <c r="AE47" t="n">
        <v>112396.9546137778</v>
      </c>
      <c r="AF47" t="n">
        <v>2.232452283896253e-06</v>
      </c>
      <c r="AG47" t="n">
        <v>0.1391666666666667</v>
      </c>
      <c r="AH47" t="n">
        <v>101669.9470155843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9.9803</v>
      </c>
      <c r="E48" t="n">
        <v>10.02</v>
      </c>
      <c r="F48" t="n">
        <v>6.82</v>
      </c>
      <c r="G48" t="n">
        <v>51.18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108.7</v>
      </c>
      <c r="Q48" t="n">
        <v>204.15</v>
      </c>
      <c r="R48" t="n">
        <v>25.99</v>
      </c>
      <c r="S48" t="n">
        <v>17.37</v>
      </c>
      <c r="T48" t="n">
        <v>2196.23</v>
      </c>
      <c r="U48" t="n">
        <v>0.67</v>
      </c>
      <c r="V48" t="n">
        <v>0.75</v>
      </c>
      <c r="W48" t="n">
        <v>1.15</v>
      </c>
      <c r="X48" t="n">
        <v>0.13</v>
      </c>
      <c r="Y48" t="n">
        <v>1</v>
      </c>
      <c r="Z48" t="n">
        <v>10</v>
      </c>
      <c r="AA48" t="n">
        <v>82.04201016261513</v>
      </c>
      <c r="AB48" t="n">
        <v>112.2534977424862</v>
      </c>
      <c r="AC48" t="n">
        <v>101.5401814667457</v>
      </c>
      <c r="AD48" t="n">
        <v>82042.01016261513</v>
      </c>
      <c r="AE48" t="n">
        <v>112253.4977424862</v>
      </c>
      <c r="AF48" t="n">
        <v>2.233011638734969e-06</v>
      </c>
      <c r="AG48" t="n">
        <v>0.1391666666666667</v>
      </c>
      <c r="AH48" t="n">
        <v>101540.1814667457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9.974500000000001</v>
      </c>
      <c r="E49" t="n">
        <v>10.03</v>
      </c>
      <c r="F49" t="n">
        <v>6.83</v>
      </c>
      <c r="G49" t="n">
        <v>51.22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108.56</v>
      </c>
      <c r="Q49" t="n">
        <v>204.14</v>
      </c>
      <c r="R49" t="n">
        <v>26.09</v>
      </c>
      <c r="S49" t="n">
        <v>17.37</v>
      </c>
      <c r="T49" t="n">
        <v>2245.1</v>
      </c>
      <c r="U49" t="n">
        <v>0.67</v>
      </c>
      <c r="V49" t="n">
        <v>0.75</v>
      </c>
      <c r="W49" t="n">
        <v>1.15</v>
      </c>
      <c r="X49" t="n">
        <v>0.14</v>
      </c>
      <c r="Y49" t="n">
        <v>1</v>
      </c>
      <c r="Z49" t="n">
        <v>10</v>
      </c>
      <c r="AA49" t="n">
        <v>82.04288163654957</v>
      </c>
      <c r="AB49" t="n">
        <v>112.25469013157</v>
      </c>
      <c r="AC49" t="n">
        <v>101.5412600558889</v>
      </c>
      <c r="AD49" t="n">
        <v>82042.88163654957</v>
      </c>
      <c r="AE49" t="n">
        <v>112254.69013157</v>
      </c>
      <c r="AF49" t="n">
        <v>2.231713935509149e-06</v>
      </c>
      <c r="AG49" t="n">
        <v>0.1393055555555555</v>
      </c>
      <c r="AH49" t="n">
        <v>101541.2600558889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10.0474</v>
      </c>
      <c r="E50" t="n">
        <v>9.949999999999999</v>
      </c>
      <c r="F50" t="n">
        <v>6.81</v>
      </c>
      <c r="G50" t="n">
        <v>58.33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108.09</v>
      </c>
      <c r="Q50" t="n">
        <v>204.14</v>
      </c>
      <c r="R50" t="n">
        <v>25.26</v>
      </c>
      <c r="S50" t="n">
        <v>17.37</v>
      </c>
      <c r="T50" t="n">
        <v>1837.19</v>
      </c>
      <c r="U50" t="n">
        <v>0.6899999999999999</v>
      </c>
      <c r="V50" t="n">
        <v>0.75</v>
      </c>
      <c r="W50" t="n">
        <v>1.15</v>
      </c>
      <c r="X50" t="n">
        <v>0.11</v>
      </c>
      <c r="Y50" t="n">
        <v>1</v>
      </c>
      <c r="Z50" t="n">
        <v>10</v>
      </c>
      <c r="AA50" t="n">
        <v>81.14439250841063</v>
      </c>
      <c r="AB50" t="n">
        <v>111.0253376679081</v>
      </c>
      <c r="AC50" t="n">
        <v>100.4292352659515</v>
      </c>
      <c r="AD50" t="n">
        <v>81144.39250841063</v>
      </c>
      <c r="AE50" t="n">
        <v>111025.3376679081</v>
      </c>
      <c r="AF50" t="n">
        <v>2.248024722606107e-06</v>
      </c>
      <c r="AG50" t="n">
        <v>0.1381944444444444</v>
      </c>
      <c r="AH50" t="n">
        <v>100429.2352659515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10.05</v>
      </c>
      <c r="E51" t="n">
        <v>9.949999999999999</v>
      </c>
      <c r="F51" t="n">
        <v>6.8</v>
      </c>
      <c r="G51" t="n">
        <v>58.31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108.22</v>
      </c>
      <c r="Q51" t="n">
        <v>204.14</v>
      </c>
      <c r="R51" t="n">
        <v>25.27</v>
      </c>
      <c r="S51" t="n">
        <v>17.37</v>
      </c>
      <c r="T51" t="n">
        <v>1842.24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81.16427677575335</v>
      </c>
      <c r="AB51" t="n">
        <v>111.0525441997184</v>
      </c>
      <c r="AC51" t="n">
        <v>100.4538452445504</v>
      </c>
      <c r="AD51" t="n">
        <v>81164.27677575334</v>
      </c>
      <c r="AE51" t="n">
        <v>111052.5441997184</v>
      </c>
      <c r="AF51" t="n">
        <v>2.248606451638372e-06</v>
      </c>
      <c r="AG51" t="n">
        <v>0.1381944444444444</v>
      </c>
      <c r="AH51" t="n">
        <v>100453.8452445504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10.0517</v>
      </c>
      <c r="E52" t="n">
        <v>9.949999999999999</v>
      </c>
      <c r="F52" t="n">
        <v>6.8</v>
      </c>
      <c r="G52" t="n">
        <v>58.3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108.39</v>
      </c>
      <c r="Q52" t="n">
        <v>204.17</v>
      </c>
      <c r="R52" t="n">
        <v>25.3</v>
      </c>
      <c r="S52" t="n">
        <v>17.37</v>
      </c>
      <c r="T52" t="n">
        <v>1859.13</v>
      </c>
      <c r="U52" t="n">
        <v>0.6899999999999999</v>
      </c>
      <c r="V52" t="n">
        <v>0.75</v>
      </c>
      <c r="W52" t="n">
        <v>1.14</v>
      </c>
      <c r="X52" t="n">
        <v>0.11</v>
      </c>
      <c r="Y52" t="n">
        <v>1</v>
      </c>
      <c r="Z52" t="n">
        <v>10</v>
      </c>
      <c r="AA52" t="n">
        <v>81.24294584391646</v>
      </c>
      <c r="AB52" t="n">
        <v>111.1601826894134</v>
      </c>
      <c r="AC52" t="n">
        <v>100.5512108678606</v>
      </c>
      <c r="AD52" t="n">
        <v>81242.94584391646</v>
      </c>
      <c r="AE52" t="n">
        <v>111160.1826894134</v>
      </c>
      <c r="AF52" t="n">
        <v>2.248986812928699e-06</v>
      </c>
      <c r="AG52" t="n">
        <v>0.1381944444444444</v>
      </c>
      <c r="AH52" t="n">
        <v>100551.2108678606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10.0458</v>
      </c>
      <c r="E53" t="n">
        <v>9.949999999999999</v>
      </c>
      <c r="F53" t="n">
        <v>6.81</v>
      </c>
      <c r="G53" t="n">
        <v>58.35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108.43</v>
      </c>
      <c r="Q53" t="n">
        <v>204.14</v>
      </c>
      <c r="R53" t="n">
        <v>25.53</v>
      </c>
      <c r="S53" t="n">
        <v>17.37</v>
      </c>
      <c r="T53" t="n">
        <v>1972.36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81.34116178165556</v>
      </c>
      <c r="AB53" t="n">
        <v>111.2945660684094</v>
      </c>
      <c r="AC53" t="n">
        <v>100.6727688857735</v>
      </c>
      <c r="AD53" t="n">
        <v>81341.16178165555</v>
      </c>
      <c r="AE53" t="n">
        <v>111294.5660684094</v>
      </c>
      <c r="AF53" t="n">
        <v>2.247666735509329e-06</v>
      </c>
      <c r="AG53" t="n">
        <v>0.1381944444444444</v>
      </c>
      <c r="AH53" t="n">
        <v>100672.7688857735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10.0393</v>
      </c>
      <c r="E54" t="n">
        <v>9.960000000000001</v>
      </c>
      <c r="F54" t="n">
        <v>6.81</v>
      </c>
      <c r="G54" t="n">
        <v>58.4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108.53</v>
      </c>
      <c r="Q54" t="n">
        <v>204.16</v>
      </c>
      <c r="R54" t="n">
        <v>25.62</v>
      </c>
      <c r="S54" t="n">
        <v>17.37</v>
      </c>
      <c r="T54" t="n">
        <v>2018.18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81.44715018884054</v>
      </c>
      <c r="AB54" t="n">
        <v>111.4395840829983</v>
      </c>
      <c r="AC54" t="n">
        <v>100.8039465845841</v>
      </c>
      <c r="AD54" t="n">
        <v>81447.15018884053</v>
      </c>
      <c r="AE54" t="n">
        <v>111439.5840829983</v>
      </c>
      <c r="AF54" t="n">
        <v>2.246212412928667e-06</v>
      </c>
      <c r="AG54" t="n">
        <v>0.1383333333333333</v>
      </c>
      <c r="AH54" t="n">
        <v>100803.9465845841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10.0404</v>
      </c>
      <c r="E55" t="n">
        <v>9.960000000000001</v>
      </c>
      <c r="F55" t="n">
        <v>6.81</v>
      </c>
      <c r="G55" t="n">
        <v>58.39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108.38</v>
      </c>
      <c r="Q55" t="n">
        <v>204.14</v>
      </c>
      <c r="R55" t="n">
        <v>25.64</v>
      </c>
      <c r="S55" t="n">
        <v>17.37</v>
      </c>
      <c r="T55" t="n">
        <v>2026.26</v>
      </c>
      <c r="U55" t="n">
        <v>0.68</v>
      </c>
      <c r="V55" t="n">
        <v>0.75</v>
      </c>
      <c r="W55" t="n">
        <v>1.15</v>
      </c>
      <c r="X55" t="n">
        <v>0.12</v>
      </c>
      <c r="Y55" t="n">
        <v>1</v>
      </c>
      <c r="Z55" t="n">
        <v>10</v>
      </c>
      <c r="AA55" t="n">
        <v>81.35715845636037</v>
      </c>
      <c r="AB55" t="n">
        <v>111.316453424464</v>
      </c>
      <c r="AC55" t="n">
        <v>100.6925673432853</v>
      </c>
      <c r="AD55" t="n">
        <v>81357.15845636037</v>
      </c>
      <c r="AE55" t="n">
        <v>111316.453424464</v>
      </c>
      <c r="AF55" t="n">
        <v>2.246458529057702e-06</v>
      </c>
      <c r="AG55" t="n">
        <v>0.1383333333333333</v>
      </c>
      <c r="AH55" t="n">
        <v>100692.5673432853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10.0416</v>
      </c>
      <c r="E56" t="n">
        <v>9.960000000000001</v>
      </c>
      <c r="F56" t="n">
        <v>6.81</v>
      </c>
      <c r="G56" t="n">
        <v>58.38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5</v>
      </c>
      <c r="N56" t="n">
        <v>74.55</v>
      </c>
      <c r="O56" t="n">
        <v>34551.18</v>
      </c>
      <c r="P56" t="n">
        <v>108.16</v>
      </c>
      <c r="Q56" t="n">
        <v>204.14</v>
      </c>
      <c r="R56" t="n">
        <v>25.57</v>
      </c>
      <c r="S56" t="n">
        <v>17.37</v>
      </c>
      <c r="T56" t="n">
        <v>1989.87</v>
      </c>
      <c r="U56" t="n">
        <v>0.68</v>
      </c>
      <c r="V56" t="n">
        <v>0.75</v>
      </c>
      <c r="W56" t="n">
        <v>1.15</v>
      </c>
      <c r="X56" t="n">
        <v>0.12</v>
      </c>
      <c r="Y56" t="n">
        <v>1</v>
      </c>
      <c r="Z56" t="n">
        <v>10</v>
      </c>
      <c r="AA56" t="n">
        <v>81.22846235658838</v>
      </c>
      <c r="AB56" t="n">
        <v>111.1403657430848</v>
      </c>
      <c r="AC56" t="n">
        <v>100.5332852230763</v>
      </c>
      <c r="AD56" t="n">
        <v>81228.46235658838</v>
      </c>
      <c r="AE56" t="n">
        <v>111140.3657430848</v>
      </c>
      <c r="AF56" t="n">
        <v>2.246727019380286e-06</v>
      </c>
      <c r="AG56" t="n">
        <v>0.1383333333333333</v>
      </c>
      <c r="AH56" t="n">
        <v>100533.2852230763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10.0304</v>
      </c>
      <c r="E57" t="n">
        <v>9.970000000000001</v>
      </c>
      <c r="F57" t="n">
        <v>6.82</v>
      </c>
      <c r="G57" t="n">
        <v>58.48</v>
      </c>
      <c r="H57" t="n">
        <v>0.9399999999999999</v>
      </c>
      <c r="I57" t="n">
        <v>7</v>
      </c>
      <c r="J57" t="n">
        <v>278.74</v>
      </c>
      <c r="K57" t="n">
        <v>59.19</v>
      </c>
      <c r="L57" t="n">
        <v>14.75</v>
      </c>
      <c r="M57" t="n">
        <v>5</v>
      </c>
      <c r="N57" t="n">
        <v>74.79000000000001</v>
      </c>
      <c r="O57" t="n">
        <v>34611.59</v>
      </c>
      <c r="P57" t="n">
        <v>108.18</v>
      </c>
      <c r="Q57" t="n">
        <v>204.14</v>
      </c>
      <c r="R57" t="n">
        <v>25.78</v>
      </c>
      <c r="S57" t="n">
        <v>17.37</v>
      </c>
      <c r="T57" t="n">
        <v>2096.51</v>
      </c>
      <c r="U57" t="n">
        <v>0.67</v>
      </c>
      <c r="V57" t="n">
        <v>0.75</v>
      </c>
      <c r="W57" t="n">
        <v>1.15</v>
      </c>
      <c r="X57" t="n">
        <v>0.13</v>
      </c>
      <c r="Y57" t="n">
        <v>1</v>
      </c>
      <c r="Z57" t="n">
        <v>10</v>
      </c>
      <c r="AA57" t="n">
        <v>81.35825919317304</v>
      </c>
      <c r="AB57" t="n">
        <v>111.3179595011322</v>
      </c>
      <c r="AC57" t="n">
        <v>100.6939296821101</v>
      </c>
      <c r="AD57" t="n">
        <v>81358.25919317304</v>
      </c>
      <c r="AE57" t="n">
        <v>111317.9595011322</v>
      </c>
      <c r="AF57" t="n">
        <v>2.244221109702838e-06</v>
      </c>
      <c r="AG57" t="n">
        <v>0.1384722222222222</v>
      </c>
      <c r="AH57" t="n">
        <v>100693.9296821101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10.0421</v>
      </c>
      <c r="E58" t="n">
        <v>9.960000000000001</v>
      </c>
      <c r="F58" t="n">
        <v>6.81</v>
      </c>
      <c r="G58" t="n">
        <v>58.38</v>
      </c>
      <c r="H58" t="n">
        <v>0.96</v>
      </c>
      <c r="I58" t="n">
        <v>7</v>
      </c>
      <c r="J58" t="n">
        <v>279.23</v>
      </c>
      <c r="K58" t="n">
        <v>59.19</v>
      </c>
      <c r="L58" t="n">
        <v>15</v>
      </c>
      <c r="M58" t="n">
        <v>5</v>
      </c>
      <c r="N58" t="n">
        <v>75.03</v>
      </c>
      <c r="O58" t="n">
        <v>34672.08</v>
      </c>
      <c r="P58" t="n">
        <v>107.8</v>
      </c>
      <c r="Q58" t="n">
        <v>204.14</v>
      </c>
      <c r="R58" t="n">
        <v>25.66</v>
      </c>
      <c r="S58" t="n">
        <v>17.37</v>
      </c>
      <c r="T58" t="n">
        <v>2038.88</v>
      </c>
      <c r="U58" t="n">
        <v>0.68</v>
      </c>
      <c r="V58" t="n">
        <v>0.75</v>
      </c>
      <c r="W58" t="n">
        <v>1.15</v>
      </c>
      <c r="X58" t="n">
        <v>0.12</v>
      </c>
      <c r="Y58" t="n">
        <v>1</v>
      </c>
      <c r="Z58" t="n">
        <v>10</v>
      </c>
      <c r="AA58" t="n">
        <v>81.02943436288888</v>
      </c>
      <c r="AB58" t="n">
        <v>110.8680468616099</v>
      </c>
      <c r="AC58" t="n">
        <v>100.2869560734473</v>
      </c>
      <c r="AD58" t="n">
        <v>81029.43436288887</v>
      </c>
      <c r="AE58" t="n">
        <v>110868.0468616099</v>
      </c>
      <c r="AF58" t="n">
        <v>2.246838890348029e-06</v>
      </c>
      <c r="AG58" t="n">
        <v>0.1383333333333333</v>
      </c>
      <c r="AH58" t="n">
        <v>100286.9560734473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10.0444</v>
      </c>
      <c r="E59" t="n">
        <v>9.960000000000001</v>
      </c>
      <c r="F59" t="n">
        <v>6.81</v>
      </c>
      <c r="G59" t="n">
        <v>58.36</v>
      </c>
      <c r="H59" t="n">
        <v>0.97</v>
      </c>
      <c r="I59" t="n">
        <v>7</v>
      </c>
      <c r="J59" t="n">
        <v>279.72</v>
      </c>
      <c r="K59" t="n">
        <v>59.19</v>
      </c>
      <c r="L59" t="n">
        <v>15.25</v>
      </c>
      <c r="M59" t="n">
        <v>5</v>
      </c>
      <c r="N59" t="n">
        <v>75.27</v>
      </c>
      <c r="O59" t="n">
        <v>34732.68</v>
      </c>
      <c r="P59" t="n">
        <v>107.52</v>
      </c>
      <c r="Q59" t="n">
        <v>204.14</v>
      </c>
      <c r="R59" t="n">
        <v>25.46</v>
      </c>
      <c r="S59" t="n">
        <v>17.37</v>
      </c>
      <c r="T59" t="n">
        <v>1935.58</v>
      </c>
      <c r="U59" t="n">
        <v>0.68</v>
      </c>
      <c r="V59" t="n">
        <v>0.75</v>
      </c>
      <c r="W59" t="n">
        <v>1.15</v>
      </c>
      <c r="X59" t="n">
        <v>0.12</v>
      </c>
      <c r="Y59" t="n">
        <v>1</v>
      </c>
      <c r="Z59" t="n">
        <v>10</v>
      </c>
      <c r="AA59" t="n">
        <v>80.85966427020863</v>
      </c>
      <c r="AB59" t="n">
        <v>110.635759931077</v>
      </c>
      <c r="AC59" t="n">
        <v>100.0768382815477</v>
      </c>
      <c r="AD59" t="n">
        <v>80859.66427020862</v>
      </c>
      <c r="AE59" t="n">
        <v>110635.759931077</v>
      </c>
      <c r="AF59" t="n">
        <v>2.247353496799648e-06</v>
      </c>
      <c r="AG59" t="n">
        <v>0.1383333333333333</v>
      </c>
      <c r="AH59" t="n">
        <v>100076.8382815477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10.1175</v>
      </c>
      <c r="E60" t="n">
        <v>9.880000000000001</v>
      </c>
      <c r="F60" t="n">
        <v>6.79</v>
      </c>
      <c r="G60" t="n">
        <v>67.86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107.09</v>
      </c>
      <c r="Q60" t="n">
        <v>204.15</v>
      </c>
      <c r="R60" t="n">
        <v>24.72</v>
      </c>
      <c r="S60" t="n">
        <v>17.37</v>
      </c>
      <c r="T60" t="n">
        <v>1573.13</v>
      </c>
      <c r="U60" t="n">
        <v>0.7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79.99583257672629</v>
      </c>
      <c r="AB60" t="n">
        <v>109.4538272984904</v>
      </c>
      <c r="AC60" t="n">
        <v>99.00770764056186</v>
      </c>
      <c r="AD60" t="n">
        <v>79995.83257672629</v>
      </c>
      <c r="AE60" t="n">
        <v>109453.8272984904</v>
      </c>
      <c r="AF60" t="n">
        <v>2.263709032283704e-06</v>
      </c>
      <c r="AG60" t="n">
        <v>0.1372222222222222</v>
      </c>
      <c r="AH60" t="n">
        <v>99007.70764056186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10.1135</v>
      </c>
      <c r="E61" t="n">
        <v>9.890000000000001</v>
      </c>
      <c r="F61" t="n">
        <v>6.79</v>
      </c>
      <c r="G61" t="n">
        <v>67.89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4</v>
      </c>
      <c r="N61" t="n">
        <v>75.76000000000001</v>
      </c>
      <c r="O61" t="n">
        <v>34854.15</v>
      </c>
      <c r="P61" t="n">
        <v>107.22</v>
      </c>
      <c r="Q61" t="n">
        <v>204.14</v>
      </c>
      <c r="R61" t="n">
        <v>24.79</v>
      </c>
      <c r="S61" t="n">
        <v>17.37</v>
      </c>
      <c r="T61" t="n">
        <v>1608.58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80.0970758929445</v>
      </c>
      <c r="AB61" t="n">
        <v>109.59235287028</v>
      </c>
      <c r="AC61" t="n">
        <v>99.13301252620172</v>
      </c>
      <c r="AD61" t="n">
        <v>80097.0758929445</v>
      </c>
      <c r="AE61" t="n">
        <v>109592.35287028</v>
      </c>
      <c r="AF61" t="n">
        <v>2.262814064541758e-06</v>
      </c>
      <c r="AG61" t="n">
        <v>0.1373611111111111</v>
      </c>
      <c r="AH61" t="n">
        <v>99133.01252620172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10.1143</v>
      </c>
      <c r="E62" t="n">
        <v>9.890000000000001</v>
      </c>
      <c r="F62" t="n">
        <v>6.79</v>
      </c>
      <c r="G62" t="n">
        <v>67.89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4</v>
      </c>
      <c r="N62" t="n">
        <v>76</v>
      </c>
      <c r="O62" t="n">
        <v>34915.03</v>
      </c>
      <c r="P62" t="n">
        <v>107.22</v>
      </c>
      <c r="Q62" t="n">
        <v>204.14</v>
      </c>
      <c r="R62" t="n">
        <v>24.84</v>
      </c>
      <c r="S62" t="n">
        <v>17.37</v>
      </c>
      <c r="T62" t="n">
        <v>1632.47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80.090907999596</v>
      </c>
      <c r="AB62" t="n">
        <v>109.5839136864923</v>
      </c>
      <c r="AC62" t="n">
        <v>99.1253787662703</v>
      </c>
      <c r="AD62" t="n">
        <v>80090.90799959601</v>
      </c>
      <c r="AE62" t="n">
        <v>109583.9136864923</v>
      </c>
      <c r="AF62" t="n">
        <v>2.262993058090147e-06</v>
      </c>
      <c r="AG62" t="n">
        <v>0.1373611111111111</v>
      </c>
      <c r="AH62" t="n">
        <v>99125.3787662703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10.1138</v>
      </c>
      <c r="E63" t="n">
        <v>9.890000000000001</v>
      </c>
      <c r="F63" t="n">
        <v>6.79</v>
      </c>
      <c r="G63" t="n">
        <v>67.89</v>
      </c>
      <c r="H63" t="n">
        <v>1.03</v>
      </c>
      <c r="I63" t="n">
        <v>6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107.37</v>
      </c>
      <c r="Q63" t="n">
        <v>204.14</v>
      </c>
      <c r="R63" t="n">
        <v>24.87</v>
      </c>
      <c r="S63" t="n">
        <v>17.37</v>
      </c>
      <c r="T63" t="n">
        <v>1648.11</v>
      </c>
      <c r="U63" t="n">
        <v>0.7</v>
      </c>
      <c r="V63" t="n">
        <v>0.75</v>
      </c>
      <c r="W63" t="n">
        <v>1.15</v>
      </c>
      <c r="X63" t="n">
        <v>0.1</v>
      </c>
      <c r="Y63" t="n">
        <v>1</v>
      </c>
      <c r="Z63" t="n">
        <v>10</v>
      </c>
      <c r="AA63" t="n">
        <v>80.17547370718428</v>
      </c>
      <c r="AB63" t="n">
        <v>109.6996202183903</v>
      </c>
      <c r="AC63" t="n">
        <v>99.2300424291591</v>
      </c>
      <c r="AD63" t="n">
        <v>80175.47370718428</v>
      </c>
      <c r="AE63" t="n">
        <v>109699.6202183903</v>
      </c>
      <c r="AF63" t="n">
        <v>2.262881187122404e-06</v>
      </c>
      <c r="AG63" t="n">
        <v>0.1373611111111111</v>
      </c>
      <c r="AH63" t="n">
        <v>99230.0424291591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10.1101</v>
      </c>
      <c r="E64" t="n">
        <v>9.890000000000001</v>
      </c>
      <c r="F64" t="n">
        <v>6.79</v>
      </c>
      <c r="G64" t="n">
        <v>67.93000000000001</v>
      </c>
      <c r="H64" t="n">
        <v>1.04</v>
      </c>
      <c r="I64" t="n">
        <v>6</v>
      </c>
      <c r="J64" t="n">
        <v>282.19</v>
      </c>
      <c r="K64" t="n">
        <v>59.19</v>
      </c>
      <c r="L64" t="n">
        <v>16.5</v>
      </c>
      <c r="M64" t="n">
        <v>4</v>
      </c>
      <c r="N64" t="n">
        <v>76.48999999999999</v>
      </c>
      <c r="O64" t="n">
        <v>35037.08</v>
      </c>
      <c r="P64" t="n">
        <v>107.46</v>
      </c>
      <c r="Q64" t="n">
        <v>204.15</v>
      </c>
      <c r="R64" t="n">
        <v>25.04</v>
      </c>
      <c r="S64" t="n">
        <v>17.37</v>
      </c>
      <c r="T64" t="n">
        <v>1730.21</v>
      </c>
      <c r="U64" t="n">
        <v>0.6899999999999999</v>
      </c>
      <c r="V64" t="n">
        <v>0.75</v>
      </c>
      <c r="W64" t="n">
        <v>1.15</v>
      </c>
      <c r="X64" t="n">
        <v>0.1</v>
      </c>
      <c r="Y64" t="n">
        <v>1</v>
      </c>
      <c r="Z64" t="n">
        <v>10</v>
      </c>
      <c r="AA64" t="n">
        <v>80.25248501172392</v>
      </c>
      <c r="AB64" t="n">
        <v>109.8049904827603</v>
      </c>
      <c r="AC64" t="n">
        <v>99.3253563033858</v>
      </c>
      <c r="AD64" t="n">
        <v>80252.48501172393</v>
      </c>
      <c r="AE64" t="n">
        <v>109804.9904827603</v>
      </c>
      <c r="AF64" t="n">
        <v>2.262053341961105e-06</v>
      </c>
      <c r="AG64" t="n">
        <v>0.1373611111111111</v>
      </c>
      <c r="AH64" t="n">
        <v>99325.35630338581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10.1223</v>
      </c>
      <c r="E65" t="n">
        <v>9.880000000000001</v>
      </c>
      <c r="F65" t="n">
        <v>6.78</v>
      </c>
      <c r="G65" t="n">
        <v>67.81</v>
      </c>
      <c r="H65" t="n">
        <v>1.06</v>
      </c>
      <c r="I65" t="n">
        <v>6</v>
      </c>
      <c r="J65" t="n">
        <v>282.68</v>
      </c>
      <c r="K65" t="n">
        <v>59.19</v>
      </c>
      <c r="L65" t="n">
        <v>16.75</v>
      </c>
      <c r="M65" t="n">
        <v>4</v>
      </c>
      <c r="N65" t="n">
        <v>76.73999999999999</v>
      </c>
      <c r="O65" t="n">
        <v>35098.25</v>
      </c>
      <c r="P65" t="n">
        <v>107.22</v>
      </c>
      <c r="Q65" t="n">
        <v>204.14</v>
      </c>
      <c r="R65" t="n">
        <v>24.65</v>
      </c>
      <c r="S65" t="n">
        <v>17.37</v>
      </c>
      <c r="T65" t="n">
        <v>1535.1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79.99894255142621</v>
      </c>
      <c r="AB65" t="n">
        <v>109.4580825030772</v>
      </c>
      <c r="AC65" t="n">
        <v>99.01155673439514</v>
      </c>
      <c r="AD65" t="n">
        <v>79998.94255142621</v>
      </c>
      <c r="AE65" t="n">
        <v>109458.0825030772</v>
      </c>
      <c r="AF65" t="n">
        <v>2.264782993574038e-06</v>
      </c>
      <c r="AG65" t="n">
        <v>0.1372222222222222</v>
      </c>
      <c r="AH65" t="n">
        <v>99011.55673439514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10.1215</v>
      </c>
      <c r="E66" t="n">
        <v>9.880000000000001</v>
      </c>
      <c r="F66" t="n">
        <v>6.78</v>
      </c>
      <c r="G66" t="n">
        <v>67.81999999999999</v>
      </c>
      <c r="H66" t="n">
        <v>1.07</v>
      </c>
      <c r="I66" t="n">
        <v>6</v>
      </c>
      <c r="J66" t="n">
        <v>283.18</v>
      </c>
      <c r="K66" t="n">
        <v>59.19</v>
      </c>
      <c r="L66" t="n">
        <v>17</v>
      </c>
      <c r="M66" t="n">
        <v>4</v>
      </c>
      <c r="N66" t="n">
        <v>76.98</v>
      </c>
      <c r="O66" t="n">
        <v>35159.52</v>
      </c>
      <c r="P66" t="n">
        <v>107.06</v>
      </c>
      <c r="Q66" t="n">
        <v>204.14</v>
      </c>
      <c r="R66" t="n">
        <v>24.64</v>
      </c>
      <c r="S66" t="n">
        <v>17.37</v>
      </c>
      <c r="T66" t="n">
        <v>1531.24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79.91907221976645</v>
      </c>
      <c r="AB66" t="n">
        <v>109.34880039167</v>
      </c>
      <c r="AC66" t="n">
        <v>98.91270435432224</v>
      </c>
      <c r="AD66" t="n">
        <v>79919.07221976644</v>
      </c>
      <c r="AE66" t="n">
        <v>109348.80039167</v>
      </c>
      <c r="AF66" t="n">
        <v>2.264604000025649e-06</v>
      </c>
      <c r="AG66" t="n">
        <v>0.1372222222222222</v>
      </c>
      <c r="AH66" t="n">
        <v>98912.70435432224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10.1166</v>
      </c>
      <c r="E67" t="n">
        <v>9.880000000000001</v>
      </c>
      <c r="F67" t="n">
        <v>6.79</v>
      </c>
      <c r="G67" t="n">
        <v>67.86</v>
      </c>
      <c r="H67" t="n">
        <v>1.08</v>
      </c>
      <c r="I67" t="n">
        <v>6</v>
      </c>
      <c r="J67" t="n">
        <v>283.68</v>
      </c>
      <c r="K67" t="n">
        <v>59.19</v>
      </c>
      <c r="L67" t="n">
        <v>17.25</v>
      </c>
      <c r="M67" t="n">
        <v>4</v>
      </c>
      <c r="N67" t="n">
        <v>77.23</v>
      </c>
      <c r="O67" t="n">
        <v>35220.89</v>
      </c>
      <c r="P67" t="n">
        <v>107.01</v>
      </c>
      <c r="Q67" t="n">
        <v>204.14</v>
      </c>
      <c r="R67" t="n">
        <v>24.82</v>
      </c>
      <c r="S67" t="n">
        <v>17.37</v>
      </c>
      <c r="T67" t="n">
        <v>1621.54</v>
      </c>
      <c r="U67" t="n">
        <v>0.7</v>
      </c>
      <c r="V67" t="n">
        <v>0.75</v>
      </c>
      <c r="W67" t="n">
        <v>1.14</v>
      </c>
      <c r="X67" t="n">
        <v>0.1</v>
      </c>
      <c r="Y67" t="n">
        <v>1</v>
      </c>
      <c r="Z67" t="n">
        <v>10</v>
      </c>
      <c r="AA67" t="n">
        <v>79.9597270225468</v>
      </c>
      <c r="AB67" t="n">
        <v>109.4044260863974</v>
      </c>
      <c r="AC67" t="n">
        <v>98.96302121081597</v>
      </c>
      <c r="AD67" t="n">
        <v>79959.72702254679</v>
      </c>
      <c r="AE67" t="n">
        <v>109404.4260863974</v>
      </c>
      <c r="AF67" t="n">
        <v>2.263507664541766e-06</v>
      </c>
      <c r="AG67" t="n">
        <v>0.1372222222222222</v>
      </c>
      <c r="AH67" t="n">
        <v>98963.02121081596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10.1084</v>
      </c>
      <c r="E68" t="n">
        <v>9.890000000000001</v>
      </c>
      <c r="F68" t="n">
        <v>6.79</v>
      </c>
      <c r="G68" t="n">
        <v>67.94</v>
      </c>
      <c r="H68" t="n">
        <v>1.1</v>
      </c>
      <c r="I68" t="n">
        <v>6</v>
      </c>
      <c r="J68" t="n">
        <v>284.17</v>
      </c>
      <c r="K68" t="n">
        <v>59.19</v>
      </c>
      <c r="L68" t="n">
        <v>17.5</v>
      </c>
      <c r="M68" t="n">
        <v>4</v>
      </c>
      <c r="N68" t="n">
        <v>77.48</v>
      </c>
      <c r="O68" t="n">
        <v>35282.36</v>
      </c>
      <c r="P68" t="n">
        <v>107.12</v>
      </c>
      <c r="Q68" t="n">
        <v>204.18</v>
      </c>
      <c r="R68" t="n">
        <v>25.04</v>
      </c>
      <c r="S68" t="n">
        <v>17.37</v>
      </c>
      <c r="T68" t="n">
        <v>1733.57</v>
      </c>
      <c r="U68" t="n">
        <v>0.6899999999999999</v>
      </c>
      <c r="V68" t="n">
        <v>0.75</v>
      </c>
      <c r="W68" t="n">
        <v>1.15</v>
      </c>
      <c r="X68" t="n">
        <v>0.1</v>
      </c>
      <c r="Y68" t="n">
        <v>1</v>
      </c>
      <c r="Z68" t="n">
        <v>10</v>
      </c>
      <c r="AA68" t="n">
        <v>80.08258315985687</v>
      </c>
      <c r="AB68" t="n">
        <v>109.5725232734952</v>
      </c>
      <c r="AC68" t="n">
        <v>99.11507543830311</v>
      </c>
      <c r="AD68" t="n">
        <v>80082.58315985686</v>
      </c>
      <c r="AE68" t="n">
        <v>109572.5232734952</v>
      </c>
      <c r="AF68" t="n">
        <v>2.261672980670777e-06</v>
      </c>
      <c r="AG68" t="n">
        <v>0.1373611111111111</v>
      </c>
      <c r="AH68" t="n">
        <v>99115.0754383031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10.1115</v>
      </c>
      <c r="E69" t="n">
        <v>9.890000000000001</v>
      </c>
      <c r="F69" t="n">
        <v>6.79</v>
      </c>
      <c r="G69" t="n">
        <v>67.91</v>
      </c>
      <c r="H69" t="n">
        <v>1.11</v>
      </c>
      <c r="I69" t="n">
        <v>6</v>
      </c>
      <c r="J69" t="n">
        <v>284.67</v>
      </c>
      <c r="K69" t="n">
        <v>59.19</v>
      </c>
      <c r="L69" t="n">
        <v>17.75</v>
      </c>
      <c r="M69" t="n">
        <v>4</v>
      </c>
      <c r="N69" t="n">
        <v>77.73</v>
      </c>
      <c r="O69" t="n">
        <v>35343.92</v>
      </c>
      <c r="P69" t="n">
        <v>106.87</v>
      </c>
      <c r="Q69" t="n">
        <v>204.16</v>
      </c>
      <c r="R69" t="n">
        <v>25.04</v>
      </c>
      <c r="S69" t="n">
        <v>17.37</v>
      </c>
      <c r="T69" t="n">
        <v>1733.69</v>
      </c>
      <c r="U69" t="n">
        <v>0.6899999999999999</v>
      </c>
      <c r="V69" t="n">
        <v>0.75</v>
      </c>
      <c r="W69" t="n">
        <v>1.14</v>
      </c>
      <c r="X69" t="n">
        <v>0.1</v>
      </c>
      <c r="Y69" t="n">
        <v>1</v>
      </c>
      <c r="Z69" t="n">
        <v>10</v>
      </c>
      <c r="AA69" t="n">
        <v>79.92413165230769</v>
      </c>
      <c r="AB69" t="n">
        <v>109.3557229304794</v>
      </c>
      <c r="AC69" t="n">
        <v>98.91896621574345</v>
      </c>
      <c r="AD69" t="n">
        <v>79924.1316523077</v>
      </c>
      <c r="AE69" t="n">
        <v>109355.7229304794</v>
      </c>
      <c r="AF69" t="n">
        <v>2.262366580670785e-06</v>
      </c>
      <c r="AG69" t="n">
        <v>0.1373611111111111</v>
      </c>
      <c r="AH69" t="n">
        <v>98918.96621574345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10.1112</v>
      </c>
      <c r="E70" t="n">
        <v>9.890000000000001</v>
      </c>
      <c r="F70" t="n">
        <v>6.79</v>
      </c>
      <c r="G70" t="n">
        <v>67.92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106.67</v>
      </c>
      <c r="Q70" t="n">
        <v>204.18</v>
      </c>
      <c r="R70" t="n">
        <v>24.92</v>
      </c>
      <c r="S70" t="n">
        <v>17.37</v>
      </c>
      <c r="T70" t="n">
        <v>1673.98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79.81879799999356</v>
      </c>
      <c r="AB70" t="n">
        <v>109.2116007803905</v>
      </c>
      <c r="AC70" t="n">
        <v>98.78859888138228</v>
      </c>
      <c r="AD70" t="n">
        <v>79818.79799999356</v>
      </c>
      <c r="AE70" t="n">
        <v>109211.6007803905</v>
      </c>
      <c r="AF70" t="n">
        <v>2.26229945809014e-06</v>
      </c>
      <c r="AG70" t="n">
        <v>0.1373611111111111</v>
      </c>
      <c r="AH70" t="n">
        <v>98788.59888138229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10.1161</v>
      </c>
      <c r="E71" t="n">
        <v>9.890000000000001</v>
      </c>
      <c r="F71" t="n">
        <v>6.79</v>
      </c>
      <c r="G71" t="n">
        <v>67.87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106.64</v>
      </c>
      <c r="Q71" t="n">
        <v>204.14</v>
      </c>
      <c r="R71" t="n">
        <v>24.8</v>
      </c>
      <c r="S71" t="n">
        <v>17.37</v>
      </c>
      <c r="T71" t="n">
        <v>1611.34</v>
      </c>
      <c r="U71" t="n">
        <v>0.7</v>
      </c>
      <c r="V71" t="n">
        <v>0.75</v>
      </c>
      <c r="W71" t="n">
        <v>1.15</v>
      </c>
      <c r="X71" t="n">
        <v>0.1</v>
      </c>
      <c r="Y71" t="n">
        <v>1</v>
      </c>
      <c r="Z71" t="n">
        <v>10</v>
      </c>
      <c r="AA71" t="n">
        <v>79.76502265890731</v>
      </c>
      <c r="AB71" t="n">
        <v>109.1380229863157</v>
      </c>
      <c r="AC71" t="n">
        <v>98.72204324870691</v>
      </c>
      <c r="AD71" t="n">
        <v>79765.02265890731</v>
      </c>
      <c r="AE71" t="n">
        <v>109138.0229863157</v>
      </c>
      <c r="AF71" t="n">
        <v>2.263395793574023e-06</v>
      </c>
      <c r="AG71" t="n">
        <v>0.1373611111111111</v>
      </c>
      <c r="AH71" t="n">
        <v>98722.0432487069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10.1175</v>
      </c>
      <c r="E72" t="n">
        <v>9.880000000000001</v>
      </c>
      <c r="F72" t="n">
        <v>6.79</v>
      </c>
      <c r="G72" t="n">
        <v>67.86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106.47</v>
      </c>
      <c r="Q72" t="n">
        <v>204.14</v>
      </c>
      <c r="R72" t="n">
        <v>24.77</v>
      </c>
      <c r="S72" t="n">
        <v>17.37</v>
      </c>
      <c r="T72" t="n">
        <v>1599.49</v>
      </c>
      <c r="U72" t="n">
        <v>0.7</v>
      </c>
      <c r="V72" t="n">
        <v>0.75</v>
      </c>
      <c r="W72" t="n">
        <v>1.15</v>
      </c>
      <c r="X72" t="n">
        <v>0.09</v>
      </c>
      <c r="Y72" t="n">
        <v>1</v>
      </c>
      <c r="Z72" t="n">
        <v>10</v>
      </c>
      <c r="AA72" t="n">
        <v>79.6623495708934</v>
      </c>
      <c r="AB72" t="n">
        <v>108.9975411376782</v>
      </c>
      <c r="AC72" t="n">
        <v>98.59496879053575</v>
      </c>
      <c r="AD72" t="n">
        <v>79662.34957089339</v>
      </c>
      <c r="AE72" t="n">
        <v>108997.5411376782</v>
      </c>
      <c r="AF72" t="n">
        <v>2.263709032283704e-06</v>
      </c>
      <c r="AG72" t="n">
        <v>0.1372222222222222</v>
      </c>
      <c r="AH72" t="n">
        <v>98594.96879053574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10.1064</v>
      </c>
      <c r="E73" t="n">
        <v>9.890000000000001</v>
      </c>
      <c r="F73" t="n">
        <v>6.8</v>
      </c>
      <c r="G73" t="n">
        <v>67.95999999999999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106.3</v>
      </c>
      <c r="Q73" t="n">
        <v>204.15</v>
      </c>
      <c r="R73" t="n">
        <v>25.11</v>
      </c>
      <c r="S73" t="n">
        <v>17.37</v>
      </c>
      <c r="T73" t="n">
        <v>1767.49</v>
      </c>
      <c r="U73" t="n">
        <v>0.6899999999999999</v>
      </c>
      <c r="V73" t="n">
        <v>0.75</v>
      </c>
      <c r="W73" t="n">
        <v>1.15</v>
      </c>
      <c r="X73" t="n">
        <v>0.1</v>
      </c>
      <c r="Y73" t="n">
        <v>1</v>
      </c>
      <c r="Z73" t="n">
        <v>10</v>
      </c>
      <c r="AA73" t="n">
        <v>79.68636684055686</v>
      </c>
      <c r="AB73" t="n">
        <v>109.0304026255989</v>
      </c>
      <c r="AC73" t="n">
        <v>98.62469402417071</v>
      </c>
      <c r="AD73" t="n">
        <v>79686.36684055686</v>
      </c>
      <c r="AE73" t="n">
        <v>109030.4026255989</v>
      </c>
      <c r="AF73" t="n">
        <v>2.261225496799805e-06</v>
      </c>
      <c r="AG73" t="n">
        <v>0.1373611111111111</v>
      </c>
      <c r="AH73" t="n">
        <v>98624.69402417071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10.1882</v>
      </c>
      <c r="E74" t="n">
        <v>9.82</v>
      </c>
      <c r="F74" t="n">
        <v>6.77</v>
      </c>
      <c r="G74" t="n">
        <v>81.19</v>
      </c>
      <c r="H74" t="n">
        <v>1.18</v>
      </c>
      <c r="I74" t="n">
        <v>5</v>
      </c>
      <c r="J74" t="n">
        <v>287.18</v>
      </c>
      <c r="K74" t="n">
        <v>59.19</v>
      </c>
      <c r="L74" t="n">
        <v>19</v>
      </c>
      <c r="M74" t="n">
        <v>3</v>
      </c>
      <c r="N74" t="n">
        <v>78.98999999999999</v>
      </c>
      <c r="O74" t="n">
        <v>35653.4</v>
      </c>
      <c r="P74" t="n">
        <v>105.51</v>
      </c>
      <c r="Q74" t="n">
        <v>204.14</v>
      </c>
      <c r="R74" t="n">
        <v>24.24</v>
      </c>
      <c r="S74" t="n">
        <v>17.37</v>
      </c>
      <c r="T74" t="n">
        <v>1335.12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78.54919847380941</v>
      </c>
      <c r="AB74" t="n">
        <v>107.4744786978882</v>
      </c>
      <c r="AC74" t="n">
        <v>97.21726529236727</v>
      </c>
      <c r="AD74" t="n">
        <v>78549.19847380942</v>
      </c>
      <c r="AE74" t="n">
        <v>107474.4786978882</v>
      </c>
      <c r="AF74" t="n">
        <v>2.279527587122593e-06</v>
      </c>
      <c r="AG74" t="n">
        <v>0.1363888888888889</v>
      </c>
      <c r="AH74" t="n">
        <v>97217.26529236727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10.1807</v>
      </c>
      <c r="E75" t="n">
        <v>9.82</v>
      </c>
      <c r="F75" t="n">
        <v>6.77</v>
      </c>
      <c r="G75" t="n">
        <v>81.28</v>
      </c>
      <c r="H75" t="n">
        <v>1.19</v>
      </c>
      <c r="I75" t="n">
        <v>5</v>
      </c>
      <c r="J75" t="n">
        <v>287.69</v>
      </c>
      <c r="K75" t="n">
        <v>59.19</v>
      </c>
      <c r="L75" t="n">
        <v>19.25</v>
      </c>
      <c r="M75" t="n">
        <v>3</v>
      </c>
      <c r="N75" t="n">
        <v>79.23999999999999</v>
      </c>
      <c r="O75" t="n">
        <v>35715.58</v>
      </c>
      <c r="P75" t="n">
        <v>105.9</v>
      </c>
      <c r="Q75" t="n">
        <v>204.14</v>
      </c>
      <c r="R75" t="n">
        <v>24.39</v>
      </c>
      <c r="S75" t="n">
        <v>17.37</v>
      </c>
      <c r="T75" t="n">
        <v>1413.54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  <c r="AA75" t="n">
        <v>78.81397690327373</v>
      </c>
      <c r="AB75" t="n">
        <v>107.8367602262809</v>
      </c>
      <c r="AC75" t="n">
        <v>97.54497118015566</v>
      </c>
      <c r="AD75" t="n">
        <v>78813.97690327372</v>
      </c>
      <c r="AE75" t="n">
        <v>107836.7602262809</v>
      </c>
      <c r="AF75" t="n">
        <v>2.277849522606445e-06</v>
      </c>
      <c r="AG75" t="n">
        <v>0.1363888888888889</v>
      </c>
      <c r="AH75" t="n">
        <v>97544.97118015566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10.1752</v>
      </c>
      <c r="E76" t="n">
        <v>9.83</v>
      </c>
      <c r="F76" t="n">
        <v>6.78</v>
      </c>
      <c r="G76" t="n">
        <v>81.34</v>
      </c>
      <c r="H76" t="n">
        <v>1.2</v>
      </c>
      <c r="I76" t="n">
        <v>5</v>
      </c>
      <c r="J76" t="n">
        <v>288.19</v>
      </c>
      <c r="K76" t="n">
        <v>59.19</v>
      </c>
      <c r="L76" t="n">
        <v>19.5</v>
      </c>
      <c r="M76" t="n">
        <v>3</v>
      </c>
      <c r="N76" t="n">
        <v>79.5</v>
      </c>
      <c r="O76" t="n">
        <v>35777.86</v>
      </c>
      <c r="P76" t="n">
        <v>106.16</v>
      </c>
      <c r="Q76" t="n">
        <v>204.15</v>
      </c>
      <c r="R76" t="n">
        <v>24.58</v>
      </c>
      <c r="S76" t="n">
        <v>17.37</v>
      </c>
      <c r="T76" t="n">
        <v>1507.42</v>
      </c>
      <c r="U76" t="n">
        <v>0.71</v>
      </c>
      <c r="V76" t="n">
        <v>0.75</v>
      </c>
      <c r="W76" t="n">
        <v>1.14</v>
      </c>
      <c r="X76" t="n">
        <v>0.09</v>
      </c>
      <c r="Y76" t="n">
        <v>1</v>
      </c>
      <c r="Z76" t="n">
        <v>10</v>
      </c>
      <c r="AA76" t="n">
        <v>79.02467530561394</v>
      </c>
      <c r="AB76" t="n">
        <v>108.1250470757201</v>
      </c>
      <c r="AC76" t="n">
        <v>97.80574433729763</v>
      </c>
      <c r="AD76" t="n">
        <v>79024.67530561394</v>
      </c>
      <c r="AE76" t="n">
        <v>108125.0470757201</v>
      </c>
      <c r="AF76" t="n">
        <v>2.27661894196127e-06</v>
      </c>
      <c r="AG76" t="n">
        <v>0.1365277777777778</v>
      </c>
      <c r="AH76" t="n">
        <v>97805.74433729763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10.1856</v>
      </c>
      <c r="E77" t="n">
        <v>9.82</v>
      </c>
      <c r="F77" t="n">
        <v>6.77</v>
      </c>
      <c r="G77" t="n">
        <v>81.22</v>
      </c>
      <c r="H77" t="n">
        <v>1.22</v>
      </c>
      <c r="I77" t="n">
        <v>5</v>
      </c>
      <c r="J77" t="n">
        <v>288.7</v>
      </c>
      <c r="K77" t="n">
        <v>59.19</v>
      </c>
      <c r="L77" t="n">
        <v>19.75</v>
      </c>
      <c r="M77" t="n">
        <v>3</v>
      </c>
      <c r="N77" t="n">
        <v>79.75</v>
      </c>
      <c r="O77" t="n">
        <v>35840.25</v>
      </c>
      <c r="P77" t="n">
        <v>106.04</v>
      </c>
      <c r="Q77" t="n">
        <v>204.14</v>
      </c>
      <c r="R77" t="n">
        <v>24.34</v>
      </c>
      <c r="S77" t="n">
        <v>17.37</v>
      </c>
      <c r="T77" t="n">
        <v>1388.53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78.85187776855975</v>
      </c>
      <c r="AB77" t="n">
        <v>107.8886178622334</v>
      </c>
      <c r="AC77" t="n">
        <v>97.59187959611552</v>
      </c>
      <c r="AD77" t="n">
        <v>78851.87776855975</v>
      </c>
      <c r="AE77" t="n">
        <v>107888.6178622334</v>
      </c>
      <c r="AF77" t="n">
        <v>2.278945858090328e-06</v>
      </c>
      <c r="AG77" t="n">
        <v>0.1363888888888889</v>
      </c>
      <c r="AH77" t="n">
        <v>97591.87959611551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10.1801</v>
      </c>
      <c r="E78" t="n">
        <v>9.82</v>
      </c>
      <c r="F78" t="n">
        <v>6.77</v>
      </c>
      <c r="G78" t="n">
        <v>81.28</v>
      </c>
      <c r="H78" t="n">
        <v>1.23</v>
      </c>
      <c r="I78" t="n">
        <v>5</v>
      </c>
      <c r="J78" t="n">
        <v>289.2</v>
      </c>
      <c r="K78" t="n">
        <v>59.19</v>
      </c>
      <c r="L78" t="n">
        <v>20</v>
      </c>
      <c r="M78" t="n">
        <v>3</v>
      </c>
      <c r="N78" t="n">
        <v>80.01000000000001</v>
      </c>
      <c r="O78" t="n">
        <v>35902.74</v>
      </c>
      <c r="P78" t="n">
        <v>106.36</v>
      </c>
      <c r="Q78" t="n">
        <v>204.14</v>
      </c>
      <c r="R78" t="n">
        <v>24.41</v>
      </c>
      <c r="S78" t="n">
        <v>17.37</v>
      </c>
      <c r="T78" t="n">
        <v>1424.41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79.06439891102583</v>
      </c>
      <c r="AB78" t="n">
        <v>108.1793986651265</v>
      </c>
      <c r="AC78" t="n">
        <v>97.85490868729397</v>
      </c>
      <c r="AD78" t="n">
        <v>79064.39891102583</v>
      </c>
      <c r="AE78" t="n">
        <v>108179.3986651265</v>
      </c>
      <c r="AF78" t="n">
        <v>2.277715277445153e-06</v>
      </c>
      <c r="AG78" t="n">
        <v>0.1363888888888889</v>
      </c>
      <c r="AH78" t="n">
        <v>97854.90868729397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10.1798</v>
      </c>
      <c r="E79" t="n">
        <v>9.82</v>
      </c>
      <c r="F79" t="n">
        <v>6.77</v>
      </c>
      <c r="G79" t="n">
        <v>81.29000000000001</v>
      </c>
      <c r="H79" t="n">
        <v>1.24</v>
      </c>
      <c r="I79" t="n">
        <v>5</v>
      </c>
      <c r="J79" t="n">
        <v>289.71</v>
      </c>
      <c r="K79" t="n">
        <v>59.19</v>
      </c>
      <c r="L79" t="n">
        <v>20.25</v>
      </c>
      <c r="M79" t="n">
        <v>3</v>
      </c>
      <c r="N79" t="n">
        <v>80.27</v>
      </c>
      <c r="O79" t="n">
        <v>35965.33</v>
      </c>
      <c r="P79" t="n">
        <v>106.33</v>
      </c>
      <c r="Q79" t="n">
        <v>204.14</v>
      </c>
      <c r="R79" t="n">
        <v>24.5</v>
      </c>
      <c r="S79" t="n">
        <v>17.37</v>
      </c>
      <c r="T79" t="n">
        <v>1467.1</v>
      </c>
      <c r="U79" t="n">
        <v>0.71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79.0506291355638</v>
      </c>
      <c r="AB79" t="n">
        <v>108.1605582508597</v>
      </c>
      <c r="AC79" t="n">
        <v>97.8378663757221</v>
      </c>
      <c r="AD79" t="n">
        <v>79050.62913556379</v>
      </c>
      <c r="AE79" t="n">
        <v>108160.5582508597</v>
      </c>
      <c r="AF79" t="n">
        <v>2.277648154864507e-06</v>
      </c>
      <c r="AG79" t="n">
        <v>0.1363888888888889</v>
      </c>
      <c r="AH79" t="n">
        <v>97837.86637572211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10.1827</v>
      </c>
      <c r="E80" t="n">
        <v>9.82</v>
      </c>
      <c r="F80" t="n">
        <v>6.77</v>
      </c>
      <c r="G80" t="n">
        <v>81.25</v>
      </c>
      <c r="H80" t="n">
        <v>1.26</v>
      </c>
      <c r="I80" t="n">
        <v>5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106.19</v>
      </c>
      <c r="Q80" t="n">
        <v>204.14</v>
      </c>
      <c r="R80" t="n">
        <v>24.37</v>
      </c>
      <c r="S80" t="n">
        <v>17.37</v>
      </c>
      <c r="T80" t="n">
        <v>1400.49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78.95389730912842</v>
      </c>
      <c r="AB80" t="n">
        <v>108.0282054984239</v>
      </c>
      <c r="AC80" t="n">
        <v>97.7181451842205</v>
      </c>
      <c r="AD80" t="n">
        <v>78953.89730912843</v>
      </c>
      <c r="AE80" t="n">
        <v>108028.2054984239</v>
      </c>
      <c r="AF80" t="n">
        <v>2.278297006477418e-06</v>
      </c>
      <c r="AG80" t="n">
        <v>0.1363888888888889</v>
      </c>
      <c r="AH80" t="n">
        <v>97718.1451842205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10.1804</v>
      </c>
      <c r="E81" t="n">
        <v>9.82</v>
      </c>
      <c r="F81" t="n">
        <v>6.77</v>
      </c>
      <c r="G81" t="n">
        <v>81.28</v>
      </c>
      <c r="H81" t="n">
        <v>1.27</v>
      </c>
      <c r="I81" t="n">
        <v>5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106.26</v>
      </c>
      <c r="Q81" t="n">
        <v>204.14</v>
      </c>
      <c r="R81" t="n">
        <v>24.49</v>
      </c>
      <c r="S81" t="n">
        <v>17.37</v>
      </c>
      <c r="T81" t="n">
        <v>1462.34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79.00867604616232</v>
      </c>
      <c r="AB81" t="n">
        <v>108.1031561831009</v>
      </c>
      <c r="AC81" t="n">
        <v>97.78594268074593</v>
      </c>
      <c r="AD81" t="n">
        <v>79008.67604616232</v>
      </c>
      <c r="AE81" t="n">
        <v>108103.1561831009</v>
      </c>
      <c r="AF81" t="n">
        <v>2.277782400025799e-06</v>
      </c>
      <c r="AG81" t="n">
        <v>0.1363888888888889</v>
      </c>
      <c r="AH81" t="n">
        <v>97785.94268074594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10.1787</v>
      </c>
      <c r="E82" t="n">
        <v>9.82</v>
      </c>
      <c r="F82" t="n">
        <v>6.78</v>
      </c>
      <c r="G82" t="n">
        <v>81.3</v>
      </c>
      <c r="H82" t="n">
        <v>1.28</v>
      </c>
      <c r="I82" t="n">
        <v>5</v>
      </c>
      <c r="J82" t="n">
        <v>291.24</v>
      </c>
      <c r="K82" t="n">
        <v>59.19</v>
      </c>
      <c r="L82" t="n">
        <v>21</v>
      </c>
      <c r="M82" t="n">
        <v>3</v>
      </c>
      <c r="N82" t="n">
        <v>81.05</v>
      </c>
      <c r="O82" t="n">
        <v>36153.75</v>
      </c>
      <c r="P82" t="n">
        <v>106.22</v>
      </c>
      <c r="Q82" t="n">
        <v>204.14</v>
      </c>
      <c r="R82" t="n">
        <v>24.49</v>
      </c>
      <c r="S82" t="n">
        <v>17.37</v>
      </c>
      <c r="T82" t="n">
        <v>1460.5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79.02981800291415</v>
      </c>
      <c r="AB82" t="n">
        <v>108.1320835410461</v>
      </c>
      <c r="AC82" t="n">
        <v>97.81210925224862</v>
      </c>
      <c r="AD82" t="n">
        <v>79029.81800291415</v>
      </c>
      <c r="AE82" t="n">
        <v>108132.0835410461</v>
      </c>
      <c r="AF82" t="n">
        <v>2.277402038735472e-06</v>
      </c>
      <c r="AG82" t="n">
        <v>0.1363888888888889</v>
      </c>
      <c r="AH82" t="n">
        <v>97812.10925224861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10.1764</v>
      </c>
      <c r="E83" t="n">
        <v>9.83</v>
      </c>
      <c r="F83" t="n">
        <v>6.78</v>
      </c>
      <c r="G83" t="n">
        <v>81.33</v>
      </c>
      <c r="H83" t="n">
        <v>1.3</v>
      </c>
      <c r="I83" t="n">
        <v>5</v>
      </c>
      <c r="J83" t="n">
        <v>291.75</v>
      </c>
      <c r="K83" t="n">
        <v>59.19</v>
      </c>
      <c r="L83" t="n">
        <v>21.25</v>
      </c>
      <c r="M83" t="n">
        <v>3</v>
      </c>
      <c r="N83" t="n">
        <v>81.31</v>
      </c>
      <c r="O83" t="n">
        <v>36216.77</v>
      </c>
      <c r="P83" t="n">
        <v>106.23</v>
      </c>
      <c r="Q83" t="n">
        <v>204.14</v>
      </c>
      <c r="R83" t="n">
        <v>24.49</v>
      </c>
      <c r="S83" t="n">
        <v>17.37</v>
      </c>
      <c r="T83" t="n">
        <v>1463.78</v>
      </c>
      <c r="U83" t="n">
        <v>0.71</v>
      </c>
      <c r="V83" t="n">
        <v>0.75</v>
      </c>
      <c r="W83" t="n">
        <v>1.15</v>
      </c>
      <c r="X83" t="n">
        <v>0.09</v>
      </c>
      <c r="Y83" t="n">
        <v>1</v>
      </c>
      <c r="Z83" t="n">
        <v>10</v>
      </c>
      <c r="AA83" t="n">
        <v>79.05303941951163</v>
      </c>
      <c r="AB83" t="n">
        <v>108.1638561076913</v>
      </c>
      <c r="AC83" t="n">
        <v>97.84084948972632</v>
      </c>
      <c r="AD83" t="n">
        <v>79053.03941951164</v>
      </c>
      <c r="AE83" t="n">
        <v>108163.8561076913</v>
      </c>
      <c r="AF83" t="n">
        <v>2.276887432283853e-06</v>
      </c>
      <c r="AG83" t="n">
        <v>0.1365277777777778</v>
      </c>
      <c r="AH83" t="n">
        <v>97840.84948972633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10.1801</v>
      </c>
      <c r="E84" t="n">
        <v>9.82</v>
      </c>
      <c r="F84" t="n">
        <v>6.77</v>
      </c>
      <c r="G84" t="n">
        <v>81.28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106.03</v>
      </c>
      <c r="Q84" t="n">
        <v>204.14</v>
      </c>
      <c r="R84" t="n">
        <v>24.46</v>
      </c>
      <c r="S84" t="n">
        <v>17.37</v>
      </c>
      <c r="T84" t="n">
        <v>1447.3</v>
      </c>
      <c r="U84" t="n">
        <v>0.71</v>
      </c>
      <c r="V84" t="n">
        <v>0.75</v>
      </c>
      <c r="W84" t="n">
        <v>1.14</v>
      </c>
      <c r="X84" t="n">
        <v>0.08</v>
      </c>
      <c r="Y84" t="n">
        <v>1</v>
      </c>
      <c r="Z84" t="n">
        <v>10</v>
      </c>
      <c r="AA84" t="n">
        <v>78.88799137798625</v>
      </c>
      <c r="AB84" t="n">
        <v>107.9380300958707</v>
      </c>
      <c r="AC84" t="n">
        <v>97.63657599552499</v>
      </c>
      <c r="AD84" t="n">
        <v>78887.99137798625</v>
      </c>
      <c r="AE84" t="n">
        <v>107938.0300958707</v>
      </c>
      <c r="AF84" t="n">
        <v>2.277715277445153e-06</v>
      </c>
      <c r="AG84" t="n">
        <v>0.1363888888888889</v>
      </c>
      <c r="AH84" t="n">
        <v>97636.575995525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10.1813</v>
      </c>
      <c r="E85" t="n">
        <v>9.82</v>
      </c>
      <c r="F85" t="n">
        <v>6.77</v>
      </c>
      <c r="G85" t="n">
        <v>81.27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105.97</v>
      </c>
      <c r="Q85" t="n">
        <v>204.16</v>
      </c>
      <c r="R85" t="n">
        <v>24.36</v>
      </c>
      <c r="S85" t="n">
        <v>17.37</v>
      </c>
      <c r="T85" t="n">
        <v>1398.07</v>
      </c>
      <c r="U85" t="n">
        <v>0.71</v>
      </c>
      <c r="V85" t="n">
        <v>0.75</v>
      </c>
      <c r="W85" t="n">
        <v>1.14</v>
      </c>
      <c r="X85" t="n">
        <v>0.08</v>
      </c>
      <c r="Y85" t="n">
        <v>1</v>
      </c>
      <c r="Z85" t="n">
        <v>10</v>
      </c>
      <c r="AA85" t="n">
        <v>78.84687220734791</v>
      </c>
      <c r="AB85" t="n">
        <v>107.8817690325536</v>
      </c>
      <c r="AC85" t="n">
        <v>97.58568440912795</v>
      </c>
      <c r="AD85" t="n">
        <v>78846.87220734791</v>
      </c>
      <c r="AE85" t="n">
        <v>107881.7690325536</v>
      </c>
      <c r="AF85" t="n">
        <v>2.277983767767737e-06</v>
      </c>
      <c r="AG85" t="n">
        <v>0.1363888888888889</v>
      </c>
      <c r="AH85" t="n">
        <v>97585.68440912795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10.1876</v>
      </c>
      <c r="E86" t="n">
        <v>9.82</v>
      </c>
      <c r="F86" t="n">
        <v>6.77</v>
      </c>
      <c r="G86" t="n">
        <v>81.2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105.7</v>
      </c>
      <c r="Q86" t="n">
        <v>204.14</v>
      </c>
      <c r="R86" t="n">
        <v>24.16</v>
      </c>
      <c r="S86" t="n">
        <v>17.37</v>
      </c>
      <c r="T86" t="n">
        <v>1296.89</v>
      </c>
      <c r="U86" t="n">
        <v>0.72</v>
      </c>
      <c r="V86" t="n">
        <v>0.75</v>
      </c>
      <c r="W86" t="n">
        <v>1.15</v>
      </c>
      <c r="X86" t="n">
        <v>0.08</v>
      </c>
      <c r="Y86" t="n">
        <v>1</v>
      </c>
      <c r="Z86" t="n">
        <v>10</v>
      </c>
      <c r="AA86" t="n">
        <v>78.65519335002962</v>
      </c>
      <c r="AB86" t="n">
        <v>107.6195055636965</v>
      </c>
      <c r="AC86" t="n">
        <v>97.34845099764938</v>
      </c>
      <c r="AD86" t="n">
        <v>78655.19335002961</v>
      </c>
      <c r="AE86" t="n">
        <v>107619.5055636965</v>
      </c>
      <c r="AF86" t="n">
        <v>2.279393341961301e-06</v>
      </c>
      <c r="AG86" t="n">
        <v>0.1363888888888889</v>
      </c>
      <c r="AH86" t="n">
        <v>97348.45099764939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10.1919</v>
      </c>
      <c r="E87" t="n">
        <v>9.81</v>
      </c>
      <c r="F87" t="n">
        <v>6.76</v>
      </c>
      <c r="G87" t="n">
        <v>81.15000000000001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105.34</v>
      </c>
      <c r="Q87" t="n">
        <v>204.14</v>
      </c>
      <c r="R87" t="n">
        <v>24.11</v>
      </c>
      <c r="S87" t="n">
        <v>17.37</v>
      </c>
      <c r="T87" t="n">
        <v>1270.01</v>
      </c>
      <c r="U87" t="n">
        <v>0.72</v>
      </c>
      <c r="V87" t="n">
        <v>0.76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78.4005421692823</v>
      </c>
      <c r="AB87" t="n">
        <v>107.271080583781</v>
      </c>
      <c r="AC87" t="n">
        <v>97.03327920879934</v>
      </c>
      <c r="AD87" t="n">
        <v>78400.5421692823</v>
      </c>
      <c r="AE87" t="n">
        <v>107271.080583781</v>
      </c>
      <c r="AF87" t="n">
        <v>2.280355432283893e-06</v>
      </c>
      <c r="AG87" t="n">
        <v>0.13625</v>
      </c>
      <c r="AH87" t="n">
        <v>97033.27920879934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10.1917</v>
      </c>
      <c r="E88" t="n">
        <v>9.81</v>
      </c>
      <c r="F88" t="n">
        <v>6.76</v>
      </c>
      <c r="G88" t="n">
        <v>81.15000000000001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105.11</v>
      </c>
      <c r="Q88" t="n">
        <v>204.15</v>
      </c>
      <c r="R88" t="n">
        <v>24.05</v>
      </c>
      <c r="S88" t="n">
        <v>17.37</v>
      </c>
      <c r="T88" t="n">
        <v>1240.86</v>
      </c>
      <c r="U88" t="n">
        <v>0.72</v>
      </c>
      <c r="V88" t="n">
        <v>0.76</v>
      </c>
      <c r="W88" t="n">
        <v>1.14</v>
      </c>
      <c r="X88" t="n">
        <v>0.07000000000000001</v>
      </c>
      <c r="Y88" t="n">
        <v>1</v>
      </c>
      <c r="Z88" t="n">
        <v>10</v>
      </c>
      <c r="AA88" t="n">
        <v>78.27922845198042</v>
      </c>
      <c r="AB88" t="n">
        <v>107.1050938037851</v>
      </c>
      <c r="AC88" t="n">
        <v>96.88313397412234</v>
      </c>
      <c r="AD88" t="n">
        <v>78279.22845198041</v>
      </c>
      <c r="AE88" t="n">
        <v>107105.0938037851</v>
      </c>
      <c r="AF88" t="n">
        <v>2.280310683896795e-06</v>
      </c>
      <c r="AG88" t="n">
        <v>0.13625</v>
      </c>
      <c r="AH88" t="n">
        <v>96883.13397412235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10.1885</v>
      </c>
      <c r="E89" t="n">
        <v>9.82</v>
      </c>
      <c r="F89" t="n">
        <v>6.77</v>
      </c>
      <c r="G89" t="n">
        <v>81.19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104.96</v>
      </c>
      <c r="Q89" t="n">
        <v>204.14</v>
      </c>
      <c r="R89" t="n">
        <v>24.09</v>
      </c>
      <c r="S89" t="n">
        <v>17.37</v>
      </c>
      <c r="T89" t="n">
        <v>1264.44</v>
      </c>
      <c r="U89" t="n">
        <v>0.72</v>
      </c>
      <c r="V89" t="n">
        <v>0.75</v>
      </c>
      <c r="W89" t="n">
        <v>1.15</v>
      </c>
      <c r="X89" t="n">
        <v>0.07000000000000001</v>
      </c>
      <c r="Y89" t="n">
        <v>1</v>
      </c>
      <c r="Z89" t="n">
        <v>10</v>
      </c>
      <c r="AA89" t="n">
        <v>78.25317768090996</v>
      </c>
      <c r="AB89" t="n">
        <v>107.0694499895276</v>
      </c>
      <c r="AC89" t="n">
        <v>96.85089195547116</v>
      </c>
      <c r="AD89" t="n">
        <v>78253.17768090995</v>
      </c>
      <c r="AE89" t="n">
        <v>107069.4499895276</v>
      </c>
      <c r="AF89" t="n">
        <v>2.279594709703239e-06</v>
      </c>
      <c r="AG89" t="n">
        <v>0.1363888888888889</v>
      </c>
      <c r="AH89" t="n">
        <v>96850.89195547116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10.1827</v>
      </c>
      <c r="E90" t="n">
        <v>9.82</v>
      </c>
      <c r="F90" t="n">
        <v>6.77</v>
      </c>
      <c r="G90" t="n">
        <v>81.25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104.73</v>
      </c>
      <c r="Q90" t="n">
        <v>204.14</v>
      </c>
      <c r="R90" t="n">
        <v>24.23</v>
      </c>
      <c r="S90" t="n">
        <v>17.37</v>
      </c>
      <c r="T90" t="n">
        <v>1333.83</v>
      </c>
      <c r="U90" t="n">
        <v>0.72</v>
      </c>
      <c r="V90" t="n">
        <v>0.75</v>
      </c>
      <c r="W90" t="n">
        <v>1.15</v>
      </c>
      <c r="X90" t="n">
        <v>0.08</v>
      </c>
      <c r="Y90" t="n">
        <v>1</v>
      </c>
      <c r="Z90" t="n">
        <v>10</v>
      </c>
      <c r="AA90" t="n">
        <v>78.17362689875011</v>
      </c>
      <c r="AB90" t="n">
        <v>106.9606050998438</v>
      </c>
      <c r="AC90" t="n">
        <v>96.75243506929394</v>
      </c>
      <c r="AD90" t="n">
        <v>78173.62689875011</v>
      </c>
      <c r="AE90" t="n">
        <v>106960.6050998438</v>
      </c>
      <c r="AF90" t="n">
        <v>2.278297006477418e-06</v>
      </c>
      <c r="AG90" t="n">
        <v>0.1363888888888889</v>
      </c>
      <c r="AH90" t="n">
        <v>96752.43506929393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10.1896</v>
      </c>
      <c r="E91" t="n">
        <v>9.81</v>
      </c>
      <c r="F91" t="n">
        <v>6.76</v>
      </c>
      <c r="G91" t="n">
        <v>81.17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104.47</v>
      </c>
      <c r="Q91" t="n">
        <v>204.17</v>
      </c>
      <c r="R91" t="n">
        <v>24.16</v>
      </c>
      <c r="S91" t="n">
        <v>17.37</v>
      </c>
      <c r="T91" t="n">
        <v>1296.01</v>
      </c>
      <c r="U91" t="n">
        <v>0.72</v>
      </c>
      <c r="V91" t="n">
        <v>0.75</v>
      </c>
      <c r="W91" t="n">
        <v>1.14</v>
      </c>
      <c r="X91" t="n">
        <v>0.07000000000000001</v>
      </c>
      <c r="Y91" t="n">
        <v>1</v>
      </c>
      <c r="Z91" t="n">
        <v>10</v>
      </c>
      <c r="AA91" t="n">
        <v>77.95312095659054</v>
      </c>
      <c r="AB91" t="n">
        <v>106.6588991417456</v>
      </c>
      <c r="AC91" t="n">
        <v>96.47952350438959</v>
      </c>
      <c r="AD91" t="n">
        <v>77953.12095659054</v>
      </c>
      <c r="AE91" t="n">
        <v>106658.8991417456</v>
      </c>
      <c r="AF91" t="n">
        <v>2.279840825832274e-06</v>
      </c>
      <c r="AG91" t="n">
        <v>0.13625</v>
      </c>
      <c r="AH91" t="n">
        <v>96479.5235043896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10.1845</v>
      </c>
      <c r="E92" t="n">
        <v>9.82</v>
      </c>
      <c r="F92" t="n">
        <v>6.77</v>
      </c>
      <c r="G92" t="n">
        <v>81.23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3</v>
      </c>
      <c r="N92" t="n">
        <v>83.69</v>
      </c>
      <c r="O92" t="n">
        <v>36788.84</v>
      </c>
      <c r="P92" t="n">
        <v>104.5</v>
      </c>
      <c r="Q92" t="n">
        <v>204.14</v>
      </c>
      <c r="R92" t="n">
        <v>24.23</v>
      </c>
      <c r="S92" t="n">
        <v>17.37</v>
      </c>
      <c r="T92" t="n">
        <v>1334.46</v>
      </c>
      <c r="U92" t="n">
        <v>0.72</v>
      </c>
      <c r="V92" t="n">
        <v>0.75</v>
      </c>
      <c r="W92" t="n">
        <v>1.15</v>
      </c>
      <c r="X92" t="n">
        <v>0.08</v>
      </c>
      <c r="Y92" t="n">
        <v>1</v>
      </c>
      <c r="Z92" t="n">
        <v>10</v>
      </c>
      <c r="AA92" t="n">
        <v>78.03728655201326</v>
      </c>
      <c r="AB92" t="n">
        <v>106.7740582225269</v>
      </c>
      <c r="AC92" t="n">
        <v>96.58369196412796</v>
      </c>
      <c r="AD92" t="n">
        <v>78037.28655201326</v>
      </c>
      <c r="AE92" t="n">
        <v>106774.0582225269</v>
      </c>
      <c r="AF92" t="n">
        <v>2.278699741961293e-06</v>
      </c>
      <c r="AG92" t="n">
        <v>0.1363888888888889</v>
      </c>
      <c r="AH92" t="n">
        <v>96583.69196412797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10.1856</v>
      </c>
      <c r="E93" t="n">
        <v>9.82</v>
      </c>
      <c r="F93" t="n">
        <v>6.77</v>
      </c>
      <c r="G93" t="n">
        <v>81.22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3</v>
      </c>
      <c r="N93" t="n">
        <v>83.95999999999999</v>
      </c>
      <c r="O93" t="n">
        <v>36852.96</v>
      </c>
      <c r="P93" t="n">
        <v>104.36</v>
      </c>
      <c r="Q93" t="n">
        <v>204.14</v>
      </c>
      <c r="R93" t="n">
        <v>24.28</v>
      </c>
      <c r="S93" t="n">
        <v>17.37</v>
      </c>
      <c r="T93" t="n">
        <v>1356.29</v>
      </c>
      <c r="U93" t="n">
        <v>0.72</v>
      </c>
      <c r="V93" t="n">
        <v>0.75</v>
      </c>
      <c r="W93" t="n">
        <v>1.14</v>
      </c>
      <c r="X93" t="n">
        <v>0.08</v>
      </c>
      <c r="Y93" t="n">
        <v>1</v>
      </c>
      <c r="Z93" t="n">
        <v>10</v>
      </c>
      <c r="AA93" t="n">
        <v>77.95428799549872</v>
      </c>
      <c r="AB93" t="n">
        <v>106.6604959358659</v>
      </c>
      <c r="AC93" t="n">
        <v>96.48096790272015</v>
      </c>
      <c r="AD93" t="n">
        <v>77954.28799549871</v>
      </c>
      <c r="AE93" t="n">
        <v>106660.4959358659</v>
      </c>
      <c r="AF93" t="n">
        <v>2.278945858090328e-06</v>
      </c>
      <c r="AG93" t="n">
        <v>0.1363888888888889</v>
      </c>
      <c r="AH93" t="n">
        <v>96480.96790272015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10.1793</v>
      </c>
      <c r="E94" t="n">
        <v>9.82</v>
      </c>
      <c r="F94" t="n">
        <v>6.77</v>
      </c>
      <c r="G94" t="n">
        <v>81.29000000000001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3</v>
      </c>
      <c r="N94" t="n">
        <v>84.23999999999999</v>
      </c>
      <c r="O94" t="n">
        <v>36917.19</v>
      </c>
      <c r="P94" t="n">
        <v>104.35</v>
      </c>
      <c r="Q94" t="n">
        <v>204.14</v>
      </c>
      <c r="R94" t="n">
        <v>24.41</v>
      </c>
      <c r="S94" t="n">
        <v>17.37</v>
      </c>
      <c r="T94" t="n">
        <v>1421.27</v>
      </c>
      <c r="U94" t="n">
        <v>0.71</v>
      </c>
      <c r="V94" t="n">
        <v>0.75</v>
      </c>
      <c r="W94" t="n">
        <v>1.15</v>
      </c>
      <c r="X94" t="n">
        <v>0.08</v>
      </c>
      <c r="Y94" t="n">
        <v>1</v>
      </c>
      <c r="Z94" t="n">
        <v>10</v>
      </c>
      <c r="AA94" t="n">
        <v>77.99587983850689</v>
      </c>
      <c r="AB94" t="n">
        <v>106.7174037303723</v>
      </c>
      <c r="AC94" t="n">
        <v>96.53244449718946</v>
      </c>
      <c r="AD94" t="n">
        <v>77995.87983850689</v>
      </c>
      <c r="AE94" t="n">
        <v>106717.4037303723</v>
      </c>
      <c r="AF94" t="n">
        <v>2.277536283896764e-06</v>
      </c>
      <c r="AG94" t="n">
        <v>0.1363888888888889</v>
      </c>
      <c r="AH94" t="n">
        <v>96532.44449718946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10.1862</v>
      </c>
      <c r="E95" t="n">
        <v>9.82</v>
      </c>
      <c r="F95" t="n">
        <v>6.77</v>
      </c>
      <c r="G95" t="n">
        <v>81.20999999999999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3</v>
      </c>
      <c r="N95" t="n">
        <v>84.51000000000001</v>
      </c>
      <c r="O95" t="n">
        <v>36981.53</v>
      </c>
      <c r="P95" t="n">
        <v>103.94</v>
      </c>
      <c r="Q95" t="n">
        <v>204.14</v>
      </c>
      <c r="R95" t="n">
        <v>24.27</v>
      </c>
      <c r="S95" t="n">
        <v>17.37</v>
      </c>
      <c r="T95" t="n">
        <v>1352.12</v>
      </c>
      <c r="U95" t="n">
        <v>0.72</v>
      </c>
      <c r="V95" t="n">
        <v>0.75</v>
      </c>
      <c r="W95" t="n">
        <v>1.14</v>
      </c>
      <c r="X95" t="n">
        <v>0.08</v>
      </c>
      <c r="Y95" t="n">
        <v>1</v>
      </c>
      <c r="Z95" t="n">
        <v>10</v>
      </c>
      <c r="AA95" t="n">
        <v>77.72543651750946</v>
      </c>
      <c r="AB95" t="n">
        <v>106.3473712474665</v>
      </c>
      <c r="AC95" t="n">
        <v>96.19772739510826</v>
      </c>
      <c r="AD95" t="n">
        <v>77725.43651750947</v>
      </c>
      <c r="AE95" t="n">
        <v>106347.3712474665</v>
      </c>
      <c r="AF95" t="n">
        <v>2.27908010325162e-06</v>
      </c>
      <c r="AG95" t="n">
        <v>0.1363888888888889</v>
      </c>
      <c r="AH95" t="n">
        <v>96197.72739510826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10.1847</v>
      </c>
      <c r="E96" t="n">
        <v>9.82</v>
      </c>
      <c r="F96" t="n">
        <v>6.77</v>
      </c>
      <c r="G96" t="n">
        <v>81.23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3</v>
      </c>
      <c r="N96" t="n">
        <v>84.78</v>
      </c>
      <c r="O96" t="n">
        <v>37045.99</v>
      </c>
      <c r="P96" t="n">
        <v>103.7</v>
      </c>
      <c r="Q96" t="n">
        <v>204.15</v>
      </c>
      <c r="R96" t="n">
        <v>24.19</v>
      </c>
      <c r="S96" t="n">
        <v>17.37</v>
      </c>
      <c r="T96" t="n">
        <v>1314.02</v>
      </c>
      <c r="U96" t="n">
        <v>0.72</v>
      </c>
      <c r="V96" t="n">
        <v>0.75</v>
      </c>
      <c r="W96" t="n">
        <v>1.15</v>
      </c>
      <c r="X96" t="n">
        <v>0.08</v>
      </c>
      <c r="Y96" t="n">
        <v>1</v>
      </c>
      <c r="Z96" t="n">
        <v>10</v>
      </c>
      <c r="AA96" t="n">
        <v>77.60833414671232</v>
      </c>
      <c r="AB96" t="n">
        <v>106.1871466175499</v>
      </c>
      <c r="AC96" t="n">
        <v>96.05279437899419</v>
      </c>
      <c r="AD96" t="n">
        <v>77608.33414671232</v>
      </c>
      <c r="AE96" t="n">
        <v>106187.1466175499</v>
      </c>
      <c r="AF96" t="n">
        <v>2.27874449034839e-06</v>
      </c>
      <c r="AG96" t="n">
        <v>0.1363888888888889</v>
      </c>
      <c r="AH96" t="n">
        <v>96052.79437899419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10.2602</v>
      </c>
      <c r="E97" t="n">
        <v>9.75</v>
      </c>
      <c r="F97" t="n">
        <v>6.75</v>
      </c>
      <c r="G97" t="n">
        <v>101.19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103.21</v>
      </c>
      <c r="Q97" t="n">
        <v>204.14</v>
      </c>
      <c r="R97" t="n">
        <v>23.45</v>
      </c>
      <c r="S97" t="n">
        <v>17.37</v>
      </c>
      <c r="T97" t="n">
        <v>949.73</v>
      </c>
      <c r="U97" t="n">
        <v>0.74</v>
      </c>
      <c r="V97" t="n">
        <v>0.76</v>
      </c>
      <c r="W97" t="n">
        <v>1.14</v>
      </c>
      <c r="X97" t="n">
        <v>0.05</v>
      </c>
      <c r="Y97" t="n">
        <v>1</v>
      </c>
      <c r="Z97" t="n">
        <v>10</v>
      </c>
      <c r="AA97" t="n">
        <v>76.73058470167013</v>
      </c>
      <c r="AB97" t="n">
        <v>104.9861711032713</v>
      </c>
      <c r="AC97" t="n">
        <v>94.96643828221818</v>
      </c>
      <c r="AD97" t="n">
        <v>76730.58470167013</v>
      </c>
      <c r="AE97" t="n">
        <v>104986.1711032713</v>
      </c>
      <c r="AF97" t="n">
        <v>2.295637006477614e-06</v>
      </c>
      <c r="AG97" t="n">
        <v>0.1354166666666667</v>
      </c>
      <c r="AH97" t="n">
        <v>94966.43828221818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10.2628</v>
      </c>
      <c r="E98" t="n">
        <v>9.74</v>
      </c>
      <c r="F98" t="n">
        <v>6.74</v>
      </c>
      <c r="G98" t="n">
        <v>101.15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103.21</v>
      </c>
      <c r="Q98" t="n">
        <v>204.14</v>
      </c>
      <c r="R98" t="n">
        <v>23.49</v>
      </c>
      <c r="S98" t="n">
        <v>17.37</v>
      </c>
      <c r="T98" t="n">
        <v>964.91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76.68174876279944</v>
      </c>
      <c r="AB98" t="n">
        <v>104.9193516172189</v>
      </c>
      <c r="AC98" t="n">
        <v>94.90599595413288</v>
      </c>
      <c r="AD98" t="n">
        <v>76681.74876279944</v>
      </c>
      <c r="AE98" t="n">
        <v>104919.3516172189</v>
      </c>
      <c r="AF98" t="n">
        <v>2.296218735509879e-06</v>
      </c>
      <c r="AG98" t="n">
        <v>0.1352777777777778</v>
      </c>
      <c r="AH98" t="n">
        <v>94905.99595413287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10.2608</v>
      </c>
      <c r="E99" t="n">
        <v>9.75</v>
      </c>
      <c r="F99" t="n">
        <v>6.75</v>
      </c>
      <c r="G99" t="n">
        <v>101.18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103.3</v>
      </c>
      <c r="Q99" t="n">
        <v>204.14</v>
      </c>
      <c r="R99" t="n">
        <v>23.48</v>
      </c>
      <c r="S99" t="n">
        <v>17.37</v>
      </c>
      <c r="T99" t="n">
        <v>963.92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76.77395404022967</v>
      </c>
      <c r="AB99" t="n">
        <v>105.0455109456086</v>
      </c>
      <c r="AC99" t="n">
        <v>95.02011481328684</v>
      </c>
      <c r="AD99" t="n">
        <v>76773.95404022967</v>
      </c>
      <c r="AE99" t="n">
        <v>105045.5109456086</v>
      </c>
      <c r="AF99" t="n">
        <v>2.295771251638906e-06</v>
      </c>
      <c r="AG99" t="n">
        <v>0.1354166666666667</v>
      </c>
      <c r="AH99" t="n">
        <v>95020.11481328684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10.2547</v>
      </c>
      <c r="E100" t="n">
        <v>9.75</v>
      </c>
      <c r="F100" t="n">
        <v>6.75</v>
      </c>
      <c r="G100" t="n">
        <v>101.27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103.6</v>
      </c>
      <c r="Q100" t="n">
        <v>204.14</v>
      </c>
      <c r="R100" t="n">
        <v>23.68</v>
      </c>
      <c r="S100" t="n">
        <v>17.37</v>
      </c>
      <c r="T100" t="n">
        <v>1063.47</v>
      </c>
      <c r="U100" t="n">
        <v>0.73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76.9775714809532</v>
      </c>
      <c r="AB100" t="n">
        <v>105.3241093109739</v>
      </c>
      <c r="AC100" t="n">
        <v>95.27212414167704</v>
      </c>
      <c r="AD100" t="n">
        <v>76977.57148095321</v>
      </c>
      <c r="AE100" t="n">
        <v>105324.1093109739</v>
      </c>
      <c r="AF100" t="n">
        <v>2.294406425832439e-06</v>
      </c>
      <c r="AG100" t="n">
        <v>0.1354166666666667</v>
      </c>
      <c r="AH100" t="n">
        <v>95272.12414167704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10.257</v>
      </c>
      <c r="E101" t="n">
        <v>9.75</v>
      </c>
      <c r="F101" t="n">
        <v>6.75</v>
      </c>
      <c r="G101" t="n">
        <v>101.23</v>
      </c>
      <c r="H101" t="n">
        <v>1.52</v>
      </c>
      <c r="I101" t="n">
        <v>4</v>
      </c>
      <c r="J101" t="n">
        <v>301.1</v>
      </c>
      <c r="K101" t="n">
        <v>59.19</v>
      </c>
      <c r="L101" t="n">
        <v>25.75</v>
      </c>
      <c r="M101" t="n">
        <v>2</v>
      </c>
      <c r="N101" t="n">
        <v>86.16</v>
      </c>
      <c r="O101" t="n">
        <v>37370.16</v>
      </c>
      <c r="P101" t="n">
        <v>103.71</v>
      </c>
      <c r="Q101" t="n">
        <v>204.14</v>
      </c>
      <c r="R101" t="n">
        <v>23.64</v>
      </c>
      <c r="S101" t="n">
        <v>17.37</v>
      </c>
      <c r="T101" t="n">
        <v>1043.25</v>
      </c>
      <c r="U101" t="n">
        <v>0.73</v>
      </c>
      <c r="V101" t="n">
        <v>0.76</v>
      </c>
      <c r="W101" t="n">
        <v>1.14</v>
      </c>
      <c r="X101" t="n">
        <v>0.06</v>
      </c>
      <c r="Y101" t="n">
        <v>1</v>
      </c>
      <c r="Z101" t="n">
        <v>10</v>
      </c>
      <c r="AA101" t="n">
        <v>77.01914511379162</v>
      </c>
      <c r="AB101" t="n">
        <v>105.3809921895226</v>
      </c>
      <c r="AC101" t="n">
        <v>95.32357819813272</v>
      </c>
      <c r="AD101" t="n">
        <v>77019.14511379163</v>
      </c>
      <c r="AE101" t="n">
        <v>105380.9921895226</v>
      </c>
      <c r="AF101" t="n">
        <v>2.294921032284057e-06</v>
      </c>
      <c r="AG101" t="n">
        <v>0.1354166666666667</v>
      </c>
      <c r="AH101" t="n">
        <v>95323.57819813272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10.2567</v>
      </c>
      <c r="E102" t="n">
        <v>9.75</v>
      </c>
      <c r="F102" t="n">
        <v>6.75</v>
      </c>
      <c r="G102" t="n">
        <v>101.24</v>
      </c>
      <c r="H102" t="n">
        <v>1.54</v>
      </c>
      <c r="I102" t="n">
        <v>4</v>
      </c>
      <c r="J102" t="n">
        <v>301.63</v>
      </c>
      <c r="K102" t="n">
        <v>59.19</v>
      </c>
      <c r="L102" t="n">
        <v>26</v>
      </c>
      <c r="M102" t="n">
        <v>2</v>
      </c>
      <c r="N102" t="n">
        <v>86.44</v>
      </c>
      <c r="O102" t="n">
        <v>37435.32</v>
      </c>
      <c r="P102" t="n">
        <v>103.83</v>
      </c>
      <c r="Q102" t="n">
        <v>204.14</v>
      </c>
      <c r="R102" t="n">
        <v>23.64</v>
      </c>
      <c r="S102" t="n">
        <v>17.37</v>
      </c>
      <c r="T102" t="n">
        <v>1040.77</v>
      </c>
      <c r="U102" t="n">
        <v>0.74</v>
      </c>
      <c r="V102" t="n">
        <v>0.76</v>
      </c>
      <c r="W102" t="n">
        <v>1.14</v>
      </c>
      <c r="X102" t="n">
        <v>0.06</v>
      </c>
      <c r="Y102" t="n">
        <v>1</v>
      </c>
      <c r="Z102" t="n">
        <v>10</v>
      </c>
      <c r="AA102" t="n">
        <v>77.08500525176251</v>
      </c>
      <c r="AB102" t="n">
        <v>105.4711049358386</v>
      </c>
      <c r="AC102" t="n">
        <v>95.40509071041433</v>
      </c>
      <c r="AD102" t="n">
        <v>77085.00525176252</v>
      </c>
      <c r="AE102" t="n">
        <v>105471.1049358386</v>
      </c>
      <c r="AF102" t="n">
        <v>2.294853909703412e-06</v>
      </c>
      <c r="AG102" t="n">
        <v>0.1354166666666667</v>
      </c>
      <c r="AH102" t="n">
        <v>95405.09071041433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10.2538</v>
      </c>
      <c r="E103" t="n">
        <v>9.75</v>
      </c>
      <c r="F103" t="n">
        <v>6.75</v>
      </c>
      <c r="G103" t="n">
        <v>101.28</v>
      </c>
      <c r="H103" t="n">
        <v>1.55</v>
      </c>
      <c r="I103" t="n">
        <v>4</v>
      </c>
      <c r="J103" t="n">
        <v>302.16</v>
      </c>
      <c r="K103" t="n">
        <v>59.19</v>
      </c>
      <c r="L103" t="n">
        <v>26.25</v>
      </c>
      <c r="M103" t="n">
        <v>2</v>
      </c>
      <c r="N103" t="n">
        <v>86.72</v>
      </c>
      <c r="O103" t="n">
        <v>37500.6</v>
      </c>
      <c r="P103" t="n">
        <v>103.93</v>
      </c>
      <c r="Q103" t="n">
        <v>204.14</v>
      </c>
      <c r="R103" t="n">
        <v>23.73</v>
      </c>
      <c r="S103" t="n">
        <v>17.37</v>
      </c>
      <c r="T103" t="n">
        <v>1088.44</v>
      </c>
      <c r="U103" t="n">
        <v>0.73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77.15928234503282</v>
      </c>
      <c r="AB103" t="n">
        <v>105.572734131725</v>
      </c>
      <c r="AC103" t="n">
        <v>95.49702055848289</v>
      </c>
      <c r="AD103" t="n">
        <v>77159.28234503281</v>
      </c>
      <c r="AE103" t="n">
        <v>105572.734131725</v>
      </c>
      <c r="AF103" t="n">
        <v>2.294205058090501e-06</v>
      </c>
      <c r="AG103" t="n">
        <v>0.1354166666666667</v>
      </c>
      <c r="AH103" t="n">
        <v>95497.02055848289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10.2596</v>
      </c>
      <c r="E104" t="n">
        <v>9.75</v>
      </c>
      <c r="F104" t="n">
        <v>6.75</v>
      </c>
      <c r="G104" t="n">
        <v>101.2</v>
      </c>
      <c r="H104" t="n">
        <v>1.56</v>
      </c>
      <c r="I104" t="n">
        <v>4</v>
      </c>
      <c r="J104" t="n">
        <v>302.69</v>
      </c>
      <c r="K104" t="n">
        <v>59.19</v>
      </c>
      <c r="L104" t="n">
        <v>26.5</v>
      </c>
      <c r="M104" t="n">
        <v>2</v>
      </c>
      <c r="N104" t="n">
        <v>87</v>
      </c>
      <c r="O104" t="n">
        <v>37566</v>
      </c>
      <c r="P104" t="n">
        <v>104.07</v>
      </c>
      <c r="Q104" t="n">
        <v>204.14</v>
      </c>
      <c r="R104" t="n">
        <v>23.61</v>
      </c>
      <c r="S104" t="n">
        <v>17.37</v>
      </c>
      <c r="T104" t="n">
        <v>1027.36</v>
      </c>
      <c r="U104" t="n">
        <v>0.74</v>
      </c>
      <c r="V104" t="n">
        <v>0.76</v>
      </c>
      <c r="W104" t="n">
        <v>1.14</v>
      </c>
      <c r="X104" t="n">
        <v>0.06</v>
      </c>
      <c r="Y104" t="n">
        <v>1</v>
      </c>
      <c r="Z104" t="n">
        <v>10</v>
      </c>
      <c r="AA104" t="n">
        <v>77.19111498837906</v>
      </c>
      <c r="AB104" t="n">
        <v>105.6162889587084</v>
      </c>
      <c r="AC104" t="n">
        <v>95.53641857390858</v>
      </c>
      <c r="AD104" t="n">
        <v>77191.11498837905</v>
      </c>
      <c r="AE104" t="n">
        <v>105616.2889587084</v>
      </c>
      <c r="AF104" t="n">
        <v>2.295502761316322e-06</v>
      </c>
      <c r="AG104" t="n">
        <v>0.1354166666666667</v>
      </c>
      <c r="AH104" t="n">
        <v>95536.41857390858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10.2611</v>
      </c>
      <c r="E105" t="n">
        <v>9.75</v>
      </c>
      <c r="F105" t="n">
        <v>6.75</v>
      </c>
      <c r="G105" t="n">
        <v>101.17</v>
      </c>
      <c r="H105" t="n">
        <v>1.57</v>
      </c>
      <c r="I105" t="n">
        <v>4</v>
      </c>
      <c r="J105" t="n">
        <v>303.22</v>
      </c>
      <c r="K105" t="n">
        <v>59.19</v>
      </c>
      <c r="L105" t="n">
        <v>26.75</v>
      </c>
      <c r="M105" t="n">
        <v>2</v>
      </c>
      <c r="N105" t="n">
        <v>87.28</v>
      </c>
      <c r="O105" t="n">
        <v>37631.52</v>
      </c>
      <c r="P105" t="n">
        <v>104.03</v>
      </c>
      <c r="Q105" t="n">
        <v>204.14</v>
      </c>
      <c r="R105" t="n">
        <v>23.51</v>
      </c>
      <c r="S105" t="n">
        <v>17.37</v>
      </c>
      <c r="T105" t="n">
        <v>976.8</v>
      </c>
      <c r="U105" t="n">
        <v>0.74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  <c r="AA105" t="n">
        <v>77.15892550158475</v>
      </c>
      <c r="AB105" t="n">
        <v>105.5722458827766</v>
      </c>
      <c r="AC105" t="n">
        <v>95.49657890732882</v>
      </c>
      <c r="AD105" t="n">
        <v>77158.92550158474</v>
      </c>
      <c r="AE105" t="n">
        <v>105572.2458827766</v>
      </c>
      <c r="AF105" t="n">
        <v>2.295838374219552e-06</v>
      </c>
      <c r="AG105" t="n">
        <v>0.1354166666666667</v>
      </c>
      <c r="AH105" t="n">
        <v>95496.57890732882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10.2649</v>
      </c>
      <c r="E106" t="n">
        <v>9.74</v>
      </c>
      <c r="F106" t="n">
        <v>6.74</v>
      </c>
      <c r="G106" t="n">
        <v>101.12</v>
      </c>
      <c r="H106" t="n">
        <v>1.58</v>
      </c>
      <c r="I106" t="n">
        <v>4</v>
      </c>
      <c r="J106" t="n">
        <v>303.75</v>
      </c>
      <c r="K106" t="n">
        <v>59.19</v>
      </c>
      <c r="L106" t="n">
        <v>27</v>
      </c>
      <c r="M106" t="n">
        <v>2</v>
      </c>
      <c r="N106" t="n">
        <v>87.56</v>
      </c>
      <c r="O106" t="n">
        <v>37697.16</v>
      </c>
      <c r="P106" t="n">
        <v>104.1</v>
      </c>
      <c r="Q106" t="n">
        <v>204.14</v>
      </c>
      <c r="R106" t="n">
        <v>23.44</v>
      </c>
      <c r="S106" t="n">
        <v>17.37</v>
      </c>
      <c r="T106" t="n">
        <v>940.22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  <c r="AA106" t="n">
        <v>77.13832818245517</v>
      </c>
      <c r="AB106" t="n">
        <v>105.5440637220539</v>
      </c>
      <c r="AC106" t="n">
        <v>95.47108641247158</v>
      </c>
      <c r="AD106" t="n">
        <v>77138.32818245517</v>
      </c>
      <c r="AE106" t="n">
        <v>105544.0637220539</v>
      </c>
      <c r="AF106" t="n">
        <v>2.2966885935744e-06</v>
      </c>
      <c r="AG106" t="n">
        <v>0.1352777777777778</v>
      </c>
      <c r="AH106" t="n">
        <v>95471.08641247157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10.2596</v>
      </c>
      <c r="E107" t="n">
        <v>9.75</v>
      </c>
      <c r="F107" t="n">
        <v>6.75</v>
      </c>
      <c r="G107" t="n">
        <v>101.2</v>
      </c>
      <c r="H107" t="n">
        <v>1.6</v>
      </c>
      <c r="I107" t="n">
        <v>4</v>
      </c>
      <c r="J107" t="n">
        <v>304.29</v>
      </c>
      <c r="K107" t="n">
        <v>59.19</v>
      </c>
      <c r="L107" t="n">
        <v>27.25</v>
      </c>
      <c r="M107" t="n">
        <v>2</v>
      </c>
      <c r="N107" t="n">
        <v>87.84</v>
      </c>
      <c r="O107" t="n">
        <v>37762.92</v>
      </c>
      <c r="P107" t="n">
        <v>104.22</v>
      </c>
      <c r="Q107" t="n">
        <v>204.14</v>
      </c>
      <c r="R107" t="n">
        <v>23.51</v>
      </c>
      <c r="S107" t="n">
        <v>17.37</v>
      </c>
      <c r="T107" t="n">
        <v>975.13</v>
      </c>
      <c r="U107" t="n">
        <v>0.74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77.270678888048</v>
      </c>
      <c r="AB107" t="n">
        <v>105.725151796347</v>
      </c>
      <c r="AC107" t="n">
        <v>95.6348916951129</v>
      </c>
      <c r="AD107" t="n">
        <v>77270.678888048</v>
      </c>
      <c r="AE107" t="n">
        <v>105725.151796347</v>
      </c>
      <c r="AF107" t="n">
        <v>2.295502761316322e-06</v>
      </c>
      <c r="AG107" t="n">
        <v>0.1354166666666667</v>
      </c>
      <c r="AH107" t="n">
        <v>95634.89169511289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10.2593</v>
      </c>
      <c r="E108" t="n">
        <v>9.75</v>
      </c>
      <c r="F108" t="n">
        <v>6.75</v>
      </c>
      <c r="G108" t="n">
        <v>101.2</v>
      </c>
      <c r="H108" t="n">
        <v>1.61</v>
      </c>
      <c r="I108" t="n">
        <v>4</v>
      </c>
      <c r="J108" t="n">
        <v>304.82</v>
      </c>
      <c r="K108" t="n">
        <v>59.19</v>
      </c>
      <c r="L108" t="n">
        <v>27.5</v>
      </c>
      <c r="M108" t="n">
        <v>2</v>
      </c>
      <c r="N108" t="n">
        <v>88.13</v>
      </c>
      <c r="O108" t="n">
        <v>37828.81</v>
      </c>
      <c r="P108" t="n">
        <v>104.21</v>
      </c>
      <c r="Q108" t="n">
        <v>204.14</v>
      </c>
      <c r="R108" t="n">
        <v>23.55</v>
      </c>
      <c r="S108" t="n">
        <v>17.37</v>
      </c>
      <c r="T108" t="n">
        <v>999.67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77.26757229437725</v>
      </c>
      <c r="AB108" t="n">
        <v>105.7209012178334</v>
      </c>
      <c r="AC108" t="n">
        <v>95.63104678584693</v>
      </c>
      <c r="AD108" t="n">
        <v>77267.57229437724</v>
      </c>
      <c r="AE108" t="n">
        <v>105720.9012178334</v>
      </c>
      <c r="AF108" t="n">
        <v>2.295435638735676e-06</v>
      </c>
      <c r="AG108" t="n">
        <v>0.1354166666666667</v>
      </c>
      <c r="AH108" t="n">
        <v>95631.04678584693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10.2523</v>
      </c>
      <c r="E109" t="n">
        <v>9.75</v>
      </c>
      <c r="F109" t="n">
        <v>6.75</v>
      </c>
      <c r="G109" t="n">
        <v>101.3</v>
      </c>
      <c r="H109" t="n">
        <v>1.62</v>
      </c>
      <c r="I109" t="n">
        <v>4</v>
      </c>
      <c r="J109" t="n">
        <v>305.36</v>
      </c>
      <c r="K109" t="n">
        <v>59.19</v>
      </c>
      <c r="L109" t="n">
        <v>27.75</v>
      </c>
      <c r="M109" t="n">
        <v>2</v>
      </c>
      <c r="N109" t="n">
        <v>88.41</v>
      </c>
      <c r="O109" t="n">
        <v>37894.82</v>
      </c>
      <c r="P109" t="n">
        <v>104.31</v>
      </c>
      <c r="Q109" t="n">
        <v>204.14</v>
      </c>
      <c r="R109" t="n">
        <v>23.75</v>
      </c>
      <c r="S109" t="n">
        <v>17.37</v>
      </c>
      <c r="T109" t="n">
        <v>1099.26</v>
      </c>
      <c r="U109" t="n">
        <v>0.73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77.37196805523891</v>
      </c>
      <c r="AB109" t="n">
        <v>105.8637401034602</v>
      </c>
      <c r="AC109" t="n">
        <v>95.76025332870516</v>
      </c>
      <c r="AD109" t="n">
        <v>77371.9680552389</v>
      </c>
      <c r="AE109" t="n">
        <v>105863.7401034602</v>
      </c>
      <c r="AF109" t="n">
        <v>2.293869445187272e-06</v>
      </c>
      <c r="AG109" t="n">
        <v>0.1354166666666667</v>
      </c>
      <c r="AH109" t="n">
        <v>95760.25332870516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10.2579</v>
      </c>
      <c r="E110" t="n">
        <v>9.75</v>
      </c>
      <c r="F110" t="n">
        <v>6.75</v>
      </c>
      <c r="G110" t="n">
        <v>101.22</v>
      </c>
      <c r="H110" t="n">
        <v>1.63</v>
      </c>
      <c r="I110" t="n">
        <v>4</v>
      </c>
      <c r="J110" t="n">
        <v>305.89</v>
      </c>
      <c r="K110" t="n">
        <v>59.19</v>
      </c>
      <c r="L110" t="n">
        <v>28</v>
      </c>
      <c r="M110" t="n">
        <v>2</v>
      </c>
      <c r="N110" t="n">
        <v>88.7</v>
      </c>
      <c r="O110" t="n">
        <v>37960.95</v>
      </c>
      <c r="P110" t="n">
        <v>104.22</v>
      </c>
      <c r="Q110" t="n">
        <v>204.14</v>
      </c>
      <c r="R110" t="n">
        <v>23.65</v>
      </c>
      <c r="S110" t="n">
        <v>17.37</v>
      </c>
      <c r="T110" t="n">
        <v>1045.03</v>
      </c>
      <c r="U110" t="n">
        <v>0.73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77.28313490915679</v>
      </c>
      <c r="AB110" t="n">
        <v>105.7421946739489</v>
      </c>
      <c r="AC110" t="n">
        <v>95.6503080243963</v>
      </c>
      <c r="AD110" t="n">
        <v>77283.13490915678</v>
      </c>
      <c r="AE110" t="n">
        <v>105742.1946739489</v>
      </c>
      <c r="AF110" t="n">
        <v>2.295122400025995e-06</v>
      </c>
      <c r="AG110" t="n">
        <v>0.1354166666666667</v>
      </c>
      <c r="AH110" t="n">
        <v>95650.30802439629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10.2558</v>
      </c>
      <c r="E111" t="n">
        <v>9.75</v>
      </c>
      <c r="F111" t="n">
        <v>6.75</v>
      </c>
      <c r="G111" t="n">
        <v>101.25</v>
      </c>
      <c r="H111" t="n">
        <v>1.64</v>
      </c>
      <c r="I111" t="n">
        <v>4</v>
      </c>
      <c r="J111" t="n">
        <v>306.43</v>
      </c>
      <c r="K111" t="n">
        <v>59.19</v>
      </c>
      <c r="L111" t="n">
        <v>28.25</v>
      </c>
      <c r="M111" t="n">
        <v>2</v>
      </c>
      <c r="N111" t="n">
        <v>88.98999999999999</v>
      </c>
      <c r="O111" t="n">
        <v>38027.2</v>
      </c>
      <c r="P111" t="n">
        <v>104.22</v>
      </c>
      <c r="Q111" t="n">
        <v>204.14</v>
      </c>
      <c r="R111" t="n">
        <v>23.75</v>
      </c>
      <c r="S111" t="n">
        <v>17.37</v>
      </c>
      <c r="T111" t="n">
        <v>1096.74</v>
      </c>
      <c r="U111" t="n">
        <v>0.73</v>
      </c>
      <c r="V111" t="n">
        <v>0.76</v>
      </c>
      <c r="W111" t="n">
        <v>1.14</v>
      </c>
      <c r="X111" t="n">
        <v>0.06</v>
      </c>
      <c r="Y111" t="n">
        <v>1</v>
      </c>
      <c r="Z111" t="n">
        <v>10</v>
      </c>
      <c r="AA111" t="n">
        <v>77.29852745992871</v>
      </c>
      <c r="AB111" t="n">
        <v>105.7632554409864</v>
      </c>
      <c r="AC111" t="n">
        <v>95.66935878138675</v>
      </c>
      <c r="AD111" t="n">
        <v>77298.52745992871</v>
      </c>
      <c r="AE111" t="n">
        <v>105763.2554409864</v>
      </c>
      <c r="AF111" t="n">
        <v>2.294652541961474e-06</v>
      </c>
      <c r="AG111" t="n">
        <v>0.1354166666666667</v>
      </c>
      <c r="AH111" t="n">
        <v>95669.35878138675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10.2567</v>
      </c>
      <c r="E112" t="n">
        <v>9.75</v>
      </c>
      <c r="F112" t="n">
        <v>6.75</v>
      </c>
      <c r="G112" t="n">
        <v>101.24</v>
      </c>
      <c r="H112" t="n">
        <v>1.65</v>
      </c>
      <c r="I112" t="n">
        <v>4</v>
      </c>
      <c r="J112" t="n">
        <v>306.97</v>
      </c>
      <c r="K112" t="n">
        <v>59.19</v>
      </c>
      <c r="L112" t="n">
        <v>28.5</v>
      </c>
      <c r="M112" t="n">
        <v>2</v>
      </c>
      <c r="N112" t="n">
        <v>89.27</v>
      </c>
      <c r="O112" t="n">
        <v>38093.58</v>
      </c>
      <c r="P112" t="n">
        <v>104.21</v>
      </c>
      <c r="Q112" t="n">
        <v>204.14</v>
      </c>
      <c r="R112" t="n">
        <v>23.62</v>
      </c>
      <c r="S112" t="n">
        <v>17.37</v>
      </c>
      <c r="T112" t="n">
        <v>1032.08</v>
      </c>
      <c r="U112" t="n">
        <v>0.74</v>
      </c>
      <c r="V112" t="n">
        <v>0.76</v>
      </c>
      <c r="W112" t="n">
        <v>1.14</v>
      </c>
      <c r="X112" t="n">
        <v>0.06</v>
      </c>
      <c r="Y112" t="n">
        <v>1</v>
      </c>
      <c r="Z112" t="n">
        <v>10</v>
      </c>
      <c r="AA112" t="n">
        <v>77.28662412093527</v>
      </c>
      <c r="AB112" t="n">
        <v>105.7469687674373</v>
      </c>
      <c r="AC112" t="n">
        <v>95.65462648510272</v>
      </c>
      <c r="AD112" t="n">
        <v>77286.62412093527</v>
      </c>
      <c r="AE112" t="n">
        <v>105746.9687674373</v>
      </c>
      <c r="AF112" t="n">
        <v>2.294853909703412e-06</v>
      </c>
      <c r="AG112" t="n">
        <v>0.1354166666666667</v>
      </c>
      <c r="AH112" t="n">
        <v>95654.62648510272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10.2582</v>
      </c>
      <c r="E113" t="n">
        <v>9.75</v>
      </c>
      <c r="F113" t="n">
        <v>6.75</v>
      </c>
      <c r="G113" t="n">
        <v>101.22</v>
      </c>
      <c r="H113" t="n">
        <v>1.67</v>
      </c>
      <c r="I113" t="n">
        <v>4</v>
      </c>
      <c r="J113" t="n">
        <v>307.51</v>
      </c>
      <c r="K113" t="n">
        <v>59.19</v>
      </c>
      <c r="L113" t="n">
        <v>28.75</v>
      </c>
      <c r="M113" t="n">
        <v>2</v>
      </c>
      <c r="N113" t="n">
        <v>89.56</v>
      </c>
      <c r="O113" t="n">
        <v>38160.09</v>
      </c>
      <c r="P113" t="n">
        <v>104.05</v>
      </c>
      <c r="Q113" t="n">
        <v>204.15</v>
      </c>
      <c r="R113" t="n">
        <v>23.57</v>
      </c>
      <c r="S113" t="n">
        <v>17.37</v>
      </c>
      <c r="T113" t="n">
        <v>1006.54</v>
      </c>
      <c r="U113" t="n">
        <v>0.74</v>
      </c>
      <c r="V113" t="n">
        <v>0.76</v>
      </c>
      <c r="W113" t="n">
        <v>1.14</v>
      </c>
      <c r="X113" t="n">
        <v>0.06</v>
      </c>
      <c r="Y113" t="n">
        <v>1</v>
      </c>
      <c r="Z113" t="n">
        <v>10</v>
      </c>
      <c r="AA113" t="n">
        <v>77.19075176178077</v>
      </c>
      <c r="AB113" t="n">
        <v>105.6157919760523</v>
      </c>
      <c r="AC113" t="n">
        <v>95.53596902257959</v>
      </c>
      <c r="AD113" t="n">
        <v>77190.75176178078</v>
      </c>
      <c r="AE113" t="n">
        <v>105615.7919760522</v>
      </c>
      <c r="AF113" t="n">
        <v>2.295189522606641e-06</v>
      </c>
      <c r="AG113" t="n">
        <v>0.1354166666666667</v>
      </c>
      <c r="AH113" t="n">
        <v>95535.96902257959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10.2585</v>
      </c>
      <c r="E114" t="n">
        <v>9.75</v>
      </c>
      <c r="F114" t="n">
        <v>6.75</v>
      </c>
      <c r="G114" t="n">
        <v>101.21</v>
      </c>
      <c r="H114" t="n">
        <v>1.68</v>
      </c>
      <c r="I114" t="n">
        <v>4</v>
      </c>
      <c r="J114" t="n">
        <v>308.05</v>
      </c>
      <c r="K114" t="n">
        <v>59.19</v>
      </c>
      <c r="L114" t="n">
        <v>29</v>
      </c>
      <c r="M114" t="n">
        <v>2</v>
      </c>
      <c r="N114" t="n">
        <v>89.84999999999999</v>
      </c>
      <c r="O114" t="n">
        <v>38226.72</v>
      </c>
      <c r="P114" t="n">
        <v>104.08</v>
      </c>
      <c r="Q114" t="n">
        <v>204.15</v>
      </c>
      <c r="R114" t="n">
        <v>23.54</v>
      </c>
      <c r="S114" t="n">
        <v>17.37</v>
      </c>
      <c r="T114" t="n">
        <v>993.16</v>
      </c>
      <c r="U114" t="n">
        <v>0.74</v>
      </c>
      <c r="V114" t="n">
        <v>0.76</v>
      </c>
      <c r="W114" t="n">
        <v>1.14</v>
      </c>
      <c r="X114" t="n">
        <v>0.06</v>
      </c>
      <c r="Y114" t="n">
        <v>1</v>
      </c>
      <c r="Z114" t="n">
        <v>10</v>
      </c>
      <c r="AA114" t="n">
        <v>77.20447059259654</v>
      </c>
      <c r="AB114" t="n">
        <v>105.6345626856065</v>
      </c>
      <c r="AC114" t="n">
        <v>95.55294828195883</v>
      </c>
      <c r="AD114" t="n">
        <v>77204.47059259654</v>
      </c>
      <c r="AE114" t="n">
        <v>105634.5626856065</v>
      </c>
      <c r="AF114" t="n">
        <v>2.295256645187287e-06</v>
      </c>
      <c r="AG114" t="n">
        <v>0.1354166666666667</v>
      </c>
      <c r="AH114" t="n">
        <v>95552.94828195883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10.2646</v>
      </c>
      <c r="E115" t="n">
        <v>9.74</v>
      </c>
      <c r="F115" t="n">
        <v>6.74</v>
      </c>
      <c r="G115" t="n">
        <v>101.12</v>
      </c>
      <c r="H115" t="n">
        <v>1.69</v>
      </c>
      <c r="I115" t="n">
        <v>4</v>
      </c>
      <c r="J115" t="n">
        <v>308.59</v>
      </c>
      <c r="K115" t="n">
        <v>59.19</v>
      </c>
      <c r="L115" t="n">
        <v>29.25</v>
      </c>
      <c r="M115" t="n">
        <v>2</v>
      </c>
      <c r="N115" t="n">
        <v>90.14</v>
      </c>
      <c r="O115" t="n">
        <v>38293.47</v>
      </c>
      <c r="P115" t="n">
        <v>103.93</v>
      </c>
      <c r="Q115" t="n">
        <v>204.14</v>
      </c>
      <c r="R115" t="n">
        <v>23.46</v>
      </c>
      <c r="S115" t="n">
        <v>17.37</v>
      </c>
      <c r="T115" t="n">
        <v>952.85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77.05039251955095</v>
      </c>
      <c r="AB115" t="n">
        <v>105.4237462686208</v>
      </c>
      <c r="AC115" t="n">
        <v>95.36225188792744</v>
      </c>
      <c r="AD115" t="n">
        <v>77050.39251955095</v>
      </c>
      <c r="AE115" t="n">
        <v>105423.7462686208</v>
      </c>
      <c r="AF115" t="n">
        <v>2.296621470993754e-06</v>
      </c>
      <c r="AG115" t="n">
        <v>0.1352777777777778</v>
      </c>
      <c r="AH115" t="n">
        <v>95362.25188792744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10.2661</v>
      </c>
      <c r="E116" t="n">
        <v>9.74</v>
      </c>
      <c r="F116" t="n">
        <v>6.74</v>
      </c>
      <c r="G116" t="n">
        <v>101.1</v>
      </c>
      <c r="H116" t="n">
        <v>1.7</v>
      </c>
      <c r="I116" t="n">
        <v>4</v>
      </c>
      <c r="J116" t="n">
        <v>309.13</v>
      </c>
      <c r="K116" t="n">
        <v>59.19</v>
      </c>
      <c r="L116" t="n">
        <v>29.5</v>
      </c>
      <c r="M116" t="n">
        <v>2</v>
      </c>
      <c r="N116" t="n">
        <v>90.44</v>
      </c>
      <c r="O116" t="n">
        <v>38360.36</v>
      </c>
      <c r="P116" t="n">
        <v>103.81</v>
      </c>
      <c r="Q116" t="n">
        <v>204.14</v>
      </c>
      <c r="R116" t="n">
        <v>23.35</v>
      </c>
      <c r="S116" t="n">
        <v>17.37</v>
      </c>
      <c r="T116" t="n">
        <v>898.17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76.97583198738977</v>
      </c>
      <c r="AB116" t="n">
        <v>105.3217292591394</v>
      </c>
      <c r="AC116" t="n">
        <v>95.26997123864916</v>
      </c>
      <c r="AD116" t="n">
        <v>76975.83198738977</v>
      </c>
      <c r="AE116" t="n">
        <v>105321.7292591394</v>
      </c>
      <c r="AF116" t="n">
        <v>2.296957083896984e-06</v>
      </c>
      <c r="AG116" t="n">
        <v>0.1352777777777778</v>
      </c>
      <c r="AH116" t="n">
        <v>95269.97123864916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10.2617</v>
      </c>
      <c r="E117" t="n">
        <v>9.74</v>
      </c>
      <c r="F117" t="n">
        <v>6.74</v>
      </c>
      <c r="G117" t="n">
        <v>101.17</v>
      </c>
      <c r="H117" t="n">
        <v>1.71</v>
      </c>
      <c r="I117" t="n">
        <v>4</v>
      </c>
      <c r="J117" t="n">
        <v>309.67</v>
      </c>
      <c r="K117" t="n">
        <v>59.19</v>
      </c>
      <c r="L117" t="n">
        <v>29.75</v>
      </c>
      <c r="M117" t="n">
        <v>2</v>
      </c>
      <c r="N117" t="n">
        <v>90.73</v>
      </c>
      <c r="O117" t="n">
        <v>38427.37</v>
      </c>
      <c r="P117" t="n">
        <v>103.78</v>
      </c>
      <c r="Q117" t="n">
        <v>204.14</v>
      </c>
      <c r="R117" t="n">
        <v>23.48</v>
      </c>
      <c r="S117" t="n">
        <v>17.37</v>
      </c>
      <c r="T117" t="n">
        <v>960.86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76.99202342481803</v>
      </c>
      <c r="AB117" t="n">
        <v>105.3438830981445</v>
      </c>
      <c r="AC117" t="n">
        <v>95.29001074635275</v>
      </c>
      <c r="AD117" t="n">
        <v>76992.02342481803</v>
      </c>
      <c r="AE117" t="n">
        <v>105343.8830981445</v>
      </c>
      <c r="AF117" t="n">
        <v>2.295972619380843e-06</v>
      </c>
      <c r="AG117" t="n">
        <v>0.1352777777777778</v>
      </c>
      <c r="AH117" t="n">
        <v>95290.01074635275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10.2649</v>
      </c>
      <c r="E118" t="n">
        <v>9.74</v>
      </c>
      <c r="F118" t="n">
        <v>6.74</v>
      </c>
      <c r="G118" t="n">
        <v>101.12</v>
      </c>
      <c r="H118" t="n">
        <v>1.72</v>
      </c>
      <c r="I118" t="n">
        <v>4</v>
      </c>
      <c r="J118" t="n">
        <v>310.22</v>
      </c>
      <c r="K118" t="n">
        <v>59.19</v>
      </c>
      <c r="L118" t="n">
        <v>30</v>
      </c>
      <c r="M118" t="n">
        <v>2</v>
      </c>
      <c r="N118" t="n">
        <v>91.02</v>
      </c>
      <c r="O118" t="n">
        <v>38494.52</v>
      </c>
      <c r="P118" t="n">
        <v>103.6</v>
      </c>
      <c r="Q118" t="n">
        <v>204.14</v>
      </c>
      <c r="R118" t="n">
        <v>23.46</v>
      </c>
      <c r="S118" t="n">
        <v>17.37</v>
      </c>
      <c r="T118" t="n">
        <v>951.73</v>
      </c>
      <c r="U118" t="n">
        <v>0.74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76.87325211902744</v>
      </c>
      <c r="AB118" t="n">
        <v>105.1813749577417</v>
      </c>
      <c r="AC118" t="n">
        <v>95.14301215478835</v>
      </c>
      <c r="AD118" t="n">
        <v>76873.25211902744</v>
      </c>
      <c r="AE118" t="n">
        <v>105181.3749577417</v>
      </c>
      <c r="AF118" t="n">
        <v>2.2966885935744e-06</v>
      </c>
      <c r="AG118" t="n">
        <v>0.1352777777777778</v>
      </c>
      <c r="AH118" t="n">
        <v>95143.01215478835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10.2623</v>
      </c>
      <c r="E119" t="n">
        <v>9.74</v>
      </c>
      <c r="F119" t="n">
        <v>6.74</v>
      </c>
      <c r="G119" t="n">
        <v>101.16</v>
      </c>
      <c r="H119" t="n">
        <v>1.73</v>
      </c>
      <c r="I119" t="n">
        <v>4</v>
      </c>
      <c r="J119" t="n">
        <v>310.76</v>
      </c>
      <c r="K119" t="n">
        <v>59.19</v>
      </c>
      <c r="L119" t="n">
        <v>30.25</v>
      </c>
      <c r="M119" t="n">
        <v>2</v>
      </c>
      <c r="N119" t="n">
        <v>91.31999999999999</v>
      </c>
      <c r="O119" t="n">
        <v>38561.79</v>
      </c>
      <c r="P119" t="n">
        <v>103.5</v>
      </c>
      <c r="Q119" t="n">
        <v>204.14</v>
      </c>
      <c r="R119" t="n">
        <v>23.4</v>
      </c>
      <c r="S119" t="n">
        <v>17.37</v>
      </c>
      <c r="T119" t="n">
        <v>924.4</v>
      </c>
      <c r="U119" t="n">
        <v>0.74</v>
      </c>
      <c r="V119" t="n">
        <v>0.76</v>
      </c>
      <c r="W119" t="n">
        <v>1.14</v>
      </c>
      <c r="X119" t="n">
        <v>0.05</v>
      </c>
      <c r="Y119" t="n">
        <v>1</v>
      </c>
      <c r="Z119" t="n">
        <v>10</v>
      </c>
      <c r="AA119" t="n">
        <v>76.83916512621387</v>
      </c>
      <c r="AB119" t="n">
        <v>105.1347356303622</v>
      </c>
      <c r="AC119" t="n">
        <v>95.10082401935523</v>
      </c>
      <c r="AD119" t="n">
        <v>76839.16512621388</v>
      </c>
      <c r="AE119" t="n">
        <v>105134.7356303622</v>
      </c>
      <c r="AF119" t="n">
        <v>2.296106864542136e-06</v>
      </c>
      <c r="AG119" t="n">
        <v>0.1352777777777778</v>
      </c>
      <c r="AH119" t="n">
        <v>95100.82401935523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10.2628</v>
      </c>
      <c r="E120" t="n">
        <v>9.74</v>
      </c>
      <c r="F120" t="n">
        <v>6.74</v>
      </c>
      <c r="G120" t="n">
        <v>101.15</v>
      </c>
      <c r="H120" t="n">
        <v>1.75</v>
      </c>
      <c r="I120" t="n">
        <v>4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103.44</v>
      </c>
      <c r="Q120" t="n">
        <v>204.14</v>
      </c>
      <c r="R120" t="n">
        <v>23.39</v>
      </c>
      <c r="S120" t="n">
        <v>17.37</v>
      </c>
      <c r="T120" t="n">
        <v>916.89</v>
      </c>
      <c r="U120" t="n">
        <v>0.74</v>
      </c>
      <c r="V120" t="n">
        <v>0.76</v>
      </c>
      <c r="W120" t="n">
        <v>1.14</v>
      </c>
      <c r="X120" t="n">
        <v>0.05</v>
      </c>
      <c r="Y120" t="n">
        <v>1</v>
      </c>
      <c r="Z120" t="n">
        <v>10</v>
      </c>
      <c r="AA120" t="n">
        <v>76.80370870262099</v>
      </c>
      <c r="AB120" t="n">
        <v>105.0862225873754</v>
      </c>
      <c r="AC120" t="n">
        <v>95.05694099310261</v>
      </c>
      <c r="AD120" t="n">
        <v>76803.70870262099</v>
      </c>
      <c r="AE120" t="n">
        <v>105086.2225873754</v>
      </c>
      <c r="AF120" t="n">
        <v>2.296218735509879e-06</v>
      </c>
      <c r="AG120" t="n">
        <v>0.1352777777777778</v>
      </c>
      <c r="AH120" t="n">
        <v>95056.94099310262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10.2649</v>
      </c>
      <c r="E121" t="n">
        <v>9.74</v>
      </c>
      <c r="F121" t="n">
        <v>6.74</v>
      </c>
      <c r="G121" t="n">
        <v>101.12</v>
      </c>
      <c r="H121" t="n">
        <v>1.76</v>
      </c>
      <c r="I121" t="n">
        <v>4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103.15</v>
      </c>
      <c r="Q121" t="n">
        <v>204.14</v>
      </c>
      <c r="R121" t="n">
        <v>23.4</v>
      </c>
      <c r="S121" t="n">
        <v>17.37</v>
      </c>
      <c r="T121" t="n">
        <v>921.2</v>
      </c>
      <c r="U121" t="n">
        <v>0.74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76.63468366194249</v>
      </c>
      <c r="AB121" t="n">
        <v>104.8549550698607</v>
      </c>
      <c r="AC121" t="n">
        <v>94.84774532287342</v>
      </c>
      <c r="AD121" t="n">
        <v>76634.68366194249</v>
      </c>
      <c r="AE121" t="n">
        <v>104854.9550698607</v>
      </c>
      <c r="AF121" t="n">
        <v>2.2966885935744e-06</v>
      </c>
      <c r="AG121" t="n">
        <v>0.1352777777777778</v>
      </c>
      <c r="AH121" t="n">
        <v>94847.74532287342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10.2628</v>
      </c>
      <c r="E122" t="n">
        <v>9.74</v>
      </c>
      <c r="F122" t="n">
        <v>6.74</v>
      </c>
      <c r="G122" t="n">
        <v>101.15</v>
      </c>
      <c r="H122" t="n">
        <v>1.77</v>
      </c>
      <c r="I122" t="n">
        <v>4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103.02</v>
      </c>
      <c r="Q122" t="n">
        <v>204.14</v>
      </c>
      <c r="R122" t="n">
        <v>23.42</v>
      </c>
      <c r="S122" t="n">
        <v>17.37</v>
      </c>
      <c r="T122" t="n">
        <v>931.77</v>
      </c>
      <c r="U122" t="n">
        <v>0.74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76.58099924729471</v>
      </c>
      <c r="AB122" t="n">
        <v>104.7815016853504</v>
      </c>
      <c r="AC122" t="n">
        <v>94.78130222628832</v>
      </c>
      <c r="AD122" t="n">
        <v>76580.99924729472</v>
      </c>
      <c r="AE122" t="n">
        <v>104781.5016853504</v>
      </c>
      <c r="AF122" t="n">
        <v>2.296218735509879e-06</v>
      </c>
      <c r="AG122" t="n">
        <v>0.1352777777777778</v>
      </c>
      <c r="AH122" t="n">
        <v>94781.30222628832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10.2696</v>
      </c>
      <c r="E123" t="n">
        <v>9.74</v>
      </c>
      <c r="F123" t="n">
        <v>6.74</v>
      </c>
      <c r="G123" t="n">
        <v>101.05</v>
      </c>
      <c r="H123" t="n">
        <v>1.78</v>
      </c>
      <c r="I123" t="n">
        <v>4</v>
      </c>
      <c r="J123" t="n">
        <v>312.96</v>
      </c>
      <c r="K123" t="n">
        <v>59.19</v>
      </c>
      <c r="L123" t="n">
        <v>31.25</v>
      </c>
      <c r="M123" t="n">
        <v>2</v>
      </c>
      <c r="N123" t="n">
        <v>92.51000000000001</v>
      </c>
      <c r="O123" t="n">
        <v>38832.33</v>
      </c>
      <c r="P123" t="n">
        <v>102.79</v>
      </c>
      <c r="Q123" t="n">
        <v>204.14</v>
      </c>
      <c r="R123" t="n">
        <v>23.16</v>
      </c>
      <c r="S123" t="n">
        <v>17.37</v>
      </c>
      <c r="T123" t="n">
        <v>803.86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76.40980908849087</v>
      </c>
      <c r="AB123" t="n">
        <v>104.5472717576983</v>
      </c>
      <c r="AC123" t="n">
        <v>94.5694268741875</v>
      </c>
      <c r="AD123" t="n">
        <v>76409.80908849087</v>
      </c>
      <c r="AE123" t="n">
        <v>104547.2717576983</v>
      </c>
      <c r="AF123" t="n">
        <v>2.297740180671186e-06</v>
      </c>
      <c r="AG123" t="n">
        <v>0.1352777777777778</v>
      </c>
      <c r="AH123" t="n">
        <v>94569.4268741875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10.2705</v>
      </c>
      <c r="E124" t="n">
        <v>9.74</v>
      </c>
      <c r="F124" t="n">
        <v>6.74</v>
      </c>
      <c r="G124" t="n">
        <v>101.04</v>
      </c>
      <c r="H124" t="n">
        <v>1.79</v>
      </c>
      <c r="I124" t="n">
        <v>4</v>
      </c>
      <c r="J124" t="n">
        <v>313.51</v>
      </c>
      <c r="K124" t="n">
        <v>59.19</v>
      </c>
      <c r="L124" t="n">
        <v>31.5</v>
      </c>
      <c r="M124" t="n">
        <v>2</v>
      </c>
      <c r="N124" t="n">
        <v>92.81</v>
      </c>
      <c r="O124" t="n">
        <v>38900.27</v>
      </c>
      <c r="P124" t="n">
        <v>102.67</v>
      </c>
      <c r="Q124" t="n">
        <v>204.15</v>
      </c>
      <c r="R124" t="n">
        <v>23.13</v>
      </c>
      <c r="S124" t="n">
        <v>17.37</v>
      </c>
      <c r="T124" t="n">
        <v>789</v>
      </c>
      <c r="U124" t="n">
        <v>0.75</v>
      </c>
      <c r="V124" t="n">
        <v>0.76</v>
      </c>
      <c r="W124" t="n">
        <v>1.14</v>
      </c>
      <c r="X124" t="n">
        <v>0.04</v>
      </c>
      <c r="Y124" t="n">
        <v>1</v>
      </c>
      <c r="Z124" t="n">
        <v>10</v>
      </c>
      <c r="AA124" t="n">
        <v>76.33971464190525</v>
      </c>
      <c r="AB124" t="n">
        <v>104.4513654435312</v>
      </c>
      <c r="AC124" t="n">
        <v>94.48267372403909</v>
      </c>
      <c r="AD124" t="n">
        <v>76339.71464190524</v>
      </c>
      <c r="AE124" t="n">
        <v>104451.3654435312</v>
      </c>
      <c r="AF124" t="n">
        <v>2.297941548413124e-06</v>
      </c>
      <c r="AG124" t="n">
        <v>0.1352777777777778</v>
      </c>
      <c r="AH124" t="n">
        <v>94482.67372403909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10.2713</v>
      </c>
      <c r="E125" t="n">
        <v>9.74</v>
      </c>
      <c r="F125" t="n">
        <v>6.74</v>
      </c>
      <c r="G125" t="n">
        <v>101.03</v>
      </c>
      <c r="H125" t="n">
        <v>1.8</v>
      </c>
      <c r="I125" t="n">
        <v>4</v>
      </c>
      <c r="J125" t="n">
        <v>314.06</v>
      </c>
      <c r="K125" t="n">
        <v>59.19</v>
      </c>
      <c r="L125" t="n">
        <v>31.75</v>
      </c>
      <c r="M125" t="n">
        <v>2</v>
      </c>
      <c r="N125" t="n">
        <v>93.12</v>
      </c>
      <c r="O125" t="n">
        <v>38968.34</v>
      </c>
      <c r="P125" t="n">
        <v>102.48</v>
      </c>
      <c r="Q125" t="n">
        <v>204.14</v>
      </c>
      <c r="R125" t="n">
        <v>23.11</v>
      </c>
      <c r="S125" t="n">
        <v>17.37</v>
      </c>
      <c r="T125" t="n">
        <v>778.48</v>
      </c>
      <c r="U125" t="n">
        <v>0.75</v>
      </c>
      <c r="V125" t="n">
        <v>0.76</v>
      </c>
      <c r="W125" t="n">
        <v>1.14</v>
      </c>
      <c r="X125" t="n">
        <v>0.04</v>
      </c>
      <c r="Y125" t="n">
        <v>1</v>
      </c>
      <c r="Z125" t="n">
        <v>10</v>
      </c>
      <c r="AA125" t="n">
        <v>76.23326696348234</v>
      </c>
      <c r="AB125" t="n">
        <v>104.3057190337729</v>
      </c>
      <c r="AC125" t="n">
        <v>94.35092760321209</v>
      </c>
      <c r="AD125" t="n">
        <v>76233.26696348234</v>
      </c>
      <c r="AE125" t="n">
        <v>104305.7190337729</v>
      </c>
      <c r="AF125" t="n">
        <v>2.298120541961513e-06</v>
      </c>
      <c r="AG125" t="n">
        <v>0.1352777777777778</v>
      </c>
      <c r="AH125" t="n">
        <v>94350.92760321208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10.271</v>
      </c>
      <c r="E126" t="n">
        <v>9.74</v>
      </c>
      <c r="F126" t="n">
        <v>6.74</v>
      </c>
      <c r="G126" t="n">
        <v>101.03</v>
      </c>
      <c r="H126" t="n">
        <v>1.81</v>
      </c>
      <c r="I126" t="n">
        <v>4</v>
      </c>
      <c r="J126" t="n">
        <v>314.61</v>
      </c>
      <c r="K126" t="n">
        <v>59.19</v>
      </c>
      <c r="L126" t="n">
        <v>32</v>
      </c>
      <c r="M126" t="n">
        <v>2</v>
      </c>
      <c r="N126" t="n">
        <v>93.42</v>
      </c>
      <c r="O126" t="n">
        <v>39036.55</v>
      </c>
      <c r="P126" t="n">
        <v>102.31</v>
      </c>
      <c r="Q126" t="n">
        <v>204.14</v>
      </c>
      <c r="R126" t="n">
        <v>23.18</v>
      </c>
      <c r="S126" t="n">
        <v>17.37</v>
      </c>
      <c r="T126" t="n">
        <v>811.2</v>
      </c>
      <c r="U126" t="n">
        <v>0.75</v>
      </c>
      <c r="V126" t="n">
        <v>0.76</v>
      </c>
      <c r="W126" t="n">
        <v>1.14</v>
      </c>
      <c r="X126" t="n">
        <v>0.04</v>
      </c>
      <c r="Y126" t="n">
        <v>1</v>
      </c>
      <c r="Z126" t="n">
        <v>10</v>
      </c>
      <c r="AA126" t="n">
        <v>76.14535965905112</v>
      </c>
      <c r="AB126" t="n">
        <v>104.1854403816536</v>
      </c>
      <c r="AC126" t="n">
        <v>94.24212817683888</v>
      </c>
      <c r="AD126" t="n">
        <v>76145.35965905113</v>
      </c>
      <c r="AE126" t="n">
        <v>104185.4403816536</v>
      </c>
      <c r="AF126" t="n">
        <v>2.298053419380867e-06</v>
      </c>
      <c r="AG126" t="n">
        <v>0.1352777777777778</v>
      </c>
      <c r="AH126" t="n">
        <v>94242.12817683887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10.2699</v>
      </c>
      <c r="E127" t="n">
        <v>9.74</v>
      </c>
      <c r="F127" t="n">
        <v>6.74</v>
      </c>
      <c r="G127" t="n">
        <v>101.05</v>
      </c>
      <c r="H127" t="n">
        <v>1.82</v>
      </c>
      <c r="I127" t="n">
        <v>4</v>
      </c>
      <c r="J127" t="n">
        <v>315.17</v>
      </c>
      <c r="K127" t="n">
        <v>59.19</v>
      </c>
      <c r="L127" t="n">
        <v>32.25</v>
      </c>
      <c r="M127" t="n">
        <v>2</v>
      </c>
      <c r="N127" t="n">
        <v>93.72</v>
      </c>
      <c r="O127" t="n">
        <v>39104.89</v>
      </c>
      <c r="P127" t="n">
        <v>102.14</v>
      </c>
      <c r="Q127" t="n">
        <v>204.14</v>
      </c>
      <c r="R127" t="n">
        <v>23.23</v>
      </c>
      <c r="S127" t="n">
        <v>17.37</v>
      </c>
      <c r="T127" t="n">
        <v>838.62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76.06320755744085</v>
      </c>
      <c r="AB127" t="n">
        <v>104.0730362519356</v>
      </c>
      <c r="AC127" t="n">
        <v>94.14045173950086</v>
      </c>
      <c r="AD127" t="n">
        <v>76063.20755744085</v>
      </c>
      <c r="AE127" t="n">
        <v>104073.0362519356</v>
      </c>
      <c r="AF127" t="n">
        <v>2.297807303251832e-06</v>
      </c>
      <c r="AG127" t="n">
        <v>0.1352777777777778</v>
      </c>
      <c r="AH127" t="n">
        <v>94140.45173950086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10.2707</v>
      </c>
      <c r="E128" t="n">
        <v>9.74</v>
      </c>
      <c r="F128" t="n">
        <v>6.74</v>
      </c>
      <c r="G128" t="n">
        <v>101.04</v>
      </c>
      <c r="H128" t="n">
        <v>1.83</v>
      </c>
      <c r="I128" t="n">
        <v>4</v>
      </c>
      <c r="J128" t="n">
        <v>315.72</v>
      </c>
      <c r="K128" t="n">
        <v>59.19</v>
      </c>
      <c r="L128" t="n">
        <v>32.5</v>
      </c>
      <c r="M128" t="n">
        <v>2</v>
      </c>
      <c r="N128" t="n">
        <v>94.03</v>
      </c>
      <c r="O128" t="n">
        <v>39173.37</v>
      </c>
      <c r="P128" t="n">
        <v>102.05</v>
      </c>
      <c r="Q128" t="n">
        <v>204.14</v>
      </c>
      <c r="R128" t="n">
        <v>23.24</v>
      </c>
      <c r="S128" t="n">
        <v>17.37</v>
      </c>
      <c r="T128" t="n">
        <v>840.46</v>
      </c>
      <c r="U128" t="n">
        <v>0.75</v>
      </c>
      <c r="V128" t="n">
        <v>0.76</v>
      </c>
      <c r="W128" t="n">
        <v>1.14</v>
      </c>
      <c r="X128" t="n">
        <v>0.04</v>
      </c>
      <c r="Y128" t="n">
        <v>1</v>
      </c>
      <c r="Z128" t="n">
        <v>10</v>
      </c>
      <c r="AA128" t="n">
        <v>76.00976047233257</v>
      </c>
      <c r="AB128" t="n">
        <v>103.9999075921715</v>
      </c>
      <c r="AC128" t="n">
        <v>94.07430237638793</v>
      </c>
      <c r="AD128" t="n">
        <v>76009.76047233258</v>
      </c>
      <c r="AE128" t="n">
        <v>103999.9075921715</v>
      </c>
      <c r="AF128" t="n">
        <v>2.297986296800221e-06</v>
      </c>
      <c r="AG128" t="n">
        <v>0.1352777777777778</v>
      </c>
      <c r="AH128" t="n">
        <v>94074.30237638793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10.2658</v>
      </c>
      <c r="E129" t="n">
        <v>9.74</v>
      </c>
      <c r="F129" t="n">
        <v>6.74</v>
      </c>
      <c r="G129" t="n">
        <v>101.11</v>
      </c>
      <c r="H129" t="n">
        <v>1.84</v>
      </c>
      <c r="I129" t="n">
        <v>4</v>
      </c>
      <c r="J129" t="n">
        <v>316.28</v>
      </c>
      <c r="K129" t="n">
        <v>59.19</v>
      </c>
      <c r="L129" t="n">
        <v>32.75</v>
      </c>
      <c r="M129" t="n">
        <v>2</v>
      </c>
      <c r="N129" t="n">
        <v>94.33</v>
      </c>
      <c r="O129" t="n">
        <v>39241.99</v>
      </c>
      <c r="P129" t="n">
        <v>101.96</v>
      </c>
      <c r="Q129" t="n">
        <v>204.14</v>
      </c>
      <c r="R129" t="n">
        <v>23.3</v>
      </c>
      <c r="S129" t="n">
        <v>17.37</v>
      </c>
      <c r="T129" t="n">
        <v>870.52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75.99732436530516</v>
      </c>
      <c r="AB129" t="n">
        <v>103.9828919618943</v>
      </c>
      <c r="AC129" t="n">
        <v>94.05891069398278</v>
      </c>
      <c r="AD129" t="n">
        <v>75997.32436530516</v>
      </c>
      <c r="AE129" t="n">
        <v>103982.8919618943</v>
      </c>
      <c r="AF129" t="n">
        <v>2.296889961316338e-06</v>
      </c>
      <c r="AG129" t="n">
        <v>0.1352777777777778</v>
      </c>
      <c r="AH129" t="n">
        <v>94058.91069398278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10.264</v>
      </c>
      <c r="E130" t="n">
        <v>9.74</v>
      </c>
      <c r="F130" t="n">
        <v>6.74</v>
      </c>
      <c r="G130" t="n">
        <v>101.13</v>
      </c>
      <c r="H130" t="n">
        <v>1.86</v>
      </c>
      <c r="I130" t="n">
        <v>4</v>
      </c>
      <c r="J130" t="n">
        <v>316.84</v>
      </c>
      <c r="K130" t="n">
        <v>59.19</v>
      </c>
      <c r="L130" t="n">
        <v>33</v>
      </c>
      <c r="M130" t="n">
        <v>2</v>
      </c>
      <c r="N130" t="n">
        <v>94.64</v>
      </c>
      <c r="O130" t="n">
        <v>39310.75</v>
      </c>
      <c r="P130" t="n">
        <v>101.74</v>
      </c>
      <c r="Q130" t="n">
        <v>204.14</v>
      </c>
      <c r="R130" t="n">
        <v>23.4</v>
      </c>
      <c r="S130" t="n">
        <v>17.37</v>
      </c>
      <c r="T130" t="n">
        <v>922.46</v>
      </c>
      <c r="U130" t="n">
        <v>0.74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75.89363833783175</v>
      </c>
      <c r="AB130" t="n">
        <v>103.8410241648005</v>
      </c>
      <c r="AC130" t="n">
        <v>93.9305825603309</v>
      </c>
      <c r="AD130" t="n">
        <v>75893.63833783174</v>
      </c>
      <c r="AE130" t="n">
        <v>103841.0241648005</v>
      </c>
      <c r="AF130" t="n">
        <v>2.296487225832462e-06</v>
      </c>
      <c r="AG130" t="n">
        <v>0.1352777777777778</v>
      </c>
      <c r="AH130" t="n">
        <v>93930.58256033091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10.2634</v>
      </c>
      <c r="E131" t="n">
        <v>9.74</v>
      </c>
      <c r="F131" t="n">
        <v>6.74</v>
      </c>
      <c r="G131" t="n">
        <v>101.14</v>
      </c>
      <c r="H131" t="n">
        <v>1.87</v>
      </c>
      <c r="I131" t="n">
        <v>4</v>
      </c>
      <c r="J131" t="n">
        <v>317.39</v>
      </c>
      <c r="K131" t="n">
        <v>59.19</v>
      </c>
      <c r="L131" t="n">
        <v>33.25</v>
      </c>
      <c r="M131" t="n">
        <v>2</v>
      </c>
      <c r="N131" t="n">
        <v>94.95</v>
      </c>
      <c r="O131" t="n">
        <v>39379.65</v>
      </c>
      <c r="P131" t="n">
        <v>101.56</v>
      </c>
      <c r="Q131" t="n">
        <v>204.14</v>
      </c>
      <c r="R131" t="n">
        <v>23.38</v>
      </c>
      <c r="S131" t="n">
        <v>17.37</v>
      </c>
      <c r="T131" t="n">
        <v>911.96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75.80251042173303</v>
      </c>
      <c r="AB131" t="n">
        <v>103.7163389297144</v>
      </c>
      <c r="AC131" t="n">
        <v>93.81779710908454</v>
      </c>
      <c r="AD131" t="n">
        <v>75802.51042173304</v>
      </c>
      <c r="AE131" t="n">
        <v>103716.3389297144</v>
      </c>
      <c r="AF131" t="n">
        <v>2.296352980671171e-06</v>
      </c>
      <c r="AG131" t="n">
        <v>0.1352777777777778</v>
      </c>
      <c r="AH131" t="n">
        <v>93817.79710908454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10.2696</v>
      </c>
      <c r="E132" t="n">
        <v>9.74</v>
      </c>
      <c r="F132" t="n">
        <v>6.74</v>
      </c>
      <c r="G132" t="n">
        <v>101.05</v>
      </c>
      <c r="H132" t="n">
        <v>1.88</v>
      </c>
      <c r="I132" t="n">
        <v>4</v>
      </c>
      <c r="J132" t="n">
        <v>317.95</v>
      </c>
      <c r="K132" t="n">
        <v>59.19</v>
      </c>
      <c r="L132" t="n">
        <v>33.5</v>
      </c>
      <c r="M132" t="n">
        <v>2</v>
      </c>
      <c r="N132" t="n">
        <v>95.26000000000001</v>
      </c>
      <c r="O132" t="n">
        <v>39448.69</v>
      </c>
      <c r="P132" t="n">
        <v>101.29</v>
      </c>
      <c r="Q132" t="n">
        <v>204.15</v>
      </c>
      <c r="R132" t="n">
        <v>23.26</v>
      </c>
      <c r="S132" t="n">
        <v>17.37</v>
      </c>
      <c r="T132" t="n">
        <v>854.13</v>
      </c>
      <c r="U132" t="n">
        <v>0.75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75.61494484349225</v>
      </c>
      <c r="AB132" t="n">
        <v>103.4597034307562</v>
      </c>
      <c r="AC132" t="n">
        <v>93.58565454195664</v>
      </c>
      <c r="AD132" t="n">
        <v>75614.94484349225</v>
      </c>
      <c r="AE132" t="n">
        <v>103459.7034307562</v>
      </c>
      <c r="AF132" t="n">
        <v>2.297740180671186e-06</v>
      </c>
      <c r="AG132" t="n">
        <v>0.1352777777777778</v>
      </c>
      <c r="AH132" t="n">
        <v>93585.65454195664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10.2681</v>
      </c>
      <c r="E133" t="n">
        <v>9.74</v>
      </c>
      <c r="F133" t="n">
        <v>6.74</v>
      </c>
      <c r="G133" t="n">
        <v>101.08</v>
      </c>
      <c r="H133" t="n">
        <v>1.89</v>
      </c>
      <c r="I133" t="n">
        <v>4</v>
      </c>
      <c r="J133" t="n">
        <v>318.52</v>
      </c>
      <c r="K133" t="n">
        <v>59.19</v>
      </c>
      <c r="L133" t="n">
        <v>33.75</v>
      </c>
      <c r="M133" t="n">
        <v>2</v>
      </c>
      <c r="N133" t="n">
        <v>95.56999999999999</v>
      </c>
      <c r="O133" t="n">
        <v>39517.87</v>
      </c>
      <c r="P133" t="n">
        <v>101.1</v>
      </c>
      <c r="Q133" t="n">
        <v>204.14</v>
      </c>
      <c r="R133" t="n">
        <v>23.26</v>
      </c>
      <c r="S133" t="n">
        <v>17.37</v>
      </c>
      <c r="T133" t="n">
        <v>850.26</v>
      </c>
      <c r="U133" t="n">
        <v>0.75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75.52498521629232</v>
      </c>
      <c r="AB133" t="n">
        <v>103.3366167000827</v>
      </c>
      <c r="AC133" t="n">
        <v>93.47431503610522</v>
      </c>
      <c r="AD133" t="n">
        <v>75524.98521629232</v>
      </c>
      <c r="AE133" t="n">
        <v>103336.6167000827</v>
      </c>
      <c r="AF133" t="n">
        <v>2.297404567767957e-06</v>
      </c>
      <c r="AG133" t="n">
        <v>0.1352777777777778</v>
      </c>
      <c r="AH133" t="n">
        <v>93474.31503610522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10.2669</v>
      </c>
      <c r="E134" t="n">
        <v>9.74</v>
      </c>
      <c r="F134" t="n">
        <v>6.74</v>
      </c>
      <c r="G134" t="n">
        <v>101.09</v>
      </c>
      <c r="H134" t="n">
        <v>1.9</v>
      </c>
      <c r="I134" t="n">
        <v>4</v>
      </c>
      <c r="J134" t="n">
        <v>319.08</v>
      </c>
      <c r="K134" t="n">
        <v>59.19</v>
      </c>
      <c r="L134" t="n">
        <v>34</v>
      </c>
      <c r="M134" t="n">
        <v>2</v>
      </c>
      <c r="N134" t="n">
        <v>95.88</v>
      </c>
      <c r="O134" t="n">
        <v>39587.19</v>
      </c>
      <c r="P134" t="n">
        <v>101.05</v>
      </c>
      <c r="Q134" t="n">
        <v>204.14</v>
      </c>
      <c r="R134" t="n">
        <v>23.32</v>
      </c>
      <c r="S134" t="n">
        <v>17.37</v>
      </c>
      <c r="T134" t="n">
        <v>881.5</v>
      </c>
      <c r="U134" t="n">
        <v>0.75</v>
      </c>
      <c r="V134" t="n">
        <v>0.76</v>
      </c>
      <c r="W134" t="n">
        <v>1.14</v>
      </c>
      <c r="X134" t="n">
        <v>0.05</v>
      </c>
      <c r="Y134" t="n">
        <v>1</v>
      </c>
      <c r="Z134" t="n">
        <v>10</v>
      </c>
      <c r="AA134" t="n">
        <v>75.50706357137862</v>
      </c>
      <c r="AB134" t="n">
        <v>103.3120955148646</v>
      </c>
      <c r="AC134" t="n">
        <v>93.45213411838867</v>
      </c>
      <c r="AD134" t="n">
        <v>75507.06357137862</v>
      </c>
      <c r="AE134" t="n">
        <v>103312.0955148646</v>
      </c>
      <c r="AF134" t="n">
        <v>2.297136077445373e-06</v>
      </c>
      <c r="AG134" t="n">
        <v>0.1352777777777778</v>
      </c>
      <c r="AH134" t="n">
        <v>93452.13411838867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10.2678</v>
      </c>
      <c r="E135" t="n">
        <v>9.74</v>
      </c>
      <c r="F135" t="n">
        <v>6.74</v>
      </c>
      <c r="G135" t="n">
        <v>101.08</v>
      </c>
      <c r="H135" t="n">
        <v>1.91</v>
      </c>
      <c r="I135" t="n">
        <v>4</v>
      </c>
      <c r="J135" t="n">
        <v>319.64</v>
      </c>
      <c r="K135" t="n">
        <v>59.19</v>
      </c>
      <c r="L135" t="n">
        <v>34.25</v>
      </c>
      <c r="M135" t="n">
        <v>2</v>
      </c>
      <c r="N135" t="n">
        <v>96.2</v>
      </c>
      <c r="O135" t="n">
        <v>39656.65</v>
      </c>
      <c r="P135" t="n">
        <v>100.9</v>
      </c>
      <c r="Q135" t="n">
        <v>204.16</v>
      </c>
      <c r="R135" t="n">
        <v>23.2</v>
      </c>
      <c r="S135" t="n">
        <v>17.37</v>
      </c>
      <c r="T135" t="n">
        <v>822.86</v>
      </c>
      <c r="U135" t="n">
        <v>0.75</v>
      </c>
      <c r="V135" t="n">
        <v>0.76</v>
      </c>
      <c r="W135" t="n">
        <v>1.14</v>
      </c>
      <c r="X135" t="n">
        <v>0.05</v>
      </c>
      <c r="Y135" t="n">
        <v>1</v>
      </c>
      <c r="Z135" t="n">
        <v>10</v>
      </c>
      <c r="AA135" t="n">
        <v>75.42112974916735</v>
      </c>
      <c r="AB135" t="n">
        <v>103.1945170681825</v>
      </c>
      <c r="AC135" t="n">
        <v>93.34577719363548</v>
      </c>
      <c r="AD135" t="n">
        <v>75421.12974916735</v>
      </c>
      <c r="AE135" t="n">
        <v>103194.5170681825</v>
      </c>
      <c r="AF135" t="n">
        <v>2.297337445187311e-06</v>
      </c>
      <c r="AG135" t="n">
        <v>0.1352777777777778</v>
      </c>
      <c r="AH135" t="n">
        <v>93345.77719363548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10.2678</v>
      </c>
      <c r="E136" t="n">
        <v>9.74</v>
      </c>
      <c r="F136" t="n">
        <v>6.74</v>
      </c>
      <c r="G136" t="n">
        <v>101.08</v>
      </c>
      <c r="H136" t="n">
        <v>1.92</v>
      </c>
      <c r="I136" t="n">
        <v>4</v>
      </c>
      <c r="J136" t="n">
        <v>320.21</v>
      </c>
      <c r="K136" t="n">
        <v>59.19</v>
      </c>
      <c r="L136" t="n">
        <v>34.5</v>
      </c>
      <c r="M136" t="n">
        <v>2</v>
      </c>
      <c r="N136" t="n">
        <v>96.51000000000001</v>
      </c>
      <c r="O136" t="n">
        <v>39726.26</v>
      </c>
      <c r="P136" t="n">
        <v>100.62</v>
      </c>
      <c r="Q136" t="n">
        <v>204.14</v>
      </c>
      <c r="R136" t="n">
        <v>23.31</v>
      </c>
      <c r="S136" t="n">
        <v>17.37</v>
      </c>
      <c r="T136" t="n">
        <v>875.9299999999999</v>
      </c>
      <c r="U136" t="n">
        <v>0.75</v>
      </c>
      <c r="V136" t="n">
        <v>0.76</v>
      </c>
      <c r="W136" t="n">
        <v>1.14</v>
      </c>
      <c r="X136" t="n">
        <v>0.05</v>
      </c>
      <c r="Y136" t="n">
        <v>1</v>
      </c>
      <c r="Z136" t="n">
        <v>10</v>
      </c>
      <c r="AA136" t="n">
        <v>75.27272907923336</v>
      </c>
      <c r="AB136" t="n">
        <v>102.9914687246034</v>
      </c>
      <c r="AC136" t="n">
        <v>93.16210749898738</v>
      </c>
      <c r="AD136" t="n">
        <v>75272.72907923335</v>
      </c>
      <c r="AE136" t="n">
        <v>102991.4687246034</v>
      </c>
      <c r="AF136" t="n">
        <v>2.297337445187311e-06</v>
      </c>
      <c r="AG136" t="n">
        <v>0.1352777777777778</v>
      </c>
      <c r="AH136" t="n">
        <v>93162.10749898739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10.2646</v>
      </c>
      <c r="E137" t="n">
        <v>9.74</v>
      </c>
      <c r="F137" t="n">
        <v>6.74</v>
      </c>
      <c r="G137" t="n">
        <v>101.12</v>
      </c>
      <c r="H137" t="n">
        <v>1.93</v>
      </c>
      <c r="I137" t="n">
        <v>4</v>
      </c>
      <c r="J137" t="n">
        <v>320.77</v>
      </c>
      <c r="K137" t="n">
        <v>59.19</v>
      </c>
      <c r="L137" t="n">
        <v>34.75</v>
      </c>
      <c r="M137" t="n">
        <v>2</v>
      </c>
      <c r="N137" t="n">
        <v>96.83</v>
      </c>
      <c r="O137" t="n">
        <v>39796.01</v>
      </c>
      <c r="P137" t="n">
        <v>100.41</v>
      </c>
      <c r="Q137" t="n">
        <v>204.14</v>
      </c>
      <c r="R137" t="n">
        <v>23.39</v>
      </c>
      <c r="S137" t="n">
        <v>17.37</v>
      </c>
      <c r="T137" t="n">
        <v>919.1900000000001</v>
      </c>
      <c r="U137" t="n">
        <v>0.74</v>
      </c>
      <c r="V137" t="n">
        <v>0.76</v>
      </c>
      <c r="W137" t="n">
        <v>1.14</v>
      </c>
      <c r="X137" t="n">
        <v>0.05</v>
      </c>
      <c r="Y137" t="n">
        <v>1</v>
      </c>
      <c r="Z137" t="n">
        <v>10</v>
      </c>
      <c r="AA137" t="n">
        <v>75.18420249210767</v>
      </c>
      <c r="AB137" t="n">
        <v>102.8703427425807</v>
      </c>
      <c r="AC137" t="n">
        <v>93.05254161068754</v>
      </c>
      <c r="AD137" t="n">
        <v>75184.20249210767</v>
      </c>
      <c r="AE137" t="n">
        <v>102870.3427425807</v>
      </c>
      <c r="AF137" t="n">
        <v>2.296621470993754e-06</v>
      </c>
      <c r="AG137" t="n">
        <v>0.1352777777777778</v>
      </c>
      <c r="AH137" t="n">
        <v>93052.54161068753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10.2608</v>
      </c>
      <c r="E138" t="n">
        <v>9.75</v>
      </c>
      <c r="F138" t="n">
        <v>6.75</v>
      </c>
      <c r="G138" t="n">
        <v>101.18</v>
      </c>
      <c r="H138" t="n">
        <v>1.94</v>
      </c>
      <c r="I138" t="n">
        <v>4</v>
      </c>
      <c r="J138" t="n">
        <v>321.34</v>
      </c>
      <c r="K138" t="n">
        <v>59.19</v>
      </c>
      <c r="L138" t="n">
        <v>35</v>
      </c>
      <c r="M138" t="n">
        <v>2</v>
      </c>
      <c r="N138" t="n">
        <v>97.14</v>
      </c>
      <c r="O138" t="n">
        <v>39865.91</v>
      </c>
      <c r="P138" t="n">
        <v>100.1</v>
      </c>
      <c r="Q138" t="n">
        <v>204.14</v>
      </c>
      <c r="R138" t="n">
        <v>23.42</v>
      </c>
      <c r="S138" t="n">
        <v>17.37</v>
      </c>
      <c r="T138" t="n">
        <v>931.39</v>
      </c>
      <c r="U138" t="n">
        <v>0.74</v>
      </c>
      <c r="V138" t="n">
        <v>0.76</v>
      </c>
      <c r="W138" t="n">
        <v>1.15</v>
      </c>
      <c r="X138" t="n">
        <v>0.05</v>
      </c>
      <c r="Y138" t="n">
        <v>1</v>
      </c>
      <c r="Z138" t="n">
        <v>10</v>
      </c>
      <c r="AA138" t="n">
        <v>75.0767893538244</v>
      </c>
      <c r="AB138" t="n">
        <v>102.7233753480484</v>
      </c>
      <c r="AC138" t="n">
        <v>92.9196005780193</v>
      </c>
      <c r="AD138" t="n">
        <v>75076.7893538244</v>
      </c>
      <c r="AE138" t="n">
        <v>102723.3753480484</v>
      </c>
      <c r="AF138" t="n">
        <v>2.295771251638906e-06</v>
      </c>
      <c r="AG138" t="n">
        <v>0.1354166666666667</v>
      </c>
      <c r="AH138" t="n">
        <v>92919.60057801929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10.2669</v>
      </c>
      <c r="E139" t="n">
        <v>9.74</v>
      </c>
      <c r="F139" t="n">
        <v>6.74</v>
      </c>
      <c r="G139" t="n">
        <v>101.09</v>
      </c>
      <c r="H139" t="n">
        <v>1.95</v>
      </c>
      <c r="I139" t="n">
        <v>4</v>
      </c>
      <c r="J139" t="n">
        <v>321.91</v>
      </c>
      <c r="K139" t="n">
        <v>59.19</v>
      </c>
      <c r="L139" t="n">
        <v>35.25</v>
      </c>
      <c r="M139" t="n">
        <v>2</v>
      </c>
      <c r="N139" t="n">
        <v>97.45999999999999</v>
      </c>
      <c r="O139" t="n">
        <v>39935.96</v>
      </c>
      <c r="P139" t="n">
        <v>99.81999999999999</v>
      </c>
      <c r="Q139" t="n">
        <v>204.14</v>
      </c>
      <c r="R139" t="n">
        <v>23.33</v>
      </c>
      <c r="S139" t="n">
        <v>17.37</v>
      </c>
      <c r="T139" t="n">
        <v>889.29</v>
      </c>
      <c r="U139" t="n">
        <v>0.74</v>
      </c>
      <c r="V139" t="n">
        <v>0.76</v>
      </c>
      <c r="W139" t="n">
        <v>1.14</v>
      </c>
      <c r="X139" t="n">
        <v>0.05</v>
      </c>
      <c r="Y139" t="n">
        <v>1</v>
      </c>
      <c r="Z139" t="n">
        <v>10</v>
      </c>
      <c r="AA139" t="n">
        <v>74.85510348241712</v>
      </c>
      <c r="AB139" t="n">
        <v>102.4200549586987</v>
      </c>
      <c r="AC139" t="n">
        <v>92.64522866091619</v>
      </c>
      <c r="AD139" t="n">
        <v>74855.10348241712</v>
      </c>
      <c r="AE139" t="n">
        <v>102420.0549586987</v>
      </c>
      <c r="AF139" t="n">
        <v>2.297136077445373e-06</v>
      </c>
      <c r="AG139" t="n">
        <v>0.1352777777777778</v>
      </c>
      <c r="AH139" t="n">
        <v>92645.22866091618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10.3439</v>
      </c>
      <c r="E140" t="n">
        <v>9.67</v>
      </c>
      <c r="F140" t="n">
        <v>6.72</v>
      </c>
      <c r="G140" t="n">
        <v>134.32</v>
      </c>
      <c r="H140" t="n">
        <v>1.96</v>
      </c>
      <c r="I140" t="n">
        <v>3</v>
      </c>
      <c r="J140" t="n">
        <v>322.47</v>
      </c>
      <c r="K140" t="n">
        <v>59.19</v>
      </c>
      <c r="L140" t="n">
        <v>35.5</v>
      </c>
      <c r="M140" t="n">
        <v>1</v>
      </c>
      <c r="N140" t="n">
        <v>97.78</v>
      </c>
      <c r="O140" t="n">
        <v>40006.15</v>
      </c>
      <c r="P140" t="n">
        <v>99.05</v>
      </c>
      <c r="Q140" t="n">
        <v>204.14</v>
      </c>
      <c r="R140" t="n">
        <v>22.58</v>
      </c>
      <c r="S140" t="n">
        <v>17.37</v>
      </c>
      <c r="T140" t="n">
        <v>516.29</v>
      </c>
      <c r="U140" t="n">
        <v>0.77</v>
      </c>
      <c r="V140" t="n">
        <v>0.76</v>
      </c>
      <c r="W140" t="n">
        <v>1.14</v>
      </c>
      <c r="X140" t="n">
        <v>0.02</v>
      </c>
      <c r="Y140" t="n">
        <v>1</v>
      </c>
      <c r="Z140" t="n">
        <v>10</v>
      </c>
      <c r="AA140" t="n">
        <v>73.84663810594246</v>
      </c>
      <c r="AB140" t="n">
        <v>101.0402281402544</v>
      </c>
      <c r="AC140" t="n">
        <v>91.39709057742462</v>
      </c>
      <c r="AD140" t="n">
        <v>73846.63810594246</v>
      </c>
      <c r="AE140" t="n">
        <v>101040.2281402544</v>
      </c>
      <c r="AF140" t="n">
        <v>2.314364206477826e-06</v>
      </c>
      <c r="AG140" t="n">
        <v>0.1343055555555556</v>
      </c>
      <c r="AH140" t="n">
        <v>91397.09057742462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10.3427</v>
      </c>
      <c r="E141" t="n">
        <v>9.67</v>
      </c>
      <c r="F141" t="n">
        <v>6.72</v>
      </c>
      <c r="G141" t="n">
        <v>134.34</v>
      </c>
      <c r="H141" t="n">
        <v>1.97</v>
      </c>
      <c r="I141" t="n">
        <v>3</v>
      </c>
      <c r="J141" t="n">
        <v>323.04</v>
      </c>
      <c r="K141" t="n">
        <v>59.19</v>
      </c>
      <c r="L141" t="n">
        <v>35.75</v>
      </c>
      <c r="M141" t="n">
        <v>1</v>
      </c>
      <c r="N141" t="n">
        <v>98.09999999999999</v>
      </c>
      <c r="O141" t="n">
        <v>40076.49</v>
      </c>
      <c r="P141" t="n">
        <v>99.34999999999999</v>
      </c>
      <c r="Q141" t="n">
        <v>204.14</v>
      </c>
      <c r="R141" t="n">
        <v>22.63</v>
      </c>
      <c r="S141" t="n">
        <v>17.37</v>
      </c>
      <c r="T141" t="n">
        <v>540.03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74.01281094858679</v>
      </c>
      <c r="AB141" t="n">
        <v>101.2675931545886</v>
      </c>
      <c r="AC141" t="n">
        <v>91.60275619389968</v>
      </c>
      <c r="AD141" t="n">
        <v>74012.81094858679</v>
      </c>
      <c r="AE141" t="n">
        <v>101267.5931545886</v>
      </c>
      <c r="AF141" t="n">
        <v>2.314095716155243e-06</v>
      </c>
      <c r="AG141" t="n">
        <v>0.1343055555555556</v>
      </c>
      <c r="AH141" t="n">
        <v>91602.75619389968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10.3425</v>
      </c>
      <c r="E142" t="n">
        <v>9.67</v>
      </c>
      <c r="F142" t="n">
        <v>6.72</v>
      </c>
      <c r="G142" t="n">
        <v>134.34</v>
      </c>
      <c r="H142" t="n">
        <v>1.98</v>
      </c>
      <c r="I142" t="n">
        <v>3</v>
      </c>
      <c r="J142" t="n">
        <v>323.62</v>
      </c>
      <c r="K142" t="n">
        <v>59.19</v>
      </c>
      <c r="L142" t="n">
        <v>36</v>
      </c>
      <c r="M142" t="n">
        <v>1</v>
      </c>
      <c r="N142" t="n">
        <v>98.42</v>
      </c>
      <c r="O142" t="n">
        <v>40147.11</v>
      </c>
      <c r="P142" t="n">
        <v>99.54000000000001</v>
      </c>
      <c r="Q142" t="n">
        <v>204.14</v>
      </c>
      <c r="R142" t="n">
        <v>22.64</v>
      </c>
      <c r="S142" t="n">
        <v>17.37</v>
      </c>
      <c r="T142" t="n">
        <v>546.2</v>
      </c>
      <c r="U142" t="n">
        <v>0.77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74.11417458509108</v>
      </c>
      <c r="AB142" t="n">
        <v>101.4062833539018</v>
      </c>
      <c r="AC142" t="n">
        <v>91.72820999524335</v>
      </c>
      <c r="AD142" t="n">
        <v>74114.17458509108</v>
      </c>
      <c r="AE142" t="n">
        <v>101406.2833539018</v>
      </c>
      <c r="AF142" t="n">
        <v>2.314050967768145e-06</v>
      </c>
      <c r="AG142" t="n">
        <v>0.1343055555555556</v>
      </c>
      <c r="AH142" t="n">
        <v>91728.20999524335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10.3383</v>
      </c>
      <c r="E143" t="n">
        <v>9.67</v>
      </c>
      <c r="F143" t="n">
        <v>6.72</v>
      </c>
      <c r="G143" t="n">
        <v>134.42</v>
      </c>
      <c r="H143" t="n">
        <v>1.99</v>
      </c>
      <c r="I143" t="n">
        <v>3</v>
      </c>
      <c r="J143" t="n">
        <v>324.19</v>
      </c>
      <c r="K143" t="n">
        <v>59.19</v>
      </c>
      <c r="L143" t="n">
        <v>36.25</v>
      </c>
      <c r="M143" t="n">
        <v>1</v>
      </c>
      <c r="N143" t="n">
        <v>98.75</v>
      </c>
      <c r="O143" t="n">
        <v>40217.75</v>
      </c>
      <c r="P143" t="n">
        <v>99.8</v>
      </c>
      <c r="Q143" t="n">
        <v>204.17</v>
      </c>
      <c r="R143" t="n">
        <v>22.7</v>
      </c>
      <c r="S143" t="n">
        <v>17.37</v>
      </c>
      <c r="T143" t="n">
        <v>576.63</v>
      </c>
      <c r="U143" t="n">
        <v>0.77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74.28028911978009</v>
      </c>
      <c r="AB143" t="n">
        <v>101.6335685887192</v>
      </c>
      <c r="AC143" t="n">
        <v>91.93380344624671</v>
      </c>
      <c r="AD143" t="n">
        <v>74280.28911978009</v>
      </c>
      <c r="AE143" t="n">
        <v>101633.5685887192</v>
      </c>
      <c r="AF143" t="n">
        <v>2.313111251639102e-06</v>
      </c>
      <c r="AG143" t="n">
        <v>0.1343055555555556</v>
      </c>
      <c r="AH143" t="n">
        <v>91933.80344624672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10.3404</v>
      </c>
      <c r="E144" t="n">
        <v>9.67</v>
      </c>
      <c r="F144" t="n">
        <v>6.72</v>
      </c>
      <c r="G144" t="n">
        <v>134.38</v>
      </c>
      <c r="H144" t="n">
        <v>2</v>
      </c>
      <c r="I144" t="n">
        <v>3</v>
      </c>
      <c r="J144" t="n">
        <v>324.76</v>
      </c>
      <c r="K144" t="n">
        <v>59.19</v>
      </c>
      <c r="L144" t="n">
        <v>36.5</v>
      </c>
      <c r="M144" t="n">
        <v>1</v>
      </c>
      <c r="N144" t="n">
        <v>99.06999999999999</v>
      </c>
      <c r="O144" t="n">
        <v>40288.55</v>
      </c>
      <c r="P144" t="n">
        <v>99.97</v>
      </c>
      <c r="Q144" t="n">
        <v>204.14</v>
      </c>
      <c r="R144" t="n">
        <v>22.66</v>
      </c>
      <c r="S144" t="n">
        <v>17.37</v>
      </c>
      <c r="T144" t="n">
        <v>555.61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74.35509935754429</v>
      </c>
      <c r="AB144" t="n">
        <v>101.7359272564229</v>
      </c>
      <c r="AC144" t="n">
        <v>92.02639314636608</v>
      </c>
      <c r="AD144" t="n">
        <v>74355.09935754428</v>
      </c>
      <c r="AE144" t="n">
        <v>101735.9272564229</v>
      </c>
      <c r="AF144" t="n">
        <v>2.313581109703624e-06</v>
      </c>
      <c r="AG144" t="n">
        <v>0.1343055555555556</v>
      </c>
      <c r="AH144" t="n">
        <v>92026.39314636607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10.3401</v>
      </c>
      <c r="E145" t="n">
        <v>9.67</v>
      </c>
      <c r="F145" t="n">
        <v>6.72</v>
      </c>
      <c r="G145" t="n">
        <v>134.39</v>
      </c>
      <c r="H145" t="n">
        <v>2.01</v>
      </c>
      <c r="I145" t="n">
        <v>3</v>
      </c>
      <c r="J145" t="n">
        <v>325.34</v>
      </c>
      <c r="K145" t="n">
        <v>59.19</v>
      </c>
      <c r="L145" t="n">
        <v>36.75</v>
      </c>
      <c r="M145" t="n">
        <v>1</v>
      </c>
      <c r="N145" t="n">
        <v>99.40000000000001</v>
      </c>
      <c r="O145" t="n">
        <v>40359.5</v>
      </c>
      <c r="P145" t="n">
        <v>100.09</v>
      </c>
      <c r="Q145" t="n">
        <v>204.14</v>
      </c>
      <c r="R145" t="n">
        <v>22.67</v>
      </c>
      <c r="S145" t="n">
        <v>17.37</v>
      </c>
      <c r="T145" t="n">
        <v>563.6799999999999</v>
      </c>
      <c r="U145" t="n">
        <v>0.77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74.42035110934485</v>
      </c>
      <c r="AB145" t="n">
        <v>101.8252075819405</v>
      </c>
      <c r="AC145" t="n">
        <v>92.10715268292203</v>
      </c>
      <c r="AD145" t="n">
        <v>74420.35110934485</v>
      </c>
      <c r="AE145" t="n">
        <v>101825.2075819405</v>
      </c>
      <c r="AF145" t="n">
        <v>2.313513987122978e-06</v>
      </c>
      <c r="AG145" t="n">
        <v>0.1343055555555556</v>
      </c>
      <c r="AH145" t="n">
        <v>92107.15268292204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10.3425</v>
      </c>
      <c r="E146" t="n">
        <v>9.67</v>
      </c>
      <c r="F146" t="n">
        <v>6.72</v>
      </c>
      <c r="G146" t="n">
        <v>134.34</v>
      </c>
      <c r="H146" t="n">
        <v>2.02</v>
      </c>
      <c r="I146" t="n">
        <v>3</v>
      </c>
      <c r="J146" t="n">
        <v>325.92</v>
      </c>
      <c r="K146" t="n">
        <v>59.19</v>
      </c>
      <c r="L146" t="n">
        <v>37</v>
      </c>
      <c r="M146" t="n">
        <v>1</v>
      </c>
      <c r="N146" t="n">
        <v>99.72</v>
      </c>
      <c r="O146" t="n">
        <v>40430.6</v>
      </c>
      <c r="P146" t="n">
        <v>100.31</v>
      </c>
      <c r="Q146" t="n">
        <v>204.14</v>
      </c>
      <c r="R146" t="n">
        <v>22.6</v>
      </c>
      <c r="S146" t="n">
        <v>17.37</v>
      </c>
      <c r="T146" t="n">
        <v>529.62</v>
      </c>
      <c r="U146" t="n">
        <v>0.77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74.51932886080372</v>
      </c>
      <c r="AB146" t="n">
        <v>101.9606333080767</v>
      </c>
      <c r="AC146" t="n">
        <v>92.22965356782703</v>
      </c>
      <c r="AD146" t="n">
        <v>74519.32886080373</v>
      </c>
      <c r="AE146" t="n">
        <v>101960.6333080767</v>
      </c>
      <c r="AF146" t="n">
        <v>2.314050967768145e-06</v>
      </c>
      <c r="AG146" t="n">
        <v>0.1343055555555556</v>
      </c>
      <c r="AH146" t="n">
        <v>92229.65356782703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10.341</v>
      </c>
      <c r="E147" t="n">
        <v>9.67</v>
      </c>
      <c r="F147" t="n">
        <v>6.72</v>
      </c>
      <c r="G147" t="n">
        <v>134.37</v>
      </c>
      <c r="H147" t="n">
        <v>2.03</v>
      </c>
      <c r="I147" t="n">
        <v>3</v>
      </c>
      <c r="J147" t="n">
        <v>326.49</v>
      </c>
      <c r="K147" t="n">
        <v>59.19</v>
      </c>
      <c r="L147" t="n">
        <v>37.25</v>
      </c>
      <c r="M147" t="n">
        <v>1</v>
      </c>
      <c r="N147" t="n">
        <v>100.05</v>
      </c>
      <c r="O147" t="n">
        <v>40501.85</v>
      </c>
      <c r="P147" t="n">
        <v>100.47</v>
      </c>
      <c r="Q147" t="n">
        <v>204.15</v>
      </c>
      <c r="R147" t="n">
        <v>22.61</v>
      </c>
      <c r="S147" t="n">
        <v>17.37</v>
      </c>
      <c r="T147" t="n">
        <v>533.17</v>
      </c>
      <c r="U147" t="n">
        <v>0.77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74.61403273555064</v>
      </c>
      <c r="AB147" t="n">
        <v>102.0902113275454</v>
      </c>
      <c r="AC147" t="n">
        <v>92.34686484298159</v>
      </c>
      <c r="AD147" t="n">
        <v>74614.03273555063</v>
      </c>
      <c r="AE147" t="n">
        <v>102090.2113275454</v>
      </c>
      <c r="AF147" t="n">
        <v>2.313715354864915e-06</v>
      </c>
      <c r="AG147" t="n">
        <v>0.1343055555555556</v>
      </c>
      <c r="AH147" t="n">
        <v>92346.86484298159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10.3413</v>
      </c>
      <c r="E148" t="n">
        <v>9.67</v>
      </c>
      <c r="F148" t="n">
        <v>6.72</v>
      </c>
      <c r="G148" t="n">
        <v>134.37</v>
      </c>
      <c r="H148" t="n">
        <v>2.04</v>
      </c>
      <c r="I148" t="n">
        <v>3</v>
      </c>
      <c r="J148" t="n">
        <v>327.07</v>
      </c>
      <c r="K148" t="n">
        <v>59.19</v>
      </c>
      <c r="L148" t="n">
        <v>37.5</v>
      </c>
      <c r="M148" t="n">
        <v>1</v>
      </c>
      <c r="N148" t="n">
        <v>100.38</v>
      </c>
      <c r="O148" t="n">
        <v>40573.27</v>
      </c>
      <c r="P148" t="n">
        <v>100.54</v>
      </c>
      <c r="Q148" t="n">
        <v>204.14</v>
      </c>
      <c r="R148" t="n">
        <v>22.67</v>
      </c>
      <c r="S148" t="n">
        <v>17.37</v>
      </c>
      <c r="T148" t="n">
        <v>561.54</v>
      </c>
      <c r="U148" t="n">
        <v>0.77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74.64876577771318</v>
      </c>
      <c r="AB148" t="n">
        <v>102.1377346081458</v>
      </c>
      <c r="AC148" t="n">
        <v>92.3898525683809</v>
      </c>
      <c r="AD148" t="n">
        <v>74648.76577771318</v>
      </c>
      <c r="AE148" t="n">
        <v>102137.7346081459</v>
      </c>
      <c r="AF148" t="n">
        <v>2.313782477445561e-06</v>
      </c>
      <c r="AG148" t="n">
        <v>0.1343055555555556</v>
      </c>
      <c r="AH148" t="n">
        <v>92389.8525683809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10.3383</v>
      </c>
      <c r="E149" t="n">
        <v>9.67</v>
      </c>
      <c r="F149" t="n">
        <v>6.72</v>
      </c>
      <c r="G149" t="n">
        <v>134.42</v>
      </c>
      <c r="H149" t="n">
        <v>2.05</v>
      </c>
      <c r="I149" t="n">
        <v>3</v>
      </c>
      <c r="J149" t="n">
        <v>327.65</v>
      </c>
      <c r="K149" t="n">
        <v>59.19</v>
      </c>
      <c r="L149" t="n">
        <v>37.75</v>
      </c>
      <c r="M149" t="n">
        <v>1</v>
      </c>
      <c r="N149" t="n">
        <v>100.71</v>
      </c>
      <c r="O149" t="n">
        <v>40644.83</v>
      </c>
      <c r="P149" t="n">
        <v>100.67</v>
      </c>
      <c r="Q149" t="n">
        <v>204.14</v>
      </c>
      <c r="R149" t="n">
        <v>22.75</v>
      </c>
      <c r="S149" t="n">
        <v>17.37</v>
      </c>
      <c r="T149" t="n">
        <v>601.34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74.73824680656168</v>
      </c>
      <c r="AB149" t="n">
        <v>102.2601664994407</v>
      </c>
      <c r="AC149" t="n">
        <v>92.50059973180481</v>
      </c>
      <c r="AD149" t="n">
        <v>74738.24680656167</v>
      </c>
      <c r="AE149" t="n">
        <v>102260.1664994407</v>
      </c>
      <c r="AF149" t="n">
        <v>2.313111251639102e-06</v>
      </c>
      <c r="AG149" t="n">
        <v>0.1343055555555556</v>
      </c>
      <c r="AH149" t="n">
        <v>92500.59973180482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10.3386</v>
      </c>
      <c r="E150" t="n">
        <v>9.67</v>
      </c>
      <c r="F150" t="n">
        <v>6.72</v>
      </c>
      <c r="G150" t="n">
        <v>134.42</v>
      </c>
      <c r="H150" t="n">
        <v>2.06</v>
      </c>
      <c r="I150" t="n">
        <v>3</v>
      </c>
      <c r="J150" t="n">
        <v>328.23</v>
      </c>
      <c r="K150" t="n">
        <v>59.19</v>
      </c>
      <c r="L150" t="n">
        <v>38</v>
      </c>
      <c r="M150" t="n">
        <v>1</v>
      </c>
      <c r="N150" t="n">
        <v>101.04</v>
      </c>
      <c r="O150" t="n">
        <v>40716.56</v>
      </c>
      <c r="P150" t="n">
        <v>100.69</v>
      </c>
      <c r="Q150" t="n">
        <v>204.14</v>
      </c>
      <c r="R150" t="n">
        <v>22.76</v>
      </c>
      <c r="S150" t="n">
        <v>17.37</v>
      </c>
      <c r="T150" t="n">
        <v>607.6900000000001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74.74666667156721</v>
      </c>
      <c r="AB150" t="n">
        <v>102.2716869301995</v>
      </c>
      <c r="AC150" t="n">
        <v>92.51102066882106</v>
      </c>
      <c r="AD150" t="n">
        <v>74746.66667156722</v>
      </c>
      <c r="AE150" t="n">
        <v>102271.6869301995</v>
      </c>
      <c r="AF150" t="n">
        <v>2.313178374219748e-06</v>
      </c>
      <c r="AG150" t="n">
        <v>0.1343055555555556</v>
      </c>
      <c r="AH150" t="n">
        <v>92511.02066882106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10.3407</v>
      </c>
      <c r="E151" t="n">
        <v>9.67</v>
      </c>
      <c r="F151" t="n">
        <v>6.72</v>
      </c>
      <c r="G151" t="n">
        <v>134.38</v>
      </c>
      <c r="H151" t="n">
        <v>2.07</v>
      </c>
      <c r="I151" t="n">
        <v>3</v>
      </c>
      <c r="J151" t="n">
        <v>328.82</v>
      </c>
      <c r="K151" t="n">
        <v>59.19</v>
      </c>
      <c r="L151" t="n">
        <v>38.25</v>
      </c>
      <c r="M151" t="n">
        <v>1</v>
      </c>
      <c r="N151" t="n">
        <v>101.37</v>
      </c>
      <c r="O151" t="n">
        <v>40788.44</v>
      </c>
      <c r="P151" t="n">
        <v>100.76</v>
      </c>
      <c r="Q151" t="n">
        <v>204.14</v>
      </c>
      <c r="R151" t="n">
        <v>22.69</v>
      </c>
      <c r="S151" t="n">
        <v>17.37</v>
      </c>
      <c r="T151" t="n">
        <v>570.9</v>
      </c>
      <c r="U151" t="n">
        <v>0.77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74.76875342904229</v>
      </c>
      <c r="AB151" t="n">
        <v>102.3019070061759</v>
      </c>
      <c r="AC151" t="n">
        <v>92.53835658316039</v>
      </c>
      <c r="AD151" t="n">
        <v>74768.75342904229</v>
      </c>
      <c r="AE151" t="n">
        <v>102301.9070061759</v>
      </c>
      <c r="AF151" t="n">
        <v>2.31364823228427e-06</v>
      </c>
      <c r="AG151" t="n">
        <v>0.1343055555555556</v>
      </c>
      <c r="AH151" t="n">
        <v>92538.35658316039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10.3395</v>
      </c>
      <c r="E152" t="n">
        <v>9.67</v>
      </c>
      <c r="F152" t="n">
        <v>6.72</v>
      </c>
      <c r="G152" t="n">
        <v>134.4</v>
      </c>
      <c r="H152" t="n">
        <v>2.08</v>
      </c>
      <c r="I152" t="n">
        <v>3</v>
      </c>
      <c r="J152" t="n">
        <v>329.4</v>
      </c>
      <c r="K152" t="n">
        <v>59.19</v>
      </c>
      <c r="L152" t="n">
        <v>38.5</v>
      </c>
      <c r="M152" t="n">
        <v>1</v>
      </c>
      <c r="N152" t="n">
        <v>101.71</v>
      </c>
      <c r="O152" t="n">
        <v>40860.49</v>
      </c>
      <c r="P152" t="n">
        <v>100.84</v>
      </c>
      <c r="Q152" t="n">
        <v>204.14</v>
      </c>
      <c r="R152" t="n">
        <v>22.73</v>
      </c>
      <c r="S152" t="n">
        <v>17.37</v>
      </c>
      <c r="T152" t="n">
        <v>594.47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74.81929276975259</v>
      </c>
      <c r="AB152" t="n">
        <v>102.371057161774</v>
      </c>
      <c r="AC152" t="n">
        <v>92.6009071449611</v>
      </c>
      <c r="AD152" t="n">
        <v>74819.29276975259</v>
      </c>
      <c r="AE152" t="n">
        <v>102371.057161774</v>
      </c>
      <c r="AF152" t="n">
        <v>2.313379741961686e-06</v>
      </c>
      <c r="AG152" t="n">
        <v>0.1343055555555556</v>
      </c>
      <c r="AH152" t="n">
        <v>92600.90714496109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10.3386</v>
      </c>
      <c r="E153" t="n">
        <v>9.67</v>
      </c>
      <c r="F153" t="n">
        <v>6.72</v>
      </c>
      <c r="G153" t="n">
        <v>134.42</v>
      </c>
      <c r="H153" t="n">
        <v>2.09</v>
      </c>
      <c r="I153" t="n">
        <v>3</v>
      </c>
      <c r="J153" t="n">
        <v>329.99</v>
      </c>
      <c r="K153" t="n">
        <v>59.19</v>
      </c>
      <c r="L153" t="n">
        <v>38.75</v>
      </c>
      <c r="M153" t="n">
        <v>1</v>
      </c>
      <c r="N153" t="n">
        <v>102.04</v>
      </c>
      <c r="O153" t="n">
        <v>40932.69</v>
      </c>
      <c r="P153" t="n">
        <v>100.97</v>
      </c>
      <c r="Q153" t="n">
        <v>204.14</v>
      </c>
      <c r="R153" t="n">
        <v>22.75</v>
      </c>
      <c r="S153" t="n">
        <v>17.37</v>
      </c>
      <c r="T153" t="n">
        <v>603.29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74.89405107552409</v>
      </c>
      <c r="AB153" t="n">
        <v>102.4733447738342</v>
      </c>
      <c r="AC153" t="n">
        <v>92.69343257088788</v>
      </c>
      <c r="AD153" t="n">
        <v>74894.05107552408</v>
      </c>
      <c r="AE153" t="n">
        <v>102473.3447738342</v>
      </c>
      <c r="AF153" t="n">
        <v>2.313178374219748e-06</v>
      </c>
      <c r="AG153" t="n">
        <v>0.1343055555555556</v>
      </c>
      <c r="AH153" t="n">
        <v>92693.43257088788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10.3371</v>
      </c>
      <c r="E154" t="n">
        <v>9.67</v>
      </c>
      <c r="F154" t="n">
        <v>6.72</v>
      </c>
      <c r="G154" t="n">
        <v>134.44</v>
      </c>
      <c r="H154" t="n">
        <v>2.1</v>
      </c>
      <c r="I154" t="n">
        <v>3</v>
      </c>
      <c r="J154" t="n">
        <v>330.57</v>
      </c>
      <c r="K154" t="n">
        <v>59.19</v>
      </c>
      <c r="L154" t="n">
        <v>39</v>
      </c>
      <c r="M154" t="n">
        <v>1</v>
      </c>
      <c r="N154" t="n">
        <v>102.38</v>
      </c>
      <c r="O154" t="n">
        <v>41005.06</v>
      </c>
      <c r="P154" t="n">
        <v>101.01</v>
      </c>
      <c r="Q154" t="n">
        <v>204.14</v>
      </c>
      <c r="R154" t="n">
        <v>22.73</v>
      </c>
      <c r="S154" t="n">
        <v>17.37</v>
      </c>
      <c r="T154" t="n">
        <v>592.23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74.92567114537393</v>
      </c>
      <c r="AB154" t="n">
        <v>102.5166087483818</v>
      </c>
      <c r="AC154" t="n">
        <v>92.73256749242601</v>
      </c>
      <c r="AD154" t="n">
        <v>74925.67114537393</v>
      </c>
      <c r="AE154" t="n">
        <v>102516.6087483818</v>
      </c>
      <c r="AF154" t="n">
        <v>2.312842761316518e-06</v>
      </c>
      <c r="AG154" t="n">
        <v>0.1343055555555556</v>
      </c>
      <c r="AH154" t="n">
        <v>92732.56749242601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10.3365</v>
      </c>
      <c r="E155" t="n">
        <v>9.67</v>
      </c>
      <c r="F155" t="n">
        <v>6.72</v>
      </c>
      <c r="G155" t="n">
        <v>134.46</v>
      </c>
      <c r="H155" t="n">
        <v>2.11</v>
      </c>
      <c r="I155" t="n">
        <v>3</v>
      </c>
      <c r="J155" t="n">
        <v>331.16</v>
      </c>
      <c r="K155" t="n">
        <v>59.19</v>
      </c>
      <c r="L155" t="n">
        <v>39.25</v>
      </c>
      <c r="M155" t="n">
        <v>1</v>
      </c>
      <c r="N155" t="n">
        <v>102.72</v>
      </c>
      <c r="O155" t="n">
        <v>41077.58</v>
      </c>
      <c r="P155" t="n">
        <v>101.14</v>
      </c>
      <c r="Q155" t="n">
        <v>204.14</v>
      </c>
      <c r="R155" t="n">
        <v>22.81</v>
      </c>
      <c r="S155" t="n">
        <v>17.37</v>
      </c>
      <c r="T155" t="n">
        <v>631.1</v>
      </c>
      <c r="U155" t="n">
        <v>0.76</v>
      </c>
      <c r="V155" t="n">
        <v>0.76</v>
      </c>
      <c r="W155" t="n">
        <v>1.14</v>
      </c>
      <c r="X155" t="n">
        <v>0.03</v>
      </c>
      <c r="Y155" t="n">
        <v>1</v>
      </c>
      <c r="Z155" t="n">
        <v>10</v>
      </c>
      <c r="AA155" t="n">
        <v>74.99834044139222</v>
      </c>
      <c r="AB155" t="n">
        <v>102.616038085137</v>
      </c>
      <c r="AC155" t="n">
        <v>92.8225074328313</v>
      </c>
      <c r="AD155" t="n">
        <v>74998.34044139221</v>
      </c>
      <c r="AE155" t="n">
        <v>102616.038085137</v>
      </c>
      <c r="AF155" t="n">
        <v>2.312708516155227e-06</v>
      </c>
      <c r="AG155" t="n">
        <v>0.1343055555555556</v>
      </c>
      <c r="AH155" t="n">
        <v>92822.50743283131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10.3371</v>
      </c>
      <c r="E156" t="n">
        <v>9.67</v>
      </c>
      <c r="F156" t="n">
        <v>6.72</v>
      </c>
      <c r="G156" t="n">
        <v>134.44</v>
      </c>
      <c r="H156" t="n">
        <v>2.12</v>
      </c>
      <c r="I156" t="n">
        <v>3</v>
      </c>
      <c r="J156" t="n">
        <v>331.75</v>
      </c>
      <c r="K156" t="n">
        <v>59.19</v>
      </c>
      <c r="L156" t="n">
        <v>39.5</v>
      </c>
      <c r="M156" t="n">
        <v>1</v>
      </c>
      <c r="N156" t="n">
        <v>103.06</v>
      </c>
      <c r="O156" t="n">
        <v>41150.28</v>
      </c>
      <c r="P156" t="n">
        <v>101.18</v>
      </c>
      <c r="Q156" t="n">
        <v>204.14</v>
      </c>
      <c r="R156" t="n">
        <v>22.82</v>
      </c>
      <c r="S156" t="n">
        <v>17.37</v>
      </c>
      <c r="T156" t="n">
        <v>637.74</v>
      </c>
      <c r="U156" t="n">
        <v>0.76</v>
      </c>
      <c r="V156" t="n">
        <v>0.76</v>
      </c>
      <c r="W156" t="n">
        <v>1.14</v>
      </c>
      <c r="X156" t="n">
        <v>0.03</v>
      </c>
      <c r="Y156" t="n">
        <v>1</v>
      </c>
      <c r="Z156" t="n">
        <v>10</v>
      </c>
      <c r="AA156" t="n">
        <v>75.01516751828153</v>
      </c>
      <c r="AB156" t="n">
        <v>102.6390616340952</v>
      </c>
      <c r="AC156" t="n">
        <v>92.84333364659068</v>
      </c>
      <c r="AD156" t="n">
        <v>75015.16751828152</v>
      </c>
      <c r="AE156" t="n">
        <v>102639.0616340952</v>
      </c>
      <c r="AF156" t="n">
        <v>2.312842761316518e-06</v>
      </c>
      <c r="AG156" t="n">
        <v>0.1343055555555556</v>
      </c>
      <c r="AH156" t="n">
        <v>92843.33364659068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10.3389</v>
      </c>
      <c r="E157" t="n">
        <v>9.67</v>
      </c>
      <c r="F157" t="n">
        <v>6.72</v>
      </c>
      <c r="G157" t="n">
        <v>134.41</v>
      </c>
      <c r="H157" t="n">
        <v>2.13</v>
      </c>
      <c r="I157" t="n">
        <v>3</v>
      </c>
      <c r="J157" t="n">
        <v>332.34</v>
      </c>
      <c r="K157" t="n">
        <v>59.19</v>
      </c>
      <c r="L157" t="n">
        <v>39.75</v>
      </c>
      <c r="M157" t="n">
        <v>1</v>
      </c>
      <c r="N157" t="n">
        <v>103.4</v>
      </c>
      <c r="O157" t="n">
        <v>41223.13</v>
      </c>
      <c r="P157" t="n">
        <v>101.19</v>
      </c>
      <c r="Q157" t="n">
        <v>204.14</v>
      </c>
      <c r="R157" t="n">
        <v>22.74</v>
      </c>
      <c r="S157" t="n">
        <v>17.37</v>
      </c>
      <c r="T157" t="n">
        <v>599.21</v>
      </c>
      <c r="U157" t="n">
        <v>0.76</v>
      </c>
      <c r="V157" t="n">
        <v>0.76</v>
      </c>
      <c r="W157" t="n">
        <v>1.14</v>
      </c>
      <c r="X157" t="n">
        <v>0.03</v>
      </c>
      <c r="Y157" t="n">
        <v>1</v>
      </c>
      <c r="Z157" t="n">
        <v>10</v>
      </c>
      <c r="AA157" t="n">
        <v>75.00773769484118</v>
      </c>
      <c r="AB157" t="n">
        <v>102.6288958218834</v>
      </c>
      <c r="AC157" t="n">
        <v>92.83413804522861</v>
      </c>
      <c r="AD157" t="n">
        <v>75007.73769484118</v>
      </c>
      <c r="AE157" t="n">
        <v>102628.8958218834</v>
      </c>
      <c r="AF157" t="n">
        <v>2.313245496800394e-06</v>
      </c>
      <c r="AG157" t="n">
        <v>0.1343055555555556</v>
      </c>
      <c r="AH157" t="n">
        <v>92834.13804522861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10.338</v>
      </c>
      <c r="E158" t="n">
        <v>9.67</v>
      </c>
      <c r="F158" t="n">
        <v>6.72</v>
      </c>
      <c r="G158" t="n">
        <v>134.43</v>
      </c>
      <c r="H158" t="n">
        <v>2.14</v>
      </c>
      <c r="I158" t="n">
        <v>3</v>
      </c>
      <c r="J158" t="n">
        <v>332.93</v>
      </c>
      <c r="K158" t="n">
        <v>59.19</v>
      </c>
      <c r="L158" t="n">
        <v>40</v>
      </c>
      <c r="M158" t="n">
        <v>1</v>
      </c>
      <c r="N158" t="n">
        <v>103.74</v>
      </c>
      <c r="O158" t="n">
        <v>41296.16</v>
      </c>
      <c r="P158" t="n">
        <v>101.3</v>
      </c>
      <c r="Q158" t="n">
        <v>204.15</v>
      </c>
      <c r="R158" t="n">
        <v>22.77</v>
      </c>
      <c r="S158" t="n">
        <v>17.37</v>
      </c>
      <c r="T158" t="n">
        <v>610.62</v>
      </c>
      <c r="U158" t="n">
        <v>0.76</v>
      </c>
      <c r="V158" t="n">
        <v>0.76</v>
      </c>
      <c r="W158" t="n">
        <v>1.14</v>
      </c>
      <c r="X158" t="n">
        <v>0.03</v>
      </c>
      <c r="Y158" t="n">
        <v>1</v>
      </c>
      <c r="Z158" t="n">
        <v>10</v>
      </c>
      <c r="AA158" t="n">
        <v>75.07198867657293</v>
      </c>
      <c r="AB158" t="n">
        <v>102.716806849642</v>
      </c>
      <c r="AC158" t="n">
        <v>92.91365896788187</v>
      </c>
      <c r="AD158" t="n">
        <v>75071.98867657293</v>
      </c>
      <c r="AE158" t="n">
        <v>102716.806849642</v>
      </c>
      <c r="AF158" t="n">
        <v>2.313044129058456e-06</v>
      </c>
      <c r="AG158" t="n">
        <v>0.1343055555555556</v>
      </c>
      <c r="AH158" t="n">
        <v>92913.65896788187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7.984</v>
      </c>
      <c r="E2" t="n">
        <v>12.52</v>
      </c>
      <c r="F2" t="n">
        <v>8.109999999999999</v>
      </c>
      <c r="G2" t="n">
        <v>6.95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95.81</v>
      </c>
      <c r="Q2" t="n">
        <v>204.18</v>
      </c>
      <c r="R2" t="n">
        <v>65.91</v>
      </c>
      <c r="S2" t="n">
        <v>17.37</v>
      </c>
      <c r="T2" t="n">
        <v>21848.44</v>
      </c>
      <c r="U2" t="n">
        <v>0.26</v>
      </c>
      <c r="V2" t="n">
        <v>0.63</v>
      </c>
      <c r="W2" t="n">
        <v>1.25</v>
      </c>
      <c r="X2" t="n">
        <v>1.42</v>
      </c>
      <c r="Y2" t="n">
        <v>1</v>
      </c>
      <c r="Z2" t="n">
        <v>10</v>
      </c>
      <c r="AA2" t="n">
        <v>92.08770254709006</v>
      </c>
      <c r="AB2" t="n">
        <v>125.9984572475875</v>
      </c>
      <c r="AC2" t="n">
        <v>113.9733413278564</v>
      </c>
      <c r="AD2" t="n">
        <v>92087.70254709006</v>
      </c>
      <c r="AE2" t="n">
        <v>125998.4572475875</v>
      </c>
      <c r="AF2" t="n">
        <v>1.946165214373862e-06</v>
      </c>
      <c r="AG2" t="n">
        <v>0.1738888888888889</v>
      </c>
      <c r="AH2" t="n">
        <v>113973.3413278564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8.5403</v>
      </c>
      <c r="E3" t="n">
        <v>11.71</v>
      </c>
      <c r="F3" t="n">
        <v>7.78</v>
      </c>
      <c r="G3" t="n">
        <v>8.65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52</v>
      </c>
      <c r="N3" t="n">
        <v>25.44</v>
      </c>
      <c r="O3" t="n">
        <v>18830.65</v>
      </c>
      <c r="P3" t="n">
        <v>91.69</v>
      </c>
      <c r="Q3" t="n">
        <v>204.19</v>
      </c>
      <c r="R3" t="n">
        <v>55.48</v>
      </c>
      <c r="S3" t="n">
        <v>17.37</v>
      </c>
      <c r="T3" t="n">
        <v>16711.79</v>
      </c>
      <c r="U3" t="n">
        <v>0.31</v>
      </c>
      <c r="V3" t="n">
        <v>0.66</v>
      </c>
      <c r="W3" t="n">
        <v>1.23</v>
      </c>
      <c r="X3" t="n">
        <v>1.09</v>
      </c>
      <c r="Y3" t="n">
        <v>1</v>
      </c>
      <c r="Z3" t="n">
        <v>10</v>
      </c>
      <c r="AA3" t="n">
        <v>82.63536104570005</v>
      </c>
      <c r="AB3" t="n">
        <v>113.0653465975161</v>
      </c>
      <c r="AC3" t="n">
        <v>102.2745486064888</v>
      </c>
      <c r="AD3" t="n">
        <v>82635.36104570005</v>
      </c>
      <c r="AE3" t="n">
        <v>113065.3465975161</v>
      </c>
      <c r="AF3" t="n">
        <v>2.081767883306249e-06</v>
      </c>
      <c r="AG3" t="n">
        <v>0.1626388888888889</v>
      </c>
      <c r="AH3" t="n">
        <v>102274.5486064889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8.9383</v>
      </c>
      <c r="E4" t="n">
        <v>11.19</v>
      </c>
      <c r="F4" t="n">
        <v>7.57</v>
      </c>
      <c r="G4" t="n">
        <v>10.32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88.93000000000001</v>
      </c>
      <c r="Q4" t="n">
        <v>204.26</v>
      </c>
      <c r="R4" t="n">
        <v>49.05</v>
      </c>
      <c r="S4" t="n">
        <v>17.37</v>
      </c>
      <c r="T4" t="n">
        <v>13548</v>
      </c>
      <c r="U4" t="n">
        <v>0.35</v>
      </c>
      <c r="V4" t="n">
        <v>0.68</v>
      </c>
      <c r="W4" t="n">
        <v>1.21</v>
      </c>
      <c r="X4" t="n">
        <v>0.87</v>
      </c>
      <c r="Y4" t="n">
        <v>1</v>
      </c>
      <c r="Z4" t="n">
        <v>10</v>
      </c>
      <c r="AA4" t="n">
        <v>76.77955965085381</v>
      </c>
      <c r="AB4" t="n">
        <v>105.0531807893666</v>
      </c>
      <c r="AC4" t="n">
        <v>95.0270526579213</v>
      </c>
      <c r="AD4" t="n">
        <v>76779.55965085381</v>
      </c>
      <c r="AE4" t="n">
        <v>105053.1807893666</v>
      </c>
      <c r="AF4" t="n">
        <v>2.178783634223183e-06</v>
      </c>
      <c r="AG4" t="n">
        <v>0.1554166666666666</v>
      </c>
      <c r="AH4" t="n">
        <v>95027.0526579213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9.2445</v>
      </c>
      <c r="E5" t="n">
        <v>10.82</v>
      </c>
      <c r="F5" t="n">
        <v>7.41</v>
      </c>
      <c r="G5" t="n">
        <v>12.02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86.84999999999999</v>
      </c>
      <c r="Q5" t="n">
        <v>204.17</v>
      </c>
      <c r="R5" t="n">
        <v>44.38</v>
      </c>
      <c r="S5" t="n">
        <v>17.37</v>
      </c>
      <c r="T5" t="n">
        <v>11248.04</v>
      </c>
      <c r="U5" t="n">
        <v>0.39</v>
      </c>
      <c r="V5" t="n">
        <v>0.6899999999999999</v>
      </c>
      <c r="W5" t="n">
        <v>1.19</v>
      </c>
      <c r="X5" t="n">
        <v>0.72</v>
      </c>
      <c r="Y5" t="n">
        <v>1</v>
      </c>
      <c r="Z5" t="n">
        <v>10</v>
      </c>
      <c r="AA5" t="n">
        <v>72.64721667272202</v>
      </c>
      <c r="AB5" t="n">
        <v>99.39912682058387</v>
      </c>
      <c r="AC5" t="n">
        <v>89.91261366440277</v>
      </c>
      <c r="AD5" t="n">
        <v>72647.21667272202</v>
      </c>
      <c r="AE5" t="n">
        <v>99399.12682058387</v>
      </c>
      <c r="AF5" t="n">
        <v>2.253422385305507e-06</v>
      </c>
      <c r="AG5" t="n">
        <v>0.1502777777777778</v>
      </c>
      <c r="AH5" t="n">
        <v>89912.61366440277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9.456799999999999</v>
      </c>
      <c r="E6" t="n">
        <v>10.57</v>
      </c>
      <c r="F6" t="n">
        <v>7.32</v>
      </c>
      <c r="G6" t="n">
        <v>13.73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85.56</v>
      </c>
      <c r="Q6" t="n">
        <v>204.22</v>
      </c>
      <c r="R6" t="n">
        <v>41.35</v>
      </c>
      <c r="S6" t="n">
        <v>17.37</v>
      </c>
      <c r="T6" t="n">
        <v>9756.07</v>
      </c>
      <c r="U6" t="n">
        <v>0.42</v>
      </c>
      <c r="V6" t="n">
        <v>0.7</v>
      </c>
      <c r="W6" t="n">
        <v>1.19</v>
      </c>
      <c r="X6" t="n">
        <v>0.63</v>
      </c>
      <c r="Y6" t="n">
        <v>1</v>
      </c>
      <c r="Z6" t="n">
        <v>10</v>
      </c>
      <c r="AA6" t="n">
        <v>70.07998503115681</v>
      </c>
      <c r="AB6" t="n">
        <v>95.88652723032948</v>
      </c>
      <c r="AC6" t="n">
        <v>86.73525164907667</v>
      </c>
      <c r="AD6" t="n">
        <v>70079.98503115682</v>
      </c>
      <c r="AE6" t="n">
        <v>95886.52723032948</v>
      </c>
      <c r="AF6" t="n">
        <v>2.305172244400143e-06</v>
      </c>
      <c r="AG6" t="n">
        <v>0.1468055555555556</v>
      </c>
      <c r="AH6" t="n">
        <v>86735.25164907667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9.6502</v>
      </c>
      <c r="E7" t="n">
        <v>10.36</v>
      </c>
      <c r="F7" t="n">
        <v>7.23</v>
      </c>
      <c r="G7" t="n">
        <v>15.49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84.25</v>
      </c>
      <c r="Q7" t="n">
        <v>204.14</v>
      </c>
      <c r="R7" t="n">
        <v>38.67</v>
      </c>
      <c r="S7" t="n">
        <v>17.37</v>
      </c>
      <c r="T7" t="n">
        <v>8436.73</v>
      </c>
      <c r="U7" t="n">
        <v>0.45</v>
      </c>
      <c r="V7" t="n">
        <v>0.71</v>
      </c>
      <c r="W7" t="n">
        <v>1.18</v>
      </c>
      <c r="X7" t="n">
        <v>0.54</v>
      </c>
      <c r="Y7" t="n">
        <v>1</v>
      </c>
      <c r="Z7" t="n">
        <v>10</v>
      </c>
      <c r="AA7" t="n">
        <v>67.74385378322739</v>
      </c>
      <c r="AB7" t="n">
        <v>92.69012939407716</v>
      </c>
      <c r="AC7" t="n">
        <v>83.84391353614272</v>
      </c>
      <c r="AD7" t="n">
        <v>67743.85378322739</v>
      </c>
      <c r="AE7" t="n">
        <v>92690.12939407716</v>
      </c>
      <c r="AF7" t="n">
        <v>2.352315074117065e-06</v>
      </c>
      <c r="AG7" t="n">
        <v>0.1438888888888889</v>
      </c>
      <c r="AH7" t="n">
        <v>83843.91353614272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9.7874</v>
      </c>
      <c r="E8" t="n">
        <v>10.22</v>
      </c>
      <c r="F8" t="n">
        <v>7.18</v>
      </c>
      <c r="G8" t="n">
        <v>17.22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83.43000000000001</v>
      </c>
      <c r="Q8" t="n">
        <v>204.22</v>
      </c>
      <c r="R8" t="n">
        <v>36.88</v>
      </c>
      <c r="S8" t="n">
        <v>17.37</v>
      </c>
      <c r="T8" t="n">
        <v>7558.1</v>
      </c>
      <c r="U8" t="n">
        <v>0.47</v>
      </c>
      <c r="V8" t="n">
        <v>0.71</v>
      </c>
      <c r="W8" t="n">
        <v>1.18</v>
      </c>
      <c r="X8" t="n">
        <v>0.48</v>
      </c>
      <c r="Y8" t="n">
        <v>1</v>
      </c>
      <c r="Z8" t="n">
        <v>10</v>
      </c>
      <c r="AA8" t="n">
        <v>66.23776533006485</v>
      </c>
      <c r="AB8" t="n">
        <v>90.62943272852804</v>
      </c>
      <c r="AC8" t="n">
        <v>81.97988686814701</v>
      </c>
      <c r="AD8" t="n">
        <v>66237.76533006485</v>
      </c>
      <c r="AE8" t="n">
        <v>90629.43272852805</v>
      </c>
      <c r="AF8" t="n">
        <v>2.385758694784912e-06</v>
      </c>
      <c r="AG8" t="n">
        <v>0.1419444444444445</v>
      </c>
      <c r="AH8" t="n">
        <v>81979.886868147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9.8825</v>
      </c>
      <c r="E9" t="n">
        <v>10.12</v>
      </c>
      <c r="F9" t="n">
        <v>7.14</v>
      </c>
      <c r="G9" t="n">
        <v>18.63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82.86</v>
      </c>
      <c r="Q9" t="n">
        <v>204.14</v>
      </c>
      <c r="R9" t="n">
        <v>35.66</v>
      </c>
      <c r="S9" t="n">
        <v>17.37</v>
      </c>
      <c r="T9" t="n">
        <v>6956.19</v>
      </c>
      <c r="U9" t="n">
        <v>0.49</v>
      </c>
      <c r="V9" t="n">
        <v>0.72</v>
      </c>
      <c r="W9" t="n">
        <v>1.18</v>
      </c>
      <c r="X9" t="n">
        <v>0.45</v>
      </c>
      <c r="Y9" t="n">
        <v>1</v>
      </c>
      <c r="Z9" t="n">
        <v>10</v>
      </c>
      <c r="AA9" t="n">
        <v>65.20414933425189</v>
      </c>
      <c r="AB9" t="n">
        <v>89.21519372313803</v>
      </c>
      <c r="AC9" t="n">
        <v>80.70062084853403</v>
      </c>
      <c r="AD9" t="n">
        <v>65204.14933425189</v>
      </c>
      <c r="AE9" t="n">
        <v>89215.19372313803</v>
      </c>
      <c r="AF9" t="n">
        <v>2.40894009657436e-06</v>
      </c>
      <c r="AG9" t="n">
        <v>0.1405555555555555</v>
      </c>
      <c r="AH9" t="n">
        <v>80700.62084853403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9.9872</v>
      </c>
      <c r="E10" t="n">
        <v>10.01</v>
      </c>
      <c r="F10" t="n">
        <v>7.09</v>
      </c>
      <c r="G10" t="n">
        <v>20.27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82.03</v>
      </c>
      <c r="Q10" t="n">
        <v>204.15</v>
      </c>
      <c r="R10" t="n">
        <v>34.32</v>
      </c>
      <c r="S10" t="n">
        <v>17.37</v>
      </c>
      <c r="T10" t="n">
        <v>6298.23</v>
      </c>
      <c r="U10" t="n">
        <v>0.51</v>
      </c>
      <c r="V10" t="n">
        <v>0.72</v>
      </c>
      <c r="W10" t="n">
        <v>1.17</v>
      </c>
      <c r="X10" t="n">
        <v>0.4</v>
      </c>
      <c r="Y10" t="n">
        <v>1</v>
      </c>
      <c r="Z10" t="n">
        <v>10</v>
      </c>
      <c r="AA10" t="n">
        <v>63.96409576828468</v>
      </c>
      <c r="AB10" t="n">
        <v>87.51849772688023</v>
      </c>
      <c r="AC10" t="n">
        <v>79.16585513683077</v>
      </c>
      <c r="AD10" t="n">
        <v>63964.09576828468</v>
      </c>
      <c r="AE10" t="n">
        <v>87518.49772688023</v>
      </c>
      <c r="AF10" t="n">
        <v>2.434461576777885e-06</v>
      </c>
      <c r="AG10" t="n">
        <v>0.1390277777777778</v>
      </c>
      <c r="AH10" t="n">
        <v>79165.85513683077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10.0911</v>
      </c>
      <c r="E11" t="n">
        <v>9.91</v>
      </c>
      <c r="F11" t="n">
        <v>7.05</v>
      </c>
      <c r="G11" t="n">
        <v>22.27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81.26000000000001</v>
      </c>
      <c r="Q11" t="n">
        <v>204.16</v>
      </c>
      <c r="R11" t="n">
        <v>32.93</v>
      </c>
      <c r="S11" t="n">
        <v>17.37</v>
      </c>
      <c r="T11" t="n">
        <v>5614.25</v>
      </c>
      <c r="U11" t="n">
        <v>0.53</v>
      </c>
      <c r="V11" t="n">
        <v>0.72</v>
      </c>
      <c r="W11" t="n">
        <v>1.17</v>
      </c>
      <c r="X11" t="n">
        <v>0.36</v>
      </c>
      <c r="Y11" t="n">
        <v>1</v>
      </c>
      <c r="Z11" t="n">
        <v>10</v>
      </c>
      <c r="AA11" t="n">
        <v>62.81127210864889</v>
      </c>
      <c r="AB11" t="n">
        <v>85.94115353677694</v>
      </c>
      <c r="AC11" t="n">
        <v>77.73905046241397</v>
      </c>
      <c r="AD11" t="n">
        <v>62811.2721086489</v>
      </c>
      <c r="AE11" t="n">
        <v>85941.15353677694</v>
      </c>
      <c r="AF11" t="n">
        <v>2.459788050446904e-06</v>
      </c>
      <c r="AG11" t="n">
        <v>0.1376388888888889</v>
      </c>
      <c r="AH11" t="n">
        <v>77739.05046241397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10.1566</v>
      </c>
      <c r="E12" t="n">
        <v>9.85</v>
      </c>
      <c r="F12" t="n">
        <v>7.02</v>
      </c>
      <c r="G12" t="n">
        <v>23.4</v>
      </c>
      <c r="H12" t="n">
        <v>0.4</v>
      </c>
      <c r="I12" t="n">
        <v>18</v>
      </c>
      <c r="J12" t="n">
        <v>153.93</v>
      </c>
      <c r="K12" t="n">
        <v>49.1</v>
      </c>
      <c r="L12" t="n">
        <v>3.5</v>
      </c>
      <c r="M12" t="n">
        <v>16</v>
      </c>
      <c r="N12" t="n">
        <v>26.33</v>
      </c>
      <c r="O12" t="n">
        <v>19218.22</v>
      </c>
      <c r="P12" t="n">
        <v>80.75</v>
      </c>
      <c r="Q12" t="n">
        <v>204.15</v>
      </c>
      <c r="R12" t="n">
        <v>32.06</v>
      </c>
      <c r="S12" t="n">
        <v>17.37</v>
      </c>
      <c r="T12" t="n">
        <v>5182.12</v>
      </c>
      <c r="U12" t="n">
        <v>0.54</v>
      </c>
      <c r="V12" t="n">
        <v>0.73</v>
      </c>
      <c r="W12" t="n">
        <v>1.16</v>
      </c>
      <c r="X12" t="n">
        <v>0.33</v>
      </c>
      <c r="Y12" t="n">
        <v>1</v>
      </c>
      <c r="Z12" t="n">
        <v>10</v>
      </c>
      <c r="AA12" t="n">
        <v>62.07215757163784</v>
      </c>
      <c r="AB12" t="n">
        <v>84.92986441980685</v>
      </c>
      <c r="AC12" t="n">
        <v>76.824277359414</v>
      </c>
      <c r="AD12" t="n">
        <v>62072.15757163784</v>
      </c>
      <c r="AE12" t="n">
        <v>84929.86441980685</v>
      </c>
      <c r="AF12" t="n">
        <v>2.475754210459615e-06</v>
      </c>
      <c r="AG12" t="n">
        <v>0.1368055555555555</v>
      </c>
      <c r="AH12" t="n">
        <v>76824.277359414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10.1853</v>
      </c>
      <c r="E13" t="n">
        <v>9.82</v>
      </c>
      <c r="F13" t="n">
        <v>7.02</v>
      </c>
      <c r="G13" t="n">
        <v>24.78</v>
      </c>
      <c r="H13" t="n">
        <v>0.43</v>
      </c>
      <c r="I13" t="n">
        <v>17</v>
      </c>
      <c r="J13" t="n">
        <v>154.28</v>
      </c>
      <c r="K13" t="n">
        <v>49.1</v>
      </c>
      <c r="L13" t="n">
        <v>3.75</v>
      </c>
      <c r="M13" t="n">
        <v>15</v>
      </c>
      <c r="N13" t="n">
        <v>26.43</v>
      </c>
      <c r="O13" t="n">
        <v>19261.45</v>
      </c>
      <c r="P13" t="n">
        <v>80.68000000000001</v>
      </c>
      <c r="Q13" t="n">
        <v>204.21</v>
      </c>
      <c r="R13" t="n">
        <v>32</v>
      </c>
      <c r="S13" t="n">
        <v>17.37</v>
      </c>
      <c r="T13" t="n">
        <v>5156.35</v>
      </c>
      <c r="U13" t="n">
        <v>0.54</v>
      </c>
      <c r="V13" t="n">
        <v>0.73</v>
      </c>
      <c r="W13" t="n">
        <v>1.17</v>
      </c>
      <c r="X13" t="n">
        <v>0.33</v>
      </c>
      <c r="Y13" t="n">
        <v>1</v>
      </c>
      <c r="Z13" t="n">
        <v>10</v>
      </c>
      <c r="AA13" t="n">
        <v>61.86435043836329</v>
      </c>
      <c r="AB13" t="n">
        <v>84.64553353225706</v>
      </c>
      <c r="AC13" t="n">
        <v>76.56708261271096</v>
      </c>
      <c r="AD13" t="n">
        <v>61864.35043836329</v>
      </c>
      <c r="AE13" t="n">
        <v>84645.53353225706</v>
      </c>
      <c r="AF13" t="n">
        <v>2.482750069885032e-06</v>
      </c>
      <c r="AG13" t="n">
        <v>0.1363888888888889</v>
      </c>
      <c r="AH13" t="n">
        <v>76567.08261271096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7.01</v>
      </c>
      <c r="G14" t="n">
        <v>26.3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80.25</v>
      </c>
      <c r="Q14" t="n">
        <v>204.15</v>
      </c>
      <c r="R14" t="n">
        <v>31.8</v>
      </c>
      <c r="S14" t="n">
        <v>17.37</v>
      </c>
      <c r="T14" t="n">
        <v>5060.83</v>
      </c>
      <c r="U14" t="n">
        <v>0.55</v>
      </c>
      <c r="V14" t="n">
        <v>0.73</v>
      </c>
      <c r="W14" t="n">
        <v>1.17</v>
      </c>
      <c r="X14" t="n">
        <v>0.32</v>
      </c>
      <c r="Y14" t="n">
        <v>1</v>
      </c>
      <c r="Z14" t="n">
        <v>10</v>
      </c>
      <c r="AA14" t="n">
        <v>61.36976426976928</v>
      </c>
      <c r="AB14" t="n">
        <v>83.9688189167853</v>
      </c>
      <c r="AC14" t="n">
        <v>75.95495269036466</v>
      </c>
      <c r="AD14" t="n">
        <v>61369.76426976928</v>
      </c>
      <c r="AE14" t="n">
        <v>83968.8189167853</v>
      </c>
      <c r="AF14" t="n">
        <v>2.492768530595299e-06</v>
      </c>
      <c r="AG14" t="n">
        <v>0.1358333333333333</v>
      </c>
      <c r="AH14" t="n">
        <v>75954.95269036466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10.3178</v>
      </c>
      <c r="E15" t="n">
        <v>9.69</v>
      </c>
      <c r="F15" t="n">
        <v>6.96</v>
      </c>
      <c r="G15" t="n">
        <v>27.83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79.34</v>
      </c>
      <c r="Q15" t="n">
        <v>204.16</v>
      </c>
      <c r="R15" t="n">
        <v>30.23</v>
      </c>
      <c r="S15" t="n">
        <v>17.37</v>
      </c>
      <c r="T15" t="n">
        <v>4282.17</v>
      </c>
      <c r="U15" t="n">
        <v>0.57</v>
      </c>
      <c r="V15" t="n">
        <v>0.73</v>
      </c>
      <c r="W15" t="n">
        <v>1.16</v>
      </c>
      <c r="X15" t="n">
        <v>0.27</v>
      </c>
      <c r="Y15" t="n">
        <v>1</v>
      </c>
      <c r="Z15" t="n">
        <v>10</v>
      </c>
      <c r="AA15" t="n">
        <v>60.24318077015304</v>
      </c>
      <c r="AB15" t="n">
        <v>82.42737767125485</v>
      </c>
      <c r="AC15" t="n">
        <v>74.5606244338808</v>
      </c>
      <c r="AD15" t="n">
        <v>60243.18077015304</v>
      </c>
      <c r="AE15" t="n">
        <v>82427.37767125484</v>
      </c>
      <c r="AF15" t="n">
        <v>2.515048027162654e-06</v>
      </c>
      <c r="AG15" t="n">
        <v>0.1345833333333333</v>
      </c>
      <c r="AH15" t="n">
        <v>74560.6244338808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10.3567</v>
      </c>
      <c r="E16" t="n">
        <v>9.66</v>
      </c>
      <c r="F16" t="n">
        <v>6.95</v>
      </c>
      <c r="G16" t="n">
        <v>29.79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79.15000000000001</v>
      </c>
      <c r="Q16" t="n">
        <v>204.18</v>
      </c>
      <c r="R16" t="n">
        <v>29.77</v>
      </c>
      <c r="S16" t="n">
        <v>17.37</v>
      </c>
      <c r="T16" t="n">
        <v>4056.16</v>
      </c>
      <c r="U16" t="n">
        <v>0.58</v>
      </c>
      <c r="V16" t="n">
        <v>0.73</v>
      </c>
      <c r="W16" t="n">
        <v>1.16</v>
      </c>
      <c r="X16" t="n">
        <v>0.26</v>
      </c>
      <c r="Y16" t="n">
        <v>1</v>
      </c>
      <c r="Z16" t="n">
        <v>10</v>
      </c>
      <c r="AA16" t="n">
        <v>59.90012186763106</v>
      </c>
      <c r="AB16" t="n">
        <v>81.95798934613391</v>
      </c>
      <c r="AC16" t="n">
        <v>74.13603387171858</v>
      </c>
      <c r="AD16" t="n">
        <v>59900.12186763106</v>
      </c>
      <c r="AE16" t="n">
        <v>81957.98934613391</v>
      </c>
      <c r="AF16" t="n">
        <v>2.524530219903028e-06</v>
      </c>
      <c r="AG16" t="n">
        <v>0.1341666666666667</v>
      </c>
      <c r="AH16" t="n">
        <v>74136.03387171858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10.4134</v>
      </c>
      <c r="E17" t="n">
        <v>9.6</v>
      </c>
      <c r="F17" t="n">
        <v>6.93</v>
      </c>
      <c r="G17" t="n">
        <v>31.98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78.61</v>
      </c>
      <c r="Q17" t="n">
        <v>204.16</v>
      </c>
      <c r="R17" t="n">
        <v>29.35</v>
      </c>
      <c r="S17" t="n">
        <v>17.37</v>
      </c>
      <c r="T17" t="n">
        <v>3851.36</v>
      </c>
      <c r="U17" t="n">
        <v>0.59</v>
      </c>
      <c r="V17" t="n">
        <v>0.74</v>
      </c>
      <c r="W17" t="n">
        <v>1.15</v>
      </c>
      <c r="X17" t="n">
        <v>0.24</v>
      </c>
      <c r="Y17" t="n">
        <v>1</v>
      </c>
      <c r="Z17" t="n">
        <v>10</v>
      </c>
      <c r="AA17" t="n">
        <v>59.2538435069843</v>
      </c>
      <c r="AB17" t="n">
        <v>81.07372278130842</v>
      </c>
      <c r="AC17" t="n">
        <v>73.33616046676383</v>
      </c>
      <c r="AD17" t="n">
        <v>59253.8435069843</v>
      </c>
      <c r="AE17" t="n">
        <v>81073.72278130842</v>
      </c>
      <c r="AF17" t="n">
        <v>2.538351308036169e-06</v>
      </c>
      <c r="AG17" t="n">
        <v>0.1333333333333333</v>
      </c>
      <c r="AH17" t="n">
        <v>73336.16046676383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10.4085</v>
      </c>
      <c r="E18" t="n">
        <v>9.609999999999999</v>
      </c>
      <c r="F18" t="n">
        <v>6.93</v>
      </c>
      <c r="G18" t="n">
        <v>32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78.41</v>
      </c>
      <c r="Q18" t="n">
        <v>204.16</v>
      </c>
      <c r="R18" t="n">
        <v>29.43</v>
      </c>
      <c r="S18" t="n">
        <v>17.37</v>
      </c>
      <c r="T18" t="n">
        <v>3891.39</v>
      </c>
      <c r="U18" t="n">
        <v>0.59</v>
      </c>
      <c r="V18" t="n">
        <v>0.74</v>
      </c>
      <c r="W18" t="n">
        <v>1.16</v>
      </c>
      <c r="X18" t="n">
        <v>0.24</v>
      </c>
      <c r="Y18" t="n">
        <v>1</v>
      </c>
      <c r="Z18" t="n">
        <v>10</v>
      </c>
      <c r="AA18" t="n">
        <v>59.1766494138661</v>
      </c>
      <c r="AB18" t="n">
        <v>80.96810241754112</v>
      </c>
      <c r="AC18" t="n">
        <v>73.24062036227534</v>
      </c>
      <c r="AD18" t="n">
        <v>59176.6494138661</v>
      </c>
      <c r="AE18" t="n">
        <v>80968.10241754111</v>
      </c>
      <c r="AF18" t="n">
        <v>2.537156893012317e-06</v>
      </c>
      <c r="AG18" t="n">
        <v>0.1334722222222222</v>
      </c>
      <c r="AH18" t="n">
        <v>73240.62036227534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10.4706</v>
      </c>
      <c r="E19" t="n">
        <v>9.550000000000001</v>
      </c>
      <c r="F19" t="n">
        <v>6.91</v>
      </c>
      <c r="G19" t="n">
        <v>34.54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78.03</v>
      </c>
      <c r="Q19" t="n">
        <v>204.14</v>
      </c>
      <c r="R19" t="n">
        <v>28.63</v>
      </c>
      <c r="S19" t="n">
        <v>17.37</v>
      </c>
      <c r="T19" t="n">
        <v>3495.35</v>
      </c>
      <c r="U19" t="n">
        <v>0.61</v>
      </c>
      <c r="V19" t="n">
        <v>0.74</v>
      </c>
      <c r="W19" t="n">
        <v>1.15</v>
      </c>
      <c r="X19" t="n">
        <v>0.22</v>
      </c>
      <c r="Y19" t="n">
        <v>1</v>
      </c>
      <c r="Z19" t="n">
        <v>10</v>
      </c>
      <c r="AA19" t="n">
        <v>58.59149681457401</v>
      </c>
      <c r="AB19" t="n">
        <v>80.16747081607936</v>
      </c>
      <c r="AC19" t="n">
        <v>72.51639991716334</v>
      </c>
      <c r="AD19" t="n">
        <v>58591.49681457401</v>
      </c>
      <c r="AE19" t="n">
        <v>80167.47081607935</v>
      </c>
      <c r="AF19" t="n">
        <v>2.552294275253377e-06</v>
      </c>
      <c r="AG19" t="n">
        <v>0.1326388888888889</v>
      </c>
      <c r="AH19" t="n">
        <v>72516.39991716335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10.47</v>
      </c>
      <c r="E20" t="n">
        <v>9.550000000000001</v>
      </c>
      <c r="F20" t="n">
        <v>6.91</v>
      </c>
      <c r="G20" t="n">
        <v>34.54</v>
      </c>
      <c r="H20" t="n">
        <v>0.62</v>
      </c>
      <c r="I20" t="n">
        <v>12</v>
      </c>
      <c r="J20" t="n">
        <v>156.74</v>
      </c>
      <c r="K20" t="n">
        <v>49.1</v>
      </c>
      <c r="L20" t="n">
        <v>5.5</v>
      </c>
      <c r="M20" t="n">
        <v>10</v>
      </c>
      <c r="N20" t="n">
        <v>27.14</v>
      </c>
      <c r="O20" t="n">
        <v>19565.07</v>
      </c>
      <c r="P20" t="n">
        <v>77.59</v>
      </c>
      <c r="Q20" t="n">
        <v>204.14</v>
      </c>
      <c r="R20" t="n">
        <v>28.58</v>
      </c>
      <c r="S20" t="n">
        <v>17.37</v>
      </c>
      <c r="T20" t="n">
        <v>3470.93</v>
      </c>
      <c r="U20" t="n">
        <v>0.61</v>
      </c>
      <c r="V20" t="n">
        <v>0.74</v>
      </c>
      <c r="W20" t="n">
        <v>1.16</v>
      </c>
      <c r="X20" t="n">
        <v>0.22</v>
      </c>
      <c r="Y20" t="n">
        <v>1</v>
      </c>
      <c r="Z20" t="n">
        <v>10</v>
      </c>
      <c r="AA20" t="n">
        <v>58.36603882964378</v>
      </c>
      <c r="AB20" t="n">
        <v>79.85898925459367</v>
      </c>
      <c r="AC20" t="n">
        <v>72.23735940294915</v>
      </c>
      <c r="AD20" t="n">
        <v>58366.03882964378</v>
      </c>
      <c r="AE20" t="n">
        <v>79858.98925459366</v>
      </c>
      <c r="AF20" t="n">
        <v>2.552148020352497e-06</v>
      </c>
      <c r="AG20" t="n">
        <v>0.1326388888888889</v>
      </c>
      <c r="AH20" t="n">
        <v>72237.35940294915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10.5334</v>
      </c>
      <c r="E21" t="n">
        <v>9.49</v>
      </c>
      <c r="F21" t="n">
        <v>6.88</v>
      </c>
      <c r="G21" t="n">
        <v>37.53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77.17</v>
      </c>
      <c r="Q21" t="n">
        <v>204.14</v>
      </c>
      <c r="R21" t="n">
        <v>27.65</v>
      </c>
      <c r="S21" t="n">
        <v>17.37</v>
      </c>
      <c r="T21" t="n">
        <v>3010.85</v>
      </c>
      <c r="U21" t="n">
        <v>0.63</v>
      </c>
      <c r="V21" t="n">
        <v>0.74</v>
      </c>
      <c r="W21" t="n">
        <v>1.16</v>
      </c>
      <c r="X21" t="n">
        <v>0.19</v>
      </c>
      <c r="Y21" t="n">
        <v>1</v>
      </c>
      <c r="Z21" t="n">
        <v>10</v>
      </c>
      <c r="AA21" t="n">
        <v>57.73853006342788</v>
      </c>
      <c r="AB21" t="n">
        <v>79.00040407692454</v>
      </c>
      <c r="AC21" t="n">
        <v>71.46071638960463</v>
      </c>
      <c r="AD21" t="n">
        <v>57738.53006342788</v>
      </c>
      <c r="AE21" t="n">
        <v>79000.40407692453</v>
      </c>
      <c r="AF21" t="n">
        <v>2.567602288212129e-06</v>
      </c>
      <c r="AG21" t="n">
        <v>0.1318055555555556</v>
      </c>
      <c r="AH21" t="n">
        <v>71460.71638960463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10.522</v>
      </c>
      <c r="E22" t="n">
        <v>9.5</v>
      </c>
      <c r="F22" t="n">
        <v>6.89</v>
      </c>
      <c r="G22" t="n">
        <v>37.59</v>
      </c>
      <c r="H22" t="n">
        <v>0.67</v>
      </c>
      <c r="I22" t="n">
        <v>11</v>
      </c>
      <c r="J22" t="n">
        <v>157.44</v>
      </c>
      <c r="K22" t="n">
        <v>49.1</v>
      </c>
      <c r="L22" t="n">
        <v>6</v>
      </c>
      <c r="M22" t="n">
        <v>9</v>
      </c>
      <c r="N22" t="n">
        <v>27.35</v>
      </c>
      <c r="O22" t="n">
        <v>19652.13</v>
      </c>
      <c r="P22" t="n">
        <v>76.91</v>
      </c>
      <c r="Q22" t="n">
        <v>204.15</v>
      </c>
      <c r="R22" t="n">
        <v>27.94</v>
      </c>
      <c r="S22" t="n">
        <v>17.37</v>
      </c>
      <c r="T22" t="n">
        <v>3155.06</v>
      </c>
      <c r="U22" t="n">
        <v>0.62</v>
      </c>
      <c r="V22" t="n">
        <v>0.74</v>
      </c>
      <c r="W22" t="n">
        <v>1.16</v>
      </c>
      <c r="X22" t="n">
        <v>0.2</v>
      </c>
      <c r="Y22" t="n">
        <v>1</v>
      </c>
      <c r="Z22" t="n">
        <v>10</v>
      </c>
      <c r="AA22" t="n">
        <v>57.68783566991605</v>
      </c>
      <c r="AB22" t="n">
        <v>78.93104177124287</v>
      </c>
      <c r="AC22" t="n">
        <v>71.39797392502662</v>
      </c>
      <c r="AD22" t="n">
        <v>57687.83566991605</v>
      </c>
      <c r="AE22" t="n">
        <v>78931.04177124288</v>
      </c>
      <c r="AF22" t="n">
        <v>2.564823445095413e-06</v>
      </c>
      <c r="AG22" t="n">
        <v>0.1319444444444444</v>
      </c>
      <c r="AH22" t="n">
        <v>71397.97392502661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10.5814</v>
      </c>
      <c r="E23" t="n">
        <v>9.449999999999999</v>
      </c>
      <c r="F23" t="n">
        <v>6.87</v>
      </c>
      <c r="G23" t="n">
        <v>41.21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8</v>
      </c>
      <c r="N23" t="n">
        <v>27.45</v>
      </c>
      <c r="O23" t="n">
        <v>19695.71</v>
      </c>
      <c r="P23" t="n">
        <v>76.33</v>
      </c>
      <c r="Q23" t="n">
        <v>204.18</v>
      </c>
      <c r="R23" t="n">
        <v>27.39</v>
      </c>
      <c r="S23" t="n">
        <v>17.37</v>
      </c>
      <c r="T23" t="n">
        <v>2888.12</v>
      </c>
      <c r="U23" t="n">
        <v>0.63</v>
      </c>
      <c r="V23" t="n">
        <v>0.74</v>
      </c>
      <c r="W23" t="n">
        <v>1.15</v>
      </c>
      <c r="X23" t="n">
        <v>0.18</v>
      </c>
      <c r="Y23" t="n">
        <v>1</v>
      </c>
      <c r="Z23" t="n">
        <v>10</v>
      </c>
      <c r="AA23" t="n">
        <v>57.02927652693991</v>
      </c>
      <c r="AB23" t="n">
        <v>78.02997209824449</v>
      </c>
      <c r="AC23" t="n">
        <v>70.58290107695966</v>
      </c>
      <c r="AD23" t="n">
        <v>57029.27652693991</v>
      </c>
      <c r="AE23" t="n">
        <v>78029.97209824449</v>
      </c>
      <c r="AF23" t="n">
        <v>2.579302680282513e-06</v>
      </c>
      <c r="AG23" t="n">
        <v>0.13125</v>
      </c>
      <c r="AH23" t="n">
        <v>70582.90107695966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10.5842</v>
      </c>
      <c r="E24" t="n">
        <v>9.449999999999999</v>
      </c>
      <c r="F24" t="n">
        <v>6.87</v>
      </c>
      <c r="G24" t="n">
        <v>41.2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8</v>
      </c>
      <c r="N24" t="n">
        <v>27.56</v>
      </c>
      <c r="O24" t="n">
        <v>19739.33</v>
      </c>
      <c r="P24" t="n">
        <v>76.31999999999999</v>
      </c>
      <c r="Q24" t="n">
        <v>204.14</v>
      </c>
      <c r="R24" t="n">
        <v>27.27</v>
      </c>
      <c r="S24" t="n">
        <v>17.37</v>
      </c>
      <c r="T24" t="n">
        <v>2827.12</v>
      </c>
      <c r="U24" t="n">
        <v>0.64</v>
      </c>
      <c r="V24" t="n">
        <v>0.74</v>
      </c>
      <c r="W24" t="n">
        <v>1.15</v>
      </c>
      <c r="X24" t="n">
        <v>0.17</v>
      </c>
      <c r="Y24" t="n">
        <v>1</v>
      </c>
      <c r="Z24" t="n">
        <v>10</v>
      </c>
      <c r="AA24" t="n">
        <v>57.00959286797176</v>
      </c>
      <c r="AB24" t="n">
        <v>78.00304004766257</v>
      </c>
      <c r="AC24" t="n">
        <v>70.55853938348588</v>
      </c>
      <c r="AD24" t="n">
        <v>57009.59286797176</v>
      </c>
      <c r="AE24" t="n">
        <v>78003.04004766257</v>
      </c>
      <c r="AF24" t="n">
        <v>2.579985203153285e-06</v>
      </c>
      <c r="AG24" t="n">
        <v>0.13125</v>
      </c>
      <c r="AH24" t="n">
        <v>70558.53938348588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10.6481</v>
      </c>
      <c r="E25" t="n">
        <v>9.390000000000001</v>
      </c>
      <c r="F25" t="n">
        <v>6.84</v>
      </c>
      <c r="G25" t="n">
        <v>45.6</v>
      </c>
      <c r="H25" t="n">
        <v>0.75</v>
      </c>
      <c r="I25" t="n">
        <v>9</v>
      </c>
      <c r="J25" t="n">
        <v>158.51</v>
      </c>
      <c r="K25" t="n">
        <v>49.1</v>
      </c>
      <c r="L25" t="n">
        <v>6.75</v>
      </c>
      <c r="M25" t="n">
        <v>7</v>
      </c>
      <c r="N25" t="n">
        <v>27.66</v>
      </c>
      <c r="O25" t="n">
        <v>19782.99</v>
      </c>
      <c r="P25" t="n">
        <v>75.44</v>
      </c>
      <c r="Q25" t="n">
        <v>204.15</v>
      </c>
      <c r="R25" t="n">
        <v>26.51</v>
      </c>
      <c r="S25" t="n">
        <v>17.37</v>
      </c>
      <c r="T25" t="n">
        <v>2451.61</v>
      </c>
      <c r="U25" t="n">
        <v>0.66</v>
      </c>
      <c r="V25" t="n">
        <v>0.75</v>
      </c>
      <c r="W25" t="n">
        <v>1.15</v>
      </c>
      <c r="X25" t="n">
        <v>0.15</v>
      </c>
      <c r="Y25" t="n">
        <v>1</v>
      </c>
      <c r="Z25" t="n">
        <v>10</v>
      </c>
      <c r="AA25" t="n">
        <v>56.15918998950215</v>
      </c>
      <c r="AB25" t="n">
        <v>76.83948131221383</v>
      </c>
      <c r="AC25" t="n">
        <v>69.50602906068306</v>
      </c>
      <c r="AD25" t="n">
        <v>56159.18998950215</v>
      </c>
      <c r="AE25" t="n">
        <v>76839.48131221383</v>
      </c>
      <c r="AF25" t="n">
        <v>2.595561350096984e-06</v>
      </c>
      <c r="AG25" t="n">
        <v>0.1304166666666667</v>
      </c>
      <c r="AH25" t="n">
        <v>69506.02906068307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10.6245</v>
      </c>
      <c r="E26" t="n">
        <v>9.41</v>
      </c>
      <c r="F26" t="n">
        <v>6.86</v>
      </c>
      <c r="G26" t="n">
        <v>45.74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7</v>
      </c>
      <c r="N26" t="n">
        <v>27.77</v>
      </c>
      <c r="O26" t="n">
        <v>19826.68</v>
      </c>
      <c r="P26" t="n">
        <v>75.98999999999999</v>
      </c>
      <c r="Q26" t="n">
        <v>204.18</v>
      </c>
      <c r="R26" t="n">
        <v>27.15</v>
      </c>
      <c r="S26" t="n">
        <v>17.37</v>
      </c>
      <c r="T26" t="n">
        <v>2772.48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56.60754534020369</v>
      </c>
      <c r="AB26" t="n">
        <v>77.45294088308545</v>
      </c>
      <c r="AC26" t="n">
        <v>70.06094091110681</v>
      </c>
      <c r="AD26" t="n">
        <v>56607.54534020369</v>
      </c>
      <c r="AE26" t="n">
        <v>77452.94088308545</v>
      </c>
      <c r="AF26" t="n">
        <v>2.589808657329045e-06</v>
      </c>
      <c r="AG26" t="n">
        <v>0.1306944444444444</v>
      </c>
      <c r="AH26" t="n">
        <v>70060.94091110681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10.6314</v>
      </c>
      <c r="E27" t="n">
        <v>9.41</v>
      </c>
      <c r="F27" t="n">
        <v>6.85</v>
      </c>
      <c r="G27" t="n">
        <v>45.7</v>
      </c>
      <c r="H27" t="n">
        <v>0.8100000000000001</v>
      </c>
      <c r="I27" t="n">
        <v>9</v>
      </c>
      <c r="J27" t="n">
        <v>159.22</v>
      </c>
      <c r="K27" t="n">
        <v>49.1</v>
      </c>
      <c r="L27" t="n">
        <v>7.25</v>
      </c>
      <c r="M27" t="n">
        <v>7</v>
      </c>
      <c r="N27" t="n">
        <v>27.87</v>
      </c>
      <c r="O27" t="n">
        <v>19870.53</v>
      </c>
      <c r="P27" t="n">
        <v>75.70999999999999</v>
      </c>
      <c r="Q27" t="n">
        <v>204.14</v>
      </c>
      <c r="R27" t="n">
        <v>26.93</v>
      </c>
      <c r="S27" t="n">
        <v>17.37</v>
      </c>
      <c r="T27" t="n">
        <v>2664.75</v>
      </c>
      <c r="U27" t="n">
        <v>0.65</v>
      </c>
      <c r="V27" t="n">
        <v>0.74</v>
      </c>
      <c r="W27" t="n">
        <v>1.15</v>
      </c>
      <c r="X27" t="n">
        <v>0.16</v>
      </c>
      <c r="Y27" t="n">
        <v>1</v>
      </c>
      <c r="Z27" t="n">
        <v>10</v>
      </c>
      <c r="AA27" t="n">
        <v>56.40605016125208</v>
      </c>
      <c r="AB27" t="n">
        <v>77.17724628990408</v>
      </c>
      <c r="AC27" t="n">
        <v>69.81155822295877</v>
      </c>
      <c r="AD27" t="n">
        <v>56406.05016125207</v>
      </c>
      <c r="AE27" t="n">
        <v>77177.24628990407</v>
      </c>
      <c r="AF27" t="n">
        <v>2.591490588689163e-06</v>
      </c>
      <c r="AG27" t="n">
        <v>0.1306944444444444</v>
      </c>
      <c r="AH27" t="n">
        <v>69811.55822295876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10.6257</v>
      </c>
      <c r="E28" t="n">
        <v>9.41</v>
      </c>
      <c r="F28" t="n">
        <v>6.86</v>
      </c>
      <c r="G28" t="n">
        <v>45.73</v>
      </c>
      <c r="H28" t="n">
        <v>0.83</v>
      </c>
      <c r="I28" t="n">
        <v>9</v>
      </c>
      <c r="J28" t="n">
        <v>159.57</v>
      </c>
      <c r="K28" t="n">
        <v>49.1</v>
      </c>
      <c r="L28" t="n">
        <v>7.5</v>
      </c>
      <c r="M28" t="n">
        <v>7</v>
      </c>
      <c r="N28" t="n">
        <v>27.98</v>
      </c>
      <c r="O28" t="n">
        <v>19914.3</v>
      </c>
      <c r="P28" t="n">
        <v>75.31999999999999</v>
      </c>
      <c r="Q28" t="n">
        <v>204.15</v>
      </c>
      <c r="R28" t="n">
        <v>27.1</v>
      </c>
      <c r="S28" t="n">
        <v>17.37</v>
      </c>
      <c r="T28" t="n">
        <v>2746.04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  <c r="AA28" t="n">
        <v>56.25824389061155</v>
      </c>
      <c r="AB28" t="n">
        <v>76.97501122966136</v>
      </c>
      <c r="AC28" t="n">
        <v>69.62862419302687</v>
      </c>
      <c r="AD28" t="n">
        <v>56258.24389061154</v>
      </c>
      <c r="AE28" t="n">
        <v>76975.01122966137</v>
      </c>
      <c r="AF28" t="n">
        <v>2.590101167130805e-06</v>
      </c>
      <c r="AG28" t="n">
        <v>0.1306944444444444</v>
      </c>
      <c r="AH28" t="n">
        <v>69628.62419302686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10.7035</v>
      </c>
      <c r="E29" t="n">
        <v>9.34</v>
      </c>
      <c r="F29" t="n">
        <v>6.82</v>
      </c>
      <c r="G29" t="n">
        <v>51.16</v>
      </c>
      <c r="H29" t="n">
        <v>0.86</v>
      </c>
      <c r="I29" t="n">
        <v>8</v>
      </c>
      <c r="J29" t="n">
        <v>159.92</v>
      </c>
      <c r="K29" t="n">
        <v>49.1</v>
      </c>
      <c r="L29" t="n">
        <v>7.75</v>
      </c>
      <c r="M29" t="n">
        <v>6</v>
      </c>
      <c r="N29" t="n">
        <v>28.08</v>
      </c>
      <c r="O29" t="n">
        <v>19958.1</v>
      </c>
      <c r="P29" t="n">
        <v>74.61</v>
      </c>
      <c r="Q29" t="n">
        <v>204.14</v>
      </c>
      <c r="R29" t="n">
        <v>25.97</v>
      </c>
      <c r="S29" t="n">
        <v>17.37</v>
      </c>
      <c r="T29" t="n">
        <v>2185.33</v>
      </c>
      <c r="U29" t="n">
        <v>0.67</v>
      </c>
      <c r="V29" t="n">
        <v>0.75</v>
      </c>
      <c r="W29" t="n">
        <v>1.15</v>
      </c>
      <c r="X29" t="n">
        <v>0.13</v>
      </c>
      <c r="Y29" t="n">
        <v>1</v>
      </c>
      <c r="Z29" t="n">
        <v>10</v>
      </c>
      <c r="AA29" t="n">
        <v>55.40968512428211</v>
      </c>
      <c r="AB29" t="n">
        <v>75.81397568979932</v>
      </c>
      <c r="AC29" t="n">
        <v>68.57839625556528</v>
      </c>
      <c r="AD29" t="n">
        <v>55409.68512428211</v>
      </c>
      <c r="AE29" t="n">
        <v>75813.97568979932</v>
      </c>
      <c r="AF29" t="n">
        <v>2.609065552611552e-06</v>
      </c>
      <c r="AG29" t="n">
        <v>0.1297222222222222</v>
      </c>
      <c r="AH29" t="n">
        <v>68578.39625556528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10.7015</v>
      </c>
      <c r="E30" t="n">
        <v>9.34</v>
      </c>
      <c r="F30" t="n">
        <v>6.82</v>
      </c>
      <c r="G30" t="n">
        <v>51.18</v>
      </c>
      <c r="H30" t="n">
        <v>0.88</v>
      </c>
      <c r="I30" t="n">
        <v>8</v>
      </c>
      <c r="J30" t="n">
        <v>160.28</v>
      </c>
      <c r="K30" t="n">
        <v>49.1</v>
      </c>
      <c r="L30" t="n">
        <v>8</v>
      </c>
      <c r="M30" t="n">
        <v>6</v>
      </c>
      <c r="N30" t="n">
        <v>28.19</v>
      </c>
      <c r="O30" t="n">
        <v>20001.93</v>
      </c>
      <c r="P30" t="n">
        <v>74.31</v>
      </c>
      <c r="Q30" t="n">
        <v>204.19</v>
      </c>
      <c r="R30" t="n">
        <v>25.9</v>
      </c>
      <c r="S30" t="n">
        <v>17.37</v>
      </c>
      <c r="T30" t="n">
        <v>2151.97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55.26709981520305</v>
      </c>
      <c r="AB30" t="n">
        <v>75.61888417949754</v>
      </c>
      <c r="AC30" t="n">
        <v>68.401924005194</v>
      </c>
      <c r="AD30" t="n">
        <v>55267.09981520304</v>
      </c>
      <c r="AE30" t="n">
        <v>75618.88417949755</v>
      </c>
      <c r="AF30" t="n">
        <v>2.608578036275286e-06</v>
      </c>
      <c r="AG30" t="n">
        <v>0.1297222222222222</v>
      </c>
      <c r="AH30" t="n">
        <v>68401.924005194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10.6942</v>
      </c>
      <c r="E31" t="n">
        <v>9.35</v>
      </c>
      <c r="F31" t="n">
        <v>6.83</v>
      </c>
      <c r="G31" t="n">
        <v>51.23</v>
      </c>
      <c r="H31" t="n">
        <v>0.91</v>
      </c>
      <c r="I31" t="n">
        <v>8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74.06</v>
      </c>
      <c r="Q31" t="n">
        <v>204.15</v>
      </c>
      <c r="R31" t="n">
        <v>26.12</v>
      </c>
      <c r="S31" t="n">
        <v>17.37</v>
      </c>
      <c r="T31" t="n">
        <v>2260.78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55.19928932107252</v>
      </c>
      <c r="AB31" t="n">
        <v>75.52610286984034</v>
      </c>
      <c r="AC31" t="n">
        <v>68.31799761351108</v>
      </c>
      <c r="AD31" t="n">
        <v>55199.28932107252</v>
      </c>
      <c r="AE31" t="n">
        <v>75526.10286984034</v>
      </c>
      <c r="AF31" t="n">
        <v>2.606798601647915e-06</v>
      </c>
      <c r="AG31" t="n">
        <v>0.1298611111111111</v>
      </c>
      <c r="AH31" t="n">
        <v>68317.99761351108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10.6946</v>
      </c>
      <c r="E32" t="n">
        <v>9.35</v>
      </c>
      <c r="F32" t="n">
        <v>6.83</v>
      </c>
      <c r="G32" t="n">
        <v>51.22</v>
      </c>
      <c r="H32" t="n">
        <v>0.9399999999999999</v>
      </c>
      <c r="I32" t="n">
        <v>8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73.86</v>
      </c>
      <c r="Q32" t="n">
        <v>204.14</v>
      </c>
      <c r="R32" t="n">
        <v>26.12</v>
      </c>
      <c r="S32" t="n">
        <v>17.37</v>
      </c>
      <c r="T32" t="n">
        <v>2264.22</v>
      </c>
      <c r="U32" t="n">
        <v>0.67</v>
      </c>
      <c r="V32" t="n">
        <v>0.75</v>
      </c>
      <c r="W32" t="n">
        <v>1.15</v>
      </c>
      <c r="X32" t="n">
        <v>0.14</v>
      </c>
      <c r="Y32" t="n">
        <v>1</v>
      </c>
      <c r="Z32" t="n">
        <v>10</v>
      </c>
      <c r="AA32" t="n">
        <v>55.09553139168936</v>
      </c>
      <c r="AB32" t="n">
        <v>75.38413669338159</v>
      </c>
      <c r="AC32" t="n">
        <v>68.18958048968271</v>
      </c>
      <c r="AD32" t="n">
        <v>55095.53139168936</v>
      </c>
      <c r="AE32" t="n">
        <v>75384.13669338159</v>
      </c>
      <c r="AF32" t="n">
        <v>2.606896104915169e-06</v>
      </c>
      <c r="AG32" t="n">
        <v>0.1298611111111111</v>
      </c>
      <c r="AH32" t="n">
        <v>68189.58048968272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10.7591</v>
      </c>
      <c r="E33" t="n">
        <v>9.289999999999999</v>
      </c>
      <c r="F33" t="n">
        <v>6.8</v>
      </c>
      <c r="G33" t="n">
        <v>58.32</v>
      </c>
      <c r="H33" t="n">
        <v>0.96</v>
      </c>
      <c r="I33" t="n">
        <v>7</v>
      </c>
      <c r="J33" t="n">
        <v>161.35</v>
      </c>
      <c r="K33" t="n">
        <v>49.1</v>
      </c>
      <c r="L33" t="n">
        <v>8.75</v>
      </c>
      <c r="M33" t="n">
        <v>5</v>
      </c>
      <c r="N33" t="n">
        <v>28.5</v>
      </c>
      <c r="O33" t="n">
        <v>20133.66</v>
      </c>
      <c r="P33" t="n">
        <v>73.06</v>
      </c>
      <c r="Q33" t="n">
        <v>204.14</v>
      </c>
      <c r="R33" t="n">
        <v>25.29</v>
      </c>
      <c r="S33" t="n">
        <v>17.37</v>
      </c>
      <c r="T33" t="n">
        <v>1851.75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54.30272130440326</v>
      </c>
      <c r="AB33" t="n">
        <v>74.29937895564474</v>
      </c>
      <c r="AC33" t="n">
        <v>67.20835050796809</v>
      </c>
      <c r="AD33" t="n">
        <v>54302.72130440326</v>
      </c>
      <c r="AE33" t="n">
        <v>74299.37895564474</v>
      </c>
      <c r="AF33" t="n">
        <v>2.622618506759747e-06</v>
      </c>
      <c r="AG33" t="n">
        <v>0.1290277777777778</v>
      </c>
      <c r="AH33" t="n">
        <v>67208.35050796809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10.7514</v>
      </c>
      <c r="E34" t="n">
        <v>9.300000000000001</v>
      </c>
      <c r="F34" t="n">
        <v>6.81</v>
      </c>
      <c r="G34" t="n">
        <v>58.38</v>
      </c>
      <c r="H34" t="n">
        <v>0.99</v>
      </c>
      <c r="I34" t="n">
        <v>7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73.37</v>
      </c>
      <c r="Q34" t="n">
        <v>204.2</v>
      </c>
      <c r="R34" t="n">
        <v>25.58</v>
      </c>
      <c r="S34" t="n">
        <v>17.37</v>
      </c>
      <c r="T34" t="n">
        <v>1997.19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54.52001583538983</v>
      </c>
      <c r="AB34" t="n">
        <v>74.59669091929857</v>
      </c>
      <c r="AC34" t="n">
        <v>67.47728743509084</v>
      </c>
      <c r="AD34" t="n">
        <v>54520.01583538983</v>
      </c>
      <c r="AE34" t="n">
        <v>74596.69091929856</v>
      </c>
      <c r="AF34" t="n">
        <v>2.620741568865123e-06</v>
      </c>
      <c r="AG34" t="n">
        <v>0.1291666666666667</v>
      </c>
      <c r="AH34" t="n">
        <v>67477.28743509084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10.7549</v>
      </c>
      <c r="E35" t="n">
        <v>9.300000000000001</v>
      </c>
      <c r="F35" t="n">
        <v>6.81</v>
      </c>
      <c r="G35" t="n">
        <v>58.35</v>
      </c>
      <c r="H35" t="n">
        <v>1.01</v>
      </c>
      <c r="I35" t="n">
        <v>7</v>
      </c>
      <c r="J35" t="n">
        <v>162.06</v>
      </c>
      <c r="K35" t="n">
        <v>49.1</v>
      </c>
      <c r="L35" t="n">
        <v>9.25</v>
      </c>
      <c r="M35" t="n">
        <v>5</v>
      </c>
      <c r="N35" t="n">
        <v>28.72</v>
      </c>
      <c r="O35" t="n">
        <v>20221.66</v>
      </c>
      <c r="P35" t="n">
        <v>73.40000000000001</v>
      </c>
      <c r="Q35" t="n">
        <v>204.14</v>
      </c>
      <c r="R35" t="n">
        <v>25.5</v>
      </c>
      <c r="S35" t="n">
        <v>17.37</v>
      </c>
      <c r="T35" t="n">
        <v>1957.77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54.51812109288616</v>
      </c>
      <c r="AB35" t="n">
        <v>74.59409844901489</v>
      </c>
      <c r="AC35" t="n">
        <v>67.47494238653249</v>
      </c>
      <c r="AD35" t="n">
        <v>54518.12109288616</v>
      </c>
      <c r="AE35" t="n">
        <v>74594.0984490149</v>
      </c>
      <c r="AF35" t="n">
        <v>2.621594722453588e-06</v>
      </c>
      <c r="AG35" t="n">
        <v>0.1291666666666667</v>
      </c>
      <c r="AH35" t="n">
        <v>67474.94238653249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10.7556</v>
      </c>
      <c r="E36" t="n">
        <v>9.300000000000001</v>
      </c>
      <c r="F36" t="n">
        <v>6.81</v>
      </c>
      <c r="G36" t="n">
        <v>58.35</v>
      </c>
      <c r="H36" t="n">
        <v>1.04</v>
      </c>
      <c r="I36" t="n">
        <v>7</v>
      </c>
      <c r="J36" t="n">
        <v>162.42</v>
      </c>
      <c r="K36" t="n">
        <v>49.1</v>
      </c>
      <c r="L36" t="n">
        <v>9.5</v>
      </c>
      <c r="M36" t="n">
        <v>5</v>
      </c>
      <c r="N36" t="n">
        <v>28.82</v>
      </c>
      <c r="O36" t="n">
        <v>20265.72</v>
      </c>
      <c r="P36" t="n">
        <v>73.2</v>
      </c>
      <c r="Q36" t="n">
        <v>204.14</v>
      </c>
      <c r="R36" t="n">
        <v>25.52</v>
      </c>
      <c r="S36" t="n">
        <v>17.37</v>
      </c>
      <c r="T36" t="n">
        <v>1966</v>
      </c>
      <c r="U36" t="n">
        <v>0.68</v>
      </c>
      <c r="V36" t="n">
        <v>0.75</v>
      </c>
      <c r="W36" t="n">
        <v>1.15</v>
      </c>
      <c r="X36" t="n">
        <v>0.12</v>
      </c>
      <c r="Y36" t="n">
        <v>1</v>
      </c>
      <c r="Z36" t="n">
        <v>10</v>
      </c>
      <c r="AA36" t="n">
        <v>54.4135134753005</v>
      </c>
      <c r="AB36" t="n">
        <v>74.4509696916719</v>
      </c>
      <c r="AC36" t="n">
        <v>67.34547363690778</v>
      </c>
      <c r="AD36" t="n">
        <v>54413.5134753005</v>
      </c>
      <c r="AE36" t="n">
        <v>74450.9696916719</v>
      </c>
      <c r="AF36" t="n">
        <v>2.621765353171281e-06</v>
      </c>
      <c r="AG36" t="n">
        <v>0.1291666666666667</v>
      </c>
      <c r="AH36" t="n">
        <v>67345.47363690779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10.7524</v>
      </c>
      <c r="E37" t="n">
        <v>9.300000000000001</v>
      </c>
      <c r="F37" t="n">
        <v>6.81</v>
      </c>
      <c r="G37" t="n">
        <v>58.37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5</v>
      </c>
      <c r="N37" t="n">
        <v>28.93</v>
      </c>
      <c r="O37" t="n">
        <v>20309.81</v>
      </c>
      <c r="P37" t="n">
        <v>72.77</v>
      </c>
      <c r="Q37" t="n">
        <v>204.14</v>
      </c>
      <c r="R37" t="n">
        <v>25.58</v>
      </c>
      <c r="S37" t="n">
        <v>17.37</v>
      </c>
      <c r="T37" t="n">
        <v>1997.77</v>
      </c>
      <c r="U37" t="n">
        <v>0.68</v>
      </c>
      <c r="V37" t="n">
        <v>0.75</v>
      </c>
      <c r="W37" t="n">
        <v>1.15</v>
      </c>
      <c r="X37" t="n">
        <v>0.12</v>
      </c>
      <c r="Y37" t="n">
        <v>1</v>
      </c>
      <c r="Z37" t="n">
        <v>10</v>
      </c>
      <c r="AA37" t="n">
        <v>54.21146679348093</v>
      </c>
      <c r="AB37" t="n">
        <v>74.17452050793598</v>
      </c>
      <c r="AC37" t="n">
        <v>67.09540837526869</v>
      </c>
      <c r="AD37" t="n">
        <v>54211.46679348093</v>
      </c>
      <c r="AE37" t="n">
        <v>74174.52050793599</v>
      </c>
      <c r="AF37" t="n">
        <v>2.620985327033256e-06</v>
      </c>
      <c r="AG37" t="n">
        <v>0.1291666666666667</v>
      </c>
      <c r="AH37" t="n">
        <v>67095.40837526869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10.7424</v>
      </c>
      <c r="E38" t="n">
        <v>9.31</v>
      </c>
      <c r="F38" t="n">
        <v>6.82</v>
      </c>
      <c r="G38" t="n">
        <v>58.45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5</v>
      </c>
      <c r="N38" t="n">
        <v>29.04</v>
      </c>
      <c r="O38" t="n">
        <v>20353.94</v>
      </c>
      <c r="P38" t="n">
        <v>72.51000000000001</v>
      </c>
      <c r="Q38" t="n">
        <v>204.15</v>
      </c>
      <c r="R38" t="n">
        <v>25.76</v>
      </c>
      <c r="S38" t="n">
        <v>17.37</v>
      </c>
      <c r="T38" t="n">
        <v>2088.43</v>
      </c>
      <c r="U38" t="n">
        <v>0.67</v>
      </c>
      <c r="V38" t="n">
        <v>0.75</v>
      </c>
      <c r="W38" t="n">
        <v>1.15</v>
      </c>
      <c r="X38" t="n">
        <v>0.13</v>
      </c>
      <c r="Y38" t="n">
        <v>1</v>
      </c>
      <c r="Z38" t="n">
        <v>10</v>
      </c>
      <c r="AA38" t="n">
        <v>54.15129026021327</v>
      </c>
      <c r="AB38" t="n">
        <v>74.09218432031794</v>
      </c>
      <c r="AC38" t="n">
        <v>67.02093023783731</v>
      </c>
      <c r="AD38" t="n">
        <v>54151.29026021327</v>
      </c>
      <c r="AE38" t="n">
        <v>74092.18432031795</v>
      </c>
      <c r="AF38" t="n">
        <v>2.618547745351926e-06</v>
      </c>
      <c r="AG38" t="n">
        <v>0.1293055555555556</v>
      </c>
      <c r="AH38" t="n">
        <v>67020.93023783731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10.8176</v>
      </c>
      <c r="E39" t="n">
        <v>9.24</v>
      </c>
      <c r="F39" t="n">
        <v>6.78</v>
      </c>
      <c r="G39" t="n">
        <v>67.84</v>
      </c>
      <c r="H39" t="n">
        <v>1.11</v>
      </c>
      <c r="I39" t="n">
        <v>6</v>
      </c>
      <c r="J39" t="n">
        <v>163.49</v>
      </c>
      <c r="K39" t="n">
        <v>49.1</v>
      </c>
      <c r="L39" t="n">
        <v>10.25</v>
      </c>
      <c r="M39" t="n">
        <v>4</v>
      </c>
      <c r="N39" t="n">
        <v>29.15</v>
      </c>
      <c r="O39" t="n">
        <v>20398.1</v>
      </c>
      <c r="P39" t="n">
        <v>71.56999999999999</v>
      </c>
      <c r="Q39" t="n">
        <v>204.15</v>
      </c>
      <c r="R39" t="n">
        <v>24.75</v>
      </c>
      <c r="S39" t="n">
        <v>17.37</v>
      </c>
      <c r="T39" t="n">
        <v>1589.55</v>
      </c>
      <c r="U39" t="n">
        <v>0.7</v>
      </c>
      <c r="V39" t="n">
        <v>0.75</v>
      </c>
      <c r="W39" t="n">
        <v>1.15</v>
      </c>
      <c r="X39" t="n">
        <v>0.09</v>
      </c>
      <c r="Y39" t="n">
        <v>1</v>
      </c>
      <c r="Z39" t="n">
        <v>10</v>
      </c>
      <c r="AA39" t="n">
        <v>53.22358598058439</v>
      </c>
      <c r="AB39" t="n">
        <v>72.82285839750604</v>
      </c>
      <c r="AC39" t="n">
        <v>65.87274699958803</v>
      </c>
      <c r="AD39" t="n">
        <v>53223.58598058439</v>
      </c>
      <c r="AE39" t="n">
        <v>72822.85839750603</v>
      </c>
      <c r="AF39" t="n">
        <v>2.636878359595527e-06</v>
      </c>
      <c r="AG39" t="n">
        <v>0.1283333333333333</v>
      </c>
      <c r="AH39" t="n">
        <v>65872.74699958804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10.8183</v>
      </c>
      <c r="E40" t="n">
        <v>9.24</v>
      </c>
      <c r="F40" t="n">
        <v>6.78</v>
      </c>
      <c r="G40" t="n">
        <v>67.84</v>
      </c>
      <c r="H40" t="n">
        <v>1.14</v>
      </c>
      <c r="I40" t="n">
        <v>6</v>
      </c>
      <c r="J40" t="n">
        <v>163.85</v>
      </c>
      <c r="K40" t="n">
        <v>49.1</v>
      </c>
      <c r="L40" t="n">
        <v>10.5</v>
      </c>
      <c r="M40" t="n">
        <v>4</v>
      </c>
      <c r="N40" t="n">
        <v>29.26</v>
      </c>
      <c r="O40" t="n">
        <v>20442.3</v>
      </c>
      <c r="P40" t="n">
        <v>71.51000000000001</v>
      </c>
      <c r="Q40" t="n">
        <v>204.14</v>
      </c>
      <c r="R40" t="n">
        <v>24.83</v>
      </c>
      <c r="S40" t="n">
        <v>17.37</v>
      </c>
      <c r="T40" t="n">
        <v>1628.61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53.19009280579354</v>
      </c>
      <c r="AB40" t="n">
        <v>72.77703155814264</v>
      </c>
      <c r="AC40" t="n">
        <v>65.83129380945509</v>
      </c>
      <c r="AD40" t="n">
        <v>53190.09280579354</v>
      </c>
      <c r="AE40" t="n">
        <v>72777.03155814264</v>
      </c>
      <c r="AF40" t="n">
        <v>2.637048990313221e-06</v>
      </c>
      <c r="AG40" t="n">
        <v>0.1283333333333333</v>
      </c>
      <c r="AH40" t="n">
        <v>65831.29380945509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10.8131</v>
      </c>
      <c r="E41" t="n">
        <v>9.25</v>
      </c>
      <c r="F41" t="n">
        <v>6.79</v>
      </c>
      <c r="G41" t="n">
        <v>67.88</v>
      </c>
      <c r="H41" t="n">
        <v>1.16</v>
      </c>
      <c r="I41" t="n">
        <v>6</v>
      </c>
      <c r="J41" t="n">
        <v>164.21</v>
      </c>
      <c r="K41" t="n">
        <v>49.1</v>
      </c>
      <c r="L41" t="n">
        <v>10.75</v>
      </c>
      <c r="M41" t="n">
        <v>4</v>
      </c>
      <c r="N41" t="n">
        <v>29.36</v>
      </c>
      <c r="O41" t="n">
        <v>20486.54</v>
      </c>
      <c r="P41" t="n">
        <v>71.63</v>
      </c>
      <c r="Q41" t="n">
        <v>204.14</v>
      </c>
      <c r="R41" t="n">
        <v>24.86</v>
      </c>
      <c r="S41" t="n">
        <v>17.37</v>
      </c>
      <c r="T41" t="n">
        <v>1640.72</v>
      </c>
      <c r="U41" t="n">
        <v>0.7</v>
      </c>
      <c r="V41" t="n">
        <v>0.75</v>
      </c>
      <c r="W41" t="n">
        <v>1.15</v>
      </c>
      <c r="X41" t="n">
        <v>0.1</v>
      </c>
      <c r="Y41" t="n">
        <v>1</v>
      </c>
      <c r="Z41" t="n">
        <v>10</v>
      </c>
      <c r="AA41" t="n">
        <v>53.29791344547769</v>
      </c>
      <c r="AB41" t="n">
        <v>72.92455651406931</v>
      </c>
      <c r="AC41" t="n">
        <v>65.96473919064077</v>
      </c>
      <c r="AD41" t="n">
        <v>53297.91344547769</v>
      </c>
      <c r="AE41" t="n">
        <v>72924.55651406931</v>
      </c>
      <c r="AF41" t="n">
        <v>2.635781447838929e-06</v>
      </c>
      <c r="AG41" t="n">
        <v>0.1284722222222222</v>
      </c>
      <c r="AH41" t="n">
        <v>65964.73919064077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10.816</v>
      </c>
      <c r="E42" t="n">
        <v>9.25</v>
      </c>
      <c r="F42" t="n">
        <v>6.79</v>
      </c>
      <c r="G42" t="n">
        <v>67.86</v>
      </c>
      <c r="H42" t="n">
        <v>1.18</v>
      </c>
      <c r="I42" t="n">
        <v>6</v>
      </c>
      <c r="J42" t="n">
        <v>164.57</v>
      </c>
      <c r="K42" t="n">
        <v>49.1</v>
      </c>
      <c r="L42" t="n">
        <v>11</v>
      </c>
      <c r="M42" t="n">
        <v>4</v>
      </c>
      <c r="N42" t="n">
        <v>29.47</v>
      </c>
      <c r="O42" t="n">
        <v>20530.82</v>
      </c>
      <c r="P42" t="n">
        <v>71.54000000000001</v>
      </c>
      <c r="Q42" t="n">
        <v>204.14</v>
      </c>
      <c r="R42" t="n">
        <v>24.75</v>
      </c>
      <c r="S42" t="n">
        <v>17.37</v>
      </c>
      <c r="T42" t="n">
        <v>1586.03</v>
      </c>
      <c r="U42" t="n">
        <v>0.7</v>
      </c>
      <c r="V42" t="n">
        <v>0.75</v>
      </c>
      <c r="W42" t="n">
        <v>1.15</v>
      </c>
      <c r="X42" t="n">
        <v>0.09</v>
      </c>
      <c r="Y42" t="n">
        <v>1</v>
      </c>
      <c r="Z42" t="n">
        <v>10</v>
      </c>
      <c r="AA42" t="n">
        <v>53.23889026750095</v>
      </c>
      <c r="AB42" t="n">
        <v>72.84379839804274</v>
      </c>
      <c r="AC42" t="n">
        <v>65.89168851586302</v>
      </c>
      <c r="AD42" t="n">
        <v>53238.89026750095</v>
      </c>
      <c r="AE42" t="n">
        <v>72843.79839804274</v>
      </c>
      <c r="AF42" t="n">
        <v>2.636488346526514e-06</v>
      </c>
      <c r="AG42" t="n">
        <v>0.1284722222222222</v>
      </c>
      <c r="AH42" t="n">
        <v>65891.68851586302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10.8183</v>
      </c>
      <c r="E43" t="n">
        <v>9.24</v>
      </c>
      <c r="F43" t="n">
        <v>6.78</v>
      </c>
      <c r="G43" t="n">
        <v>67.84</v>
      </c>
      <c r="H43" t="n">
        <v>1.21</v>
      </c>
      <c r="I43" t="n">
        <v>6</v>
      </c>
      <c r="J43" t="n">
        <v>164.93</v>
      </c>
      <c r="K43" t="n">
        <v>49.1</v>
      </c>
      <c r="L43" t="n">
        <v>11.25</v>
      </c>
      <c r="M43" t="n">
        <v>4</v>
      </c>
      <c r="N43" t="n">
        <v>29.58</v>
      </c>
      <c r="O43" t="n">
        <v>20575.13</v>
      </c>
      <c r="P43" t="n">
        <v>71.02</v>
      </c>
      <c r="Q43" t="n">
        <v>204.15</v>
      </c>
      <c r="R43" t="n">
        <v>24.62</v>
      </c>
      <c r="S43" t="n">
        <v>17.37</v>
      </c>
      <c r="T43" t="n">
        <v>1521.82</v>
      </c>
      <c r="U43" t="n">
        <v>0.71</v>
      </c>
      <c r="V43" t="n">
        <v>0.75</v>
      </c>
      <c r="W43" t="n">
        <v>1.15</v>
      </c>
      <c r="X43" t="n">
        <v>0.09</v>
      </c>
      <c r="Y43" t="n">
        <v>1</v>
      </c>
      <c r="Z43" t="n">
        <v>10</v>
      </c>
      <c r="AA43" t="n">
        <v>52.9436067869357</v>
      </c>
      <c r="AB43" t="n">
        <v>72.43977851294582</v>
      </c>
      <c r="AC43" t="n">
        <v>65.52622772155414</v>
      </c>
      <c r="AD43" t="n">
        <v>52943.6067869357</v>
      </c>
      <c r="AE43" t="n">
        <v>72439.77851294582</v>
      </c>
      <c r="AF43" t="n">
        <v>2.637048990313221e-06</v>
      </c>
      <c r="AG43" t="n">
        <v>0.1283333333333333</v>
      </c>
      <c r="AH43" t="n">
        <v>65526.22772155413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10.8095</v>
      </c>
      <c r="E44" t="n">
        <v>9.25</v>
      </c>
      <c r="F44" t="n">
        <v>6.79</v>
      </c>
      <c r="G44" t="n">
        <v>67.91</v>
      </c>
      <c r="H44" t="n">
        <v>1.23</v>
      </c>
      <c r="I44" t="n">
        <v>6</v>
      </c>
      <c r="J44" t="n">
        <v>165.29</v>
      </c>
      <c r="K44" t="n">
        <v>49.1</v>
      </c>
      <c r="L44" t="n">
        <v>11.5</v>
      </c>
      <c r="M44" t="n">
        <v>4</v>
      </c>
      <c r="N44" t="n">
        <v>29.69</v>
      </c>
      <c r="O44" t="n">
        <v>20619.48</v>
      </c>
      <c r="P44" t="n">
        <v>70.92</v>
      </c>
      <c r="Q44" t="n">
        <v>204.16</v>
      </c>
      <c r="R44" t="n">
        <v>24.99</v>
      </c>
      <c r="S44" t="n">
        <v>17.37</v>
      </c>
      <c r="T44" t="n">
        <v>1709.11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52.95753704061433</v>
      </c>
      <c r="AB44" t="n">
        <v>72.45883850058831</v>
      </c>
      <c r="AC44" t="n">
        <v>65.54346865072692</v>
      </c>
      <c r="AD44" t="n">
        <v>52957.53704061433</v>
      </c>
      <c r="AE44" t="n">
        <v>72458.83850058832</v>
      </c>
      <c r="AF44" t="n">
        <v>2.63490391843365e-06</v>
      </c>
      <c r="AG44" t="n">
        <v>0.1284722222222222</v>
      </c>
      <c r="AH44" t="n">
        <v>65543.46865072692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10.8157</v>
      </c>
      <c r="E45" t="n">
        <v>9.25</v>
      </c>
      <c r="F45" t="n">
        <v>6.79</v>
      </c>
      <c r="G45" t="n">
        <v>67.86</v>
      </c>
      <c r="H45" t="n">
        <v>1.26</v>
      </c>
      <c r="I45" t="n">
        <v>6</v>
      </c>
      <c r="J45" t="n">
        <v>165.65</v>
      </c>
      <c r="K45" t="n">
        <v>49.1</v>
      </c>
      <c r="L45" t="n">
        <v>11.75</v>
      </c>
      <c r="M45" t="n">
        <v>4</v>
      </c>
      <c r="N45" t="n">
        <v>29.8</v>
      </c>
      <c r="O45" t="n">
        <v>20663.87</v>
      </c>
      <c r="P45" t="n">
        <v>70.39</v>
      </c>
      <c r="Q45" t="n">
        <v>204.14</v>
      </c>
      <c r="R45" t="n">
        <v>24.83</v>
      </c>
      <c r="S45" t="n">
        <v>17.37</v>
      </c>
      <c r="T45" t="n">
        <v>1625.33</v>
      </c>
      <c r="U45" t="n">
        <v>0.7</v>
      </c>
      <c r="V45" t="n">
        <v>0.75</v>
      </c>
      <c r="W45" t="n">
        <v>1.14</v>
      </c>
      <c r="X45" t="n">
        <v>0.1</v>
      </c>
      <c r="Y45" t="n">
        <v>1</v>
      </c>
      <c r="Z45" t="n">
        <v>10</v>
      </c>
      <c r="AA45" t="n">
        <v>52.6616834533843</v>
      </c>
      <c r="AB45" t="n">
        <v>72.05403857040129</v>
      </c>
      <c r="AC45" t="n">
        <v>65.17730225773653</v>
      </c>
      <c r="AD45" t="n">
        <v>52661.6834533843</v>
      </c>
      <c r="AE45" t="n">
        <v>72054.03857040129</v>
      </c>
      <c r="AF45" t="n">
        <v>2.636415219076075e-06</v>
      </c>
      <c r="AG45" t="n">
        <v>0.1284722222222222</v>
      </c>
      <c r="AH45" t="n">
        <v>65177.30225773653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10.8147</v>
      </c>
      <c r="E46" t="n">
        <v>9.25</v>
      </c>
      <c r="F46" t="n">
        <v>6.79</v>
      </c>
      <c r="G46" t="n">
        <v>67.87</v>
      </c>
      <c r="H46" t="n">
        <v>1.28</v>
      </c>
      <c r="I46" t="n">
        <v>6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70.39</v>
      </c>
      <c r="Q46" t="n">
        <v>204.15</v>
      </c>
      <c r="R46" t="n">
        <v>24.77</v>
      </c>
      <c r="S46" t="n">
        <v>17.37</v>
      </c>
      <c r="T46" t="n">
        <v>1596.32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52.6663633337066</v>
      </c>
      <c r="AB46" t="n">
        <v>72.06044178912002</v>
      </c>
      <c r="AC46" t="n">
        <v>65.1830943622477</v>
      </c>
      <c r="AD46" t="n">
        <v>52666.3633337066</v>
      </c>
      <c r="AE46" t="n">
        <v>72060.44178912001</v>
      </c>
      <c r="AF46" t="n">
        <v>2.636171460907941e-06</v>
      </c>
      <c r="AG46" t="n">
        <v>0.1284722222222222</v>
      </c>
      <c r="AH46" t="n">
        <v>65183.09436224771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10.8072</v>
      </c>
      <c r="E47" t="n">
        <v>9.25</v>
      </c>
      <c r="F47" t="n">
        <v>6.79</v>
      </c>
      <c r="G47" t="n">
        <v>67.93000000000001</v>
      </c>
      <c r="H47" t="n">
        <v>1.3</v>
      </c>
      <c r="I47" t="n">
        <v>6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69.64</v>
      </c>
      <c r="Q47" t="n">
        <v>204.14</v>
      </c>
      <c r="R47" t="n">
        <v>25.05</v>
      </c>
      <c r="S47" t="n">
        <v>17.37</v>
      </c>
      <c r="T47" t="n">
        <v>1738.42</v>
      </c>
      <c r="U47" t="n">
        <v>0.6899999999999999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52.32382802731802</v>
      </c>
      <c r="AB47" t="n">
        <v>71.5917698713282</v>
      </c>
      <c r="AC47" t="n">
        <v>64.75915183450465</v>
      </c>
      <c r="AD47" t="n">
        <v>52323.82802731802</v>
      </c>
      <c r="AE47" t="n">
        <v>71591.7698713282</v>
      </c>
      <c r="AF47" t="n">
        <v>2.634343274646944e-06</v>
      </c>
      <c r="AG47" t="n">
        <v>0.1284722222222222</v>
      </c>
      <c r="AH47" t="n">
        <v>64759.15183450464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10.8669</v>
      </c>
      <c r="E48" t="n">
        <v>9.199999999999999</v>
      </c>
      <c r="F48" t="n">
        <v>6.77</v>
      </c>
      <c r="G48" t="n">
        <v>81.28</v>
      </c>
      <c r="H48" t="n">
        <v>1.33</v>
      </c>
      <c r="I48" t="n">
        <v>5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69.23999999999999</v>
      </c>
      <c r="Q48" t="n">
        <v>204.14</v>
      </c>
      <c r="R48" t="n">
        <v>24.42</v>
      </c>
      <c r="S48" t="n">
        <v>17.37</v>
      </c>
      <c r="T48" t="n">
        <v>1428.29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51.80052337125732</v>
      </c>
      <c r="AB48" t="n">
        <v>70.87576135433426</v>
      </c>
      <c r="AC48" t="n">
        <v>64.11147816544809</v>
      </c>
      <c r="AD48" t="n">
        <v>51800.52337125732</v>
      </c>
      <c r="AE48" t="n">
        <v>70875.76135433426</v>
      </c>
      <c r="AF48" t="n">
        <v>2.648895637284484e-06</v>
      </c>
      <c r="AG48" t="n">
        <v>0.1277777777777778</v>
      </c>
      <c r="AH48" t="n">
        <v>64111.4781654481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10.8663</v>
      </c>
      <c r="E49" t="n">
        <v>9.199999999999999</v>
      </c>
      <c r="F49" t="n">
        <v>6.77</v>
      </c>
      <c r="G49" t="n">
        <v>81.28</v>
      </c>
      <c r="H49" t="n">
        <v>1.35</v>
      </c>
      <c r="I49" t="n">
        <v>5</v>
      </c>
      <c r="J49" t="n">
        <v>167.09</v>
      </c>
      <c r="K49" t="n">
        <v>49.1</v>
      </c>
      <c r="L49" t="n">
        <v>12.75</v>
      </c>
      <c r="M49" t="n">
        <v>3</v>
      </c>
      <c r="N49" t="n">
        <v>30.25</v>
      </c>
      <c r="O49" t="n">
        <v>20841.8</v>
      </c>
      <c r="P49" t="n">
        <v>69.43000000000001</v>
      </c>
      <c r="Q49" t="n">
        <v>204.14</v>
      </c>
      <c r="R49" t="n">
        <v>24.46</v>
      </c>
      <c r="S49" t="n">
        <v>17.37</v>
      </c>
      <c r="T49" t="n">
        <v>1444.83</v>
      </c>
      <c r="U49" t="n">
        <v>0.71</v>
      </c>
      <c r="V49" t="n">
        <v>0.75</v>
      </c>
      <c r="W49" t="n">
        <v>1.14</v>
      </c>
      <c r="X49" t="n">
        <v>0.08</v>
      </c>
      <c r="Y49" t="n">
        <v>1</v>
      </c>
      <c r="Z49" t="n">
        <v>10</v>
      </c>
      <c r="AA49" t="n">
        <v>51.89842455991773</v>
      </c>
      <c r="AB49" t="n">
        <v>71.00971407975499</v>
      </c>
      <c r="AC49" t="n">
        <v>64.23264663075852</v>
      </c>
      <c r="AD49" t="n">
        <v>51898.42455991773</v>
      </c>
      <c r="AE49" t="n">
        <v>71009.71407975498</v>
      </c>
      <c r="AF49" t="n">
        <v>2.648749382383605e-06</v>
      </c>
      <c r="AG49" t="n">
        <v>0.1277777777777778</v>
      </c>
      <c r="AH49" t="n">
        <v>64232.64663075853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10.8623</v>
      </c>
      <c r="E50" t="n">
        <v>9.210000000000001</v>
      </c>
      <c r="F50" t="n">
        <v>6.78</v>
      </c>
      <c r="G50" t="n">
        <v>81.31999999999999</v>
      </c>
      <c r="H50" t="n">
        <v>1.38</v>
      </c>
      <c r="I50" t="n">
        <v>5</v>
      </c>
      <c r="J50" t="n">
        <v>167.45</v>
      </c>
      <c r="K50" t="n">
        <v>49.1</v>
      </c>
      <c r="L50" t="n">
        <v>13</v>
      </c>
      <c r="M50" t="n">
        <v>3</v>
      </c>
      <c r="N50" t="n">
        <v>30.36</v>
      </c>
      <c r="O50" t="n">
        <v>20886.38</v>
      </c>
      <c r="P50" t="n">
        <v>69.63</v>
      </c>
      <c r="Q50" t="n">
        <v>204.16</v>
      </c>
      <c r="R50" t="n">
        <v>24.47</v>
      </c>
      <c r="S50" t="n">
        <v>17.37</v>
      </c>
      <c r="T50" t="n">
        <v>1453.92</v>
      </c>
      <c r="U50" t="n">
        <v>0.71</v>
      </c>
      <c r="V50" t="n">
        <v>0.75</v>
      </c>
      <c r="W50" t="n">
        <v>1.15</v>
      </c>
      <c r="X50" t="n">
        <v>0.09</v>
      </c>
      <c r="Y50" t="n">
        <v>1</v>
      </c>
      <c r="Z50" t="n">
        <v>10</v>
      </c>
      <c r="AA50" t="n">
        <v>52.03971382237514</v>
      </c>
      <c r="AB50" t="n">
        <v>71.20303228189145</v>
      </c>
      <c r="AC50" t="n">
        <v>64.40751481500698</v>
      </c>
      <c r="AD50" t="n">
        <v>52039.71382237514</v>
      </c>
      <c r="AE50" t="n">
        <v>71203.03228189146</v>
      </c>
      <c r="AF50" t="n">
        <v>2.647774349711072e-06</v>
      </c>
      <c r="AG50" t="n">
        <v>0.1279166666666667</v>
      </c>
      <c r="AH50" t="n">
        <v>64407.51481500697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10.865</v>
      </c>
      <c r="E51" t="n">
        <v>9.199999999999999</v>
      </c>
      <c r="F51" t="n">
        <v>6.77</v>
      </c>
      <c r="G51" t="n">
        <v>81.3</v>
      </c>
      <c r="H51" t="n">
        <v>1.4</v>
      </c>
      <c r="I51" t="n">
        <v>5</v>
      </c>
      <c r="J51" t="n">
        <v>167.81</v>
      </c>
      <c r="K51" t="n">
        <v>49.1</v>
      </c>
      <c r="L51" t="n">
        <v>13.25</v>
      </c>
      <c r="M51" t="n">
        <v>3</v>
      </c>
      <c r="N51" t="n">
        <v>30.47</v>
      </c>
      <c r="O51" t="n">
        <v>20930.99</v>
      </c>
      <c r="P51" t="n">
        <v>69.23</v>
      </c>
      <c r="Q51" t="n">
        <v>204.14</v>
      </c>
      <c r="R51" t="n">
        <v>24.41</v>
      </c>
      <c r="S51" t="n">
        <v>17.37</v>
      </c>
      <c r="T51" t="n">
        <v>1421.74</v>
      </c>
      <c r="U51" t="n">
        <v>0.71</v>
      </c>
      <c r="V51" t="n">
        <v>0.75</v>
      </c>
      <c r="W51" t="n">
        <v>1.15</v>
      </c>
      <c r="X51" t="n">
        <v>0.08</v>
      </c>
      <c r="Y51" t="n">
        <v>1</v>
      </c>
      <c r="Z51" t="n">
        <v>10</v>
      </c>
      <c r="AA51" t="n">
        <v>51.80421507396836</v>
      </c>
      <c r="AB51" t="n">
        <v>70.88081250484991</v>
      </c>
      <c r="AC51" t="n">
        <v>64.11604724124788</v>
      </c>
      <c r="AD51" t="n">
        <v>51804.21507396836</v>
      </c>
      <c r="AE51" t="n">
        <v>70880.81250484992</v>
      </c>
      <c r="AF51" t="n">
        <v>2.648432496765032e-06</v>
      </c>
      <c r="AG51" t="n">
        <v>0.1277777777777778</v>
      </c>
      <c r="AH51" t="n">
        <v>64116.04724124788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10.8663</v>
      </c>
      <c r="E52" t="n">
        <v>9.199999999999999</v>
      </c>
      <c r="F52" t="n">
        <v>6.77</v>
      </c>
      <c r="G52" t="n">
        <v>81.28</v>
      </c>
      <c r="H52" t="n">
        <v>1.42</v>
      </c>
      <c r="I52" t="n">
        <v>5</v>
      </c>
      <c r="J52" t="n">
        <v>168.18</v>
      </c>
      <c r="K52" t="n">
        <v>49.1</v>
      </c>
      <c r="L52" t="n">
        <v>13.5</v>
      </c>
      <c r="M52" t="n">
        <v>3</v>
      </c>
      <c r="N52" t="n">
        <v>30.58</v>
      </c>
      <c r="O52" t="n">
        <v>20975.64</v>
      </c>
      <c r="P52" t="n">
        <v>69.03</v>
      </c>
      <c r="Q52" t="n">
        <v>204.14</v>
      </c>
      <c r="R52" t="n">
        <v>24.5</v>
      </c>
      <c r="S52" t="n">
        <v>17.37</v>
      </c>
      <c r="T52" t="n">
        <v>1465.91</v>
      </c>
      <c r="U52" t="n">
        <v>0.71</v>
      </c>
      <c r="V52" t="n">
        <v>0.75</v>
      </c>
      <c r="W52" t="n">
        <v>1.14</v>
      </c>
      <c r="X52" t="n">
        <v>0.08</v>
      </c>
      <c r="Y52" t="n">
        <v>1</v>
      </c>
      <c r="Z52" t="n">
        <v>10</v>
      </c>
      <c r="AA52" t="n">
        <v>51.69810030724815</v>
      </c>
      <c r="AB52" t="n">
        <v>70.73562159957029</v>
      </c>
      <c r="AC52" t="n">
        <v>63.98471315219139</v>
      </c>
      <c r="AD52" t="n">
        <v>51698.10030724815</v>
      </c>
      <c r="AE52" t="n">
        <v>70735.6215995703</v>
      </c>
      <c r="AF52" t="n">
        <v>2.648749382383605e-06</v>
      </c>
      <c r="AG52" t="n">
        <v>0.1277777777777778</v>
      </c>
      <c r="AH52" t="n">
        <v>63984.71315219139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10.8689</v>
      </c>
      <c r="E53" t="n">
        <v>9.199999999999999</v>
      </c>
      <c r="F53" t="n">
        <v>6.77</v>
      </c>
      <c r="G53" t="n">
        <v>81.26000000000001</v>
      </c>
      <c r="H53" t="n">
        <v>1.45</v>
      </c>
      <c r="I53" t="n">
        <v>5</v>
      </c>
      <c r="J53" t="n">
        <v>168.54</v>
      </c>
      <c r="K53" t="n">
        <v>49.1</v>
      </c>
      <c r="L53" t="n">
        <v>13.75</v>
      </c>
      <c r="M53" t="n">
        <v>3</v>
      </c>
      <c r="N53" t="n">
        <v>30.69</v>
      </c>
      <c r="O53" t="n">
        <v>21020.34</v>
      </c>
      <c r="P53" t="n">
        <v>68.67</v>
      </c>
      <c r="Q53" t="n">
        <v>204.14</v>
      </c>
      <c r="R53" t="n">
        <v>24.36</v>
      </c>
      <c r="S53" t="n">
        <v>17.37</v>
      </c>
      <c r="T53" t="n">
        <v>1396.27</v>
      </c>
      <c r="U53" t="n">
        <v>0.71</v>
      </c>
      <c r="V53" t="n">
        <v>0.75</v>
      </c>
      <c r="W53" t="n">
        <v>1.14</v>
      </c>
      <c r="X53" t="n">
        <v>0.08</v>
      </c>
      <c r="Y53" t="n">
        <v>1</v>
      </c>
      <c r="Z53" t="n">
        <v>10</v>
      </c>
      <c r="AA53" t="n">
        <v>51.50597455964244</v>
      </c>
      <c r="AB53" t="n">
        <v>70.4727466757065</v>
      </c>
      <c r="AC53" t="n">
        <v>63.7469266421138</v>
      </c>
      <c r="AD53" t="n">
        <v>51505.97455964244</v>
      </c>
      <c r="AE53" t="n">
        <v>70472.7466757065</v>
      </c>
      <c r="AF53" t="n">
        <v>2.64938315362075e-06</v>
      </c>
      <c r="AG53" t="n">
        <v>0.1277777777777778</v>
      </c>
      <c r="AH53" t="n">
        <v>63746.9266421138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10.8751</v>
      </c>
      <c r="E54" t="n">
        <v>9.199999999999999</v>
      </c>
      <c r="F54" t="n">
        <v>6.77</v>
      </c>
      <c r="G54" t="n">
        <v>81.19</v>
      </c>
      <c r="H54" t="n">
        <v>1.47</v>
      </c>
      <c r="I54" t="n">
        <v>5</v>
      </c>
      <c r="J54" t="n">
        <v>168.9</v>
      </c>
      <c r="K54" t="n">
        <v>49.1</v>
      </c>
      <c r="L54" t="n">
        <v>14</v>
      </c>
      <c r="M54" t="n">
        <v>3</v>
      </c>
      <c r="N54" t="n">
        <v>30.81</v>
      </c>
      <c r="O54" t="n">
        <v>21065.06</v>
      </c>
      <c r="P54" t="n">
        <v>68.20999999999999</v>
      </c>
      <c r="Q54" t="n">
        <v>204.14</v>
      </c>
      <c r="R54" t="n">
        <v>24.18</v>
      </c>
      <c r="S54" t="n">
        <v>17.37</v>
      </c>
      <c r="T54" t="n">
        <v>1306.66</v>
      </c>
      <c r="U54" t="n">
        <v>0.72</v>
      </c>
      <c r="V54" t="n">
        <v>0.75</v>
      </c>
      <c r="W54" t="n">
        <v>1.14</v>
      </c>
      <c r="X54" t="n">
        <v>0.07000000000000001</v>
      </c>
      <c r="Y54" t="n">
        <v>1</v>
      </c>
      <c r="Z54" t="n">
        <v>10</v>
      </c>
      <c r="AA54" t="n">
        <v>51.24759157062235</v>
      </c>
      <c r="AB54" t="n">
        <v>70.11921567107642</v>
      </c>
      <c r="AC54" t="n">
        <v>63.42713614038163</v>
      </c>
      <c r="AD54" t="n">
        <v>51247.59157062235</v>
      </c>
      <c r="AE54" t="n">
        <v>70119.21567107642</v>
      </c>
      <c r="AF54" t="n">
        <v>2.650894454263175e-06</v>
      </c>
      <c r="AG54" t="n">
        <v>0.1277777777777778</v>
      </c>
      <c r="AH54" t="n">
        <v>63427.13614038163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10.8774</v>
      </c>
      <c r="E55" t="n">
        <v>9.19</v>
      </c>
      <c r="F55" t="n">
        <v>6.76</v>
      </c>
      <c r="G55" t="n">
        <v>81.17</v>
      </c>
      <c r="H55" t="n">
        <v>1.49</v>
      </c>
      <c r="I55" t="n">
        <v>5</v>
      </c>
      <c r="J55" t="n">
        <v>169.26</v>
      </c>
      <c r="K55" t="n">
        <v>49.1</v>
      </c>
      <c r="L55" t="n">
        <v>14.25</v>
      </c>
      <c r="M55" t="n">
        <v>3</v>
      </c>
      <c r="N55" t="n">
        <v>30.92</v>
      </c>
      <c r="O55" t="n">
        <v>21109.83</v>
      </c>
      <c r="P55" t="n">
        <v>67.56</v>
      </c>
      <c r="Q55" t="n">
        <v>204.14</v>
      </c>
      <c r="R55" t="n">
        <v>24.02</v>
      </c>
      <c r="S55" t="n">
        <v>17.37</v>
      </c>
      <c r="T55" t="n">
        <v>1229.64</v>
      </c>
      <c r="U55" t="n">
        <v>0.72</v>
      </c>
      <c r="V55" t="n">
        <v>0.75</v>
      </c>
      <c r="W55" t="n">
        <v>1.15</v>
      </c>
      <c r="X55" t="n">
        <v>0.07000000000000001</v>
      </c>
      <c r="Y55" t="n">
        <v>1</v>
      </c>
      <c r="Z55" t="n">
        <v>10</v>
      </c>
      <c r="AA55" t="n">
        <v>50.88929163129541</v>
      </c>
      <c r="AB55" t="n">
        <v>69.62897388701184</v>
      </c>
      <c r="AC55" t="n">
        <v>62.98368234412932</v>
      </c>
      <c r="AD55" t="n">
        <v>50889.2916312954</v>
      </c>
      <c r="AE55" t="n">
        <v>69628.97388701185</v>
      </c>
      <c r="AF55" t="n">
        <v>2.65145509804988e-06</v>
      </c>
      <c r="AG55" t="n">
        <v>0.1276388888888889</v>
      </c>
      <c r="AH55" t="n">
        <v>62983.68234412932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10.8751</v>
      </c>
      <c r="E56" t="n">
        <v>9.199999999999999</v>
      </c>
      <c r="F56" t="n">
        <v>6.77</v>
      </c>
      <c r="G56" t="n">
        <v>81.19</v>
      </c>
      <c r="H56" t="n">
        <v>1.52</v>
      </c>
      <c r="I56" t="n">
        <v>5</v>
      </c>
      <c r="J56" t="n">
        <v>169.63</v>
      </c>
      <c r="K56" t="n">
        <v>49.1</v>
      </c>
      <c r="L56" t="n">
        <v>14.5</v>
      </c>
      <c r="M56" t="n">
        <v>3</v>
      </c>
      <c r="N56" t="n">
        <v>31.03</v>
      </c>
      <c r="O56" t="n">
        <v>21154.64</v>
      </c>
      <c r="P56" t="n">
        <v>66.77</v>
      </c>
      <c r="Q56" t="n">
        <v>204.15</v>
      </c>
      <c r="R56" t="n">
        <v>24.26</v>
      </c>
      <c r="S56" t="n">
        <v>17.37</v>
      </c>
      <c r="T56" t="n">
        <v>1345.77</v>
      </c>
      <c r="U56" t="n">
        <v>0.72</v>
      </c>
      <c r="V56" t="n">
        <v>0.75</v>
      </c>
      <c r="W56" t="n">
        <v>1.14</v>
      </c>
      <c r="X56" t="n">
        <v>0.07000000000000001</v>
      </c>
      <c r="Y56" t="n">
        <v>1</v>
      </c>
      <c r="Z56" t="n">
        <v>10</v>
      </c>
      <c r="AA56" t="n">
        <v>50.52700782091701</v>
      </c>
      <c r="AB56" t="n">
        <v>69.13328119481871</v>
      </c>
      <c r="AC56" t="n">
        <v>62.53529786676988</v>
      </c>
      <c r="AD56" t="n">
        <v>50527.00782091702</v>
      </c>
      <c r="AE56" t="n">
        <v>69133.2811948187</v>
      </c>
      <c r="AF56" t="n">
        <v>2.650894454263175e-06</v>
      </c>
      <c r="AG56" t="n">
        <v>0.1277777777777778</v>
      </c>
      <c r="AH56" t="n">
        <v>62535.29786676988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10.8755</v>
      </c>
      <c r="E57" t="n">
        <v>9.199999999999999</v>
      </c>
      <c r="F57" t="n">
        <v>6.77</v>
      </c>
      <c r="G57" t="n">
        <v>81.19</v>
      </c>
      <c r="H57" t="n">
        <v>1.54</v>
      </c>
      <c r="I57" t="n">
        <v>5</v>
      </c>
      <c r="J57" t="n">
        <v>169.99</v>
      </c>
      <c r="K57" t="n">
        <v>49.1</v>
      </c>
      <c r="L57" t="n">
        <v>14.75</v>
      </c>
      <c r="M57" t="n">
        <v>3</v>
      </c>
      <c r="N57" t="n">
        <v>31.15</v>
      </c>
      <c r="O57" t="n">
        <v>21199.48</v>
      </c>
      <c r="P57" t="n">
        <v>66.41</v>
      </c>
      <c r="Q57" t="n">
        <v>204.14</v>
      </c>
      <c r="R57" t="n">
        <v>24.15</v>
      </c>
      <c r="S57" t="n">
        <v>17.37</v>
      </c>
      <c r="T57" t="n">
        <v>1290.4</v>
      </c>
      <c r="U57" t="n">
        <v>0.72</v>
      </c>
      <c r="V57" t="n">
        <v>0.75</v>
      </c>
      <c r="W57" t="n">
        <v>1.14</v>
      </c>
      <c r="X57" t="n">
        <v>0.07000000000000001</v>
      </c>
      <c r="Y57" t="n">
        <v>1</v>
      </c>
      <c r="Z57" t="n">
        <v>10</v>
      </c>
      <c r="AA57" t="n">
        <v>50.34508545256947</v>
      </c>
      <c r="AB57" t="n">
        <v>68.88436698459724</v>
      </c>
      <c r="AC57" t="n">
        <v>62.3101396794186</v>
      </c>
      <c r="AD57" t="n">
        <v>50345.08545256947</v>
      </c>
      <c r="AE57" t="n">
        <v>68884.36698459723</v>
      </c>
      <c r="AF57" t="n">
        <v>2.650991957530428e-06</v>
      </c>
      <c r="AG57" t="n">
        <v>0.1277777777777778</v>
      </c>
      <c r="AH57" t="n">
        <v>62310.1396794186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10.8696</v>
      </c>
      <c r="E58" t="n">
        <v>9.199999999999999</v>
      </c>
      <c r="F58" t="n">
        <v>6.77</v>
      </c>
      <c r="G58" t="n">
        <v>81.25</v>
      </c>
      <c r="H58" t="n">
        <v>1.56</v>
      </c>
      <c r="I58" t="n">
        <v>5</v>
      </c>
      <c r="J58" t="n">
        <v>170.35</v>
      </c>
      <c r="K58" t="n">
        <v>49.1</v>
      </c>
      <c r="L58" t="n">
        <v>15</v>
      </c>
      <c r="M58" t="n">
        <v>3</v>
      </c>
      <c r="N58" t="n">
        <v>31.26</v>
      </c>
      <c r="O58" t="n">
        <v>21244.37</v>
      </c>
      <c r="P58" t="n">
        <v>66.26000000000001</v>
      </c>
      <c r="Q58" t="n">
        <v>204.14</v>
      </c>
      <c r="R58" t="n">
        <v>24.39</v>
      </c>
      <c r="S58" t="n">
        <v>17.37</v>
      </c>
      <c r="T58" t="n">
        <v>1413.35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50.29620227909948</v>
      </c>
      <c r="AB58" t="n">
        <v>68.8174828700822</v>
      </c>
      <c r="AC58" t="n">
        <v>62.24963889092042</v>
      </c>
      <c r="AD58" t="n">
        <v>50296.20227909947</v>
      </c>
      <c r="AE58" t="n">
        <v>68817.4828700822</v>
      </c>
      <c r="AF58" t="n">
        <v>2.649553784338443e-06</v>
      </c>
      <c r="AG58" t="n">
        <v>0.1277777777777778</v>
      </c>
      <c r="AH58" t="n">
        <v>62249.63889092042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10.8686</v>
      </c>
      <c r="E59" t="n">
        <v>9.199999999999999</v>
      </c>
      <c r="F59" t="n">
        <v>6.77</v>
      </c>
      <c r="G59" t="n">
        <v>81.26000000000001</v>
      </c>
      <c r="H59" t="n">
        <v>1.58</v>
      </c>
      <c r="I59" t="n">
        <v>5</v>
      </c>
      <c r="J59" t="n">
        <v>170.72</v>
      </c>
      <c r="K59" t="n">
        <v>49.1</v>
      </c>
      <c r="L59" t="n">
        <v>15.25</v>
      </c>
      <c r="M59" t="n">
        <v>3</v>
      </c>
      <c r="N59" t="n">
        <v>31.37</v>
      </c>
      <c r="O59" t="n">
        <v>21289.29</v>
      </c>
      <c r="P59" t="n">
        <v>65.64</v>
      </c>
      <c r="Q59" t="n">
        <v>204.14</v>
      </c>
      <c r="R59" t="n">
        <v>24.26</v>
      </c>
      <c r="S59" t="n">
        <v>17.37</v>
      </c>
      <c r="T59" t="n">
        <v>1347.93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49.99020463129669</v>
      </c>
      <c r="AB59" t="n">
        <v>68.39880338869519</v>
      </c>
      <c r="AC59" t="n">
        <v>61.8709175916165</v>
      </c>
      <c r="AD59" t="n">
        <v>49990.20463129669</v>
      </c>
      <c r="AE59" t="n">
        <v>68398.80338869519</v>
      </c>
      <c r="AF59" t="n">
        <v>2.64931002617031e-06</v>
      </c>
      <c r="AG59" t="n">
        <v>0.1277777777777778</v>
      </c>
      <c r="AH59" t="n">
        <v>61870.9175916165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10.9386</v>
      </c>
      <c r="E60" t="n">
        <v>9.140000000000001</v>
      </c>
      <c r="F60" t="n">
        <v>6.74</v>
      </c>
      <c r="G60" t="n">
        <v>101.15</v>
      </c>
      <c r="H60" t="n">
        <v>1.61</v>
      </c>
      <c r="I60" t="n">
        <v>4</v>
      </c>
      <c r="J60" t="n">
        <v>171.08</v>
      </c>
      <c r="K60" t="n">
        <v>49.1</v>
      </c>
      <c r="L60" t="n">
        <v>15.5</v>
      </c>
      <c r="M60" t="n">
        <v>2</v>
      </c>
      <c r="N60" t="n">
        <v>31.49</v>
      </c>
      <c r="O60" t="n">
        <v>21334.25</v>
      </c>
      <c r="P60" t="n">
        <v>64.59999999999999</v>
      </c>
      <c r="Q60" t="n">
        <v>204.14</v>
      </c>
      <c r="R60" t="n">
        <v>23.46</v>
      </c>
      <c r="S60" t="n">
        <v>17.37</v>
      </c>
      <c r="T60" t="n">
        <v>952.58</v>
      </c>
      <c r="U60" t="n">
        <v>0.74</v>
      </c>
      <c r="V60" t="n">
        <v>0.76</v>
      </c>
      <c r="W60" t="n">
        <v>1.14</v>
      </c>
      <c r="X60" t="n">
        <v>0.05</v>
      </c>
      <c r="Y60" t="n">
        <v>1</v>
      </c>
      <c r="Z60" t="n">
        <v>10</v>
      </c>
      <c r="AA60" t="n">
        <v>49.09691805656218</v>
      </c>
      <c r="AB60" t="n">
        <v>67.17656928812173</v>
      </c>
      <c r="AC60" t="n">
        <v>60.76533179818503</v>
      </c>
      <c r="AD60" t="n">
        <v>49096.91805656218</v>
      </c>
      <c r="AE60" t="n">
        <v>67176.56928812173</v>
      </c>
      <c r="AF60" t="n">
        <v>2.66637309793962e-06</v>
      </c>
      <c r="AG60" t="n">
        <v>0.1269444444444444</v>
      </c>
      <c r="AH60" t="n">
        <v>60765.33179818503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10.9316</v>
      </c>
      <c r="E61" t="n">
        <v>9.15</v>
      </c>
      <c r="F61" t="n">
        <v>6.75</v>
      </c>
      <c r="G61" t="n">
        <v>101.24</v>
      </c>
      <c r="H61" t="n">
        <v>1.63</v>
      </c>
      <c r="I61" t="n">
        <v>4</v>
      </c>
      <c r="J61" t="n">
        <v>171.45</v>
      </c>
      <c r="K61" t="n">
        <v>49.1</v>
      </c>
      <c r="L61" t="n">
        <v>15.75</v>
      </c>
      <c r="M61" t="n">
        <v>2</v>
      </c>
      <c r="N61" t="n">
        <v>31.6</v>
      </c>
      <c r="O61" t="n">
        <v>21379.25</v>
      </c>
      <c r="P61" t="n">
        <v>64.79000000000001</v>
      </c>
      <c r="Q61" t="n">
        <v>204.14</v>
      </c>
      <c r="R61" t="n">
        <v>23.63</v>
      </c>
      <c r="S61" t="n">
        <v>17.37</v>
      </c>
      <c r="T61" t="n">
        <v>1039.34</v>
      </c>
      <c r="U61" t="n">
        <v>0.74</v>
      </c>
      <c r="V61" t="n">
        <v>0.76</v>
      </c>
      <c r="W61" t="n">
        <v>1.14</v>
      </c>
      <c r="X61" t="n">
        <v>0.06</v>
      </c>
      <c r="Y61" t="n">
        <v>1</v>
      </c>
      <c r="Z61" t="n">
        <v>10</v>
      </c>
      <c r="AA61" t="n">
        <v>49.2442247583167</v>
      </c>
      <c r="AB61" t="n">
        <v>67.37812081617518</v>
      </c>
      <c r="AC61" t="n">
        <v>60.94764753128049</v>
      </c>
      <c r="AD61" t="n">
        <v>49244.2247583167</v>
      </c>
      <c r="AE61" t="n">
        <v>67378.12081617519</v>
      </c>
      <c r="AF61" t="n">
        <v>2.664666790762689e-06</v>
      </c>
      <c r="AG61" t="n">
        <v>0.1270833333333333</v>
      </c>
      <c r="AH61" t="n">
        <v>60947.64753128049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10.9306</v>
      </c>
      <c r="E62" t="n">
        <v>9.15</v>
      </c>
      <c r="F62" t="n">
        <v>6.75</v>
      </c>
      <c r="G62" t="n">
        <v>101.25</v>
      </c>
      <c r="H62" t="n">
        <v>1.65</v>
      </c>
      <c r="I62" t="n">
        <v>4</v>
      </c>
      <c r="J62" t="n">
        <v>171.81</v>
      </c>
      <c r="K62" t="n">
        <v>49.1</v>
      </c>
      <c r="L62" t="n">
        <v>16</v>
      </c>
      <c r="M62" t="n">
        <v>1</v>
      </c>
      <c r="N62" t="n">
        <v>31.72</v>
      </c>
      <c r="O62" t="n">
        <v>21424.29</v>
      </c>
      <c r="P62" t="n">
        <v>64.92</v>
      </c>
      <c r="Q62" t="n">
        <v>204.16</v>
      </c>
      <c r="R62" t="n">
        <v>23.63</v>
      </c>
      <c r="S62" t="n">
        <v>17.37</v>
      </c>
      <c r="T62" t="n">
        <v>1034.87</v>
      </c>
      <c r="U62" t="n">
        <v>0.74</v>
      </c>
      <c r="V62" t="n">
        <v>0.76</v>
      </c>
      <c r="W62" t="n">
        <v>1.14</v>
      </c>
      <c r="X62" t="n">
        <v>0.06</v>
      </c>
      <c r="Y62" t="n">
        <v>1</v>
      </c>
      <c r="Z62" t="n">
        <v>10</v>
      </c>
      <c r="AA62" t="n">
        <v>49.31326517410787</v>
      </c>
      <c r="AB62" t="n">
        <v>67.47258495890877</v>
      </c>
      <c r="AC62" t="n">
        <v>61.03309614881287</v>
      </c>
      <c r="AD62" t="n">
        <v>49313.26517410787</v>
      </c>
      <c r="AE62" t="n">
        <v>67472.58495890877</v>
      </c>
      <c r="AF62" t="n">
        <v>2.664423032594556e-06</v>
      </c>
      <c r="AG62" t="n">
        <v>0.1270833333333333</v>
      </c>
      <c r="AH62" t="n">
        <v>61033.09614881287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10.93</v>
      </c>
      <c r="E63" t="n">
        <v>9.15</v>
      </c>
      <c r="F63" t="n">
        <v>6.75</v>
      </c>
      <c r="G63" t="n">
        <v>101.26</v>
      </c>
      <c r="H63" t="n">
        <v>1.67</v>
      </c>
      <c r="I63" t="n">
        <v>4</v>
      </c>
      <c r="J63" t="n">
        <v>172.18</v>
      </c>
      <c r="K63" t="n">
        <v>49.1</v>
      </c>
      <c r="L63" t="n">
        <v>16.25</v>
      </c>
      <c r="M63" t="n">
        <v>0</v>
      </c>
      <c r="N63" t="n">
        <v>31.83</v>
      </c>
      <c r="O63" t="n">
        <v>21469.36</v>
      </c>
      <c r="P63" t="n">
        <v>65.03</v>
      </c>
      <c r="Q63" t="n">
        <v>204.15</v>
      </c>
      <c r="R63" t="n">
        <v>23.57</v>
      </c>
      <c r="S63" t="n">
        <v>17.37</v>
      </c>
      <c r="T63" t="n">
        <v>1005.46</v>
      </c>
      <c r="U63" t="n">
        <v>0.74</v>
      </c>
      <c r="V63" t="n">
        <v>0.76</v>
      </c>
      <c r="W63" t="n">
        <v>1.15</v>
      </c>
      <c r="X63" t="n">
        <v>0.06</v>
      </c>
      <c r="Y63" t="n">
        <v>1</v>
      </c>
      <c r="Z63" t="n">
        <v>10</v>
      </c>
      <c r="AA63" t="n">
        <v>49.37062802860925</v>
      </c>
      <c r="AB63" t="n">
        <v>67.55107134710806</v>
      </c>
      <c r="AC63" t="n">
        <v>61.10409190627878</v>
      </c>
      <c r="AD63" t="n">
        <v>49370.62802860925</v>
      </c>
      <c r="AE63" t="n">
        <v>67551.07134710807</v>
      </c>
      <c r="AF63" t="n">
        <v>2.664276777693676e-06</v>
      </c>
      <c r="AG63" t="n">
        <v>0.1270833333333333</v>
      </c>
      <c r="AH63" t="n">
        <v>61104.09190627878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7.18</v>
      </c>
      <c r="E2" t="n">
        <v>13.93</v>
      </c>
      <c r="F2" t="n">
        <v>8.369999999999999</v>
      </c>
      <c r="G2" t="n">
        <v>6.05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113.42</v>
      </c>
      <c r="Q2" t="n">
        <v>204.22</v>
      </c>
      <c r="R2" t="n">
        <v>74.25</v>
      </c>
      <c r="S2" t="n">
        <v>17.37</v>
      </c>
      <c r="T2" t="n">
        <v>25951.85</v>
      </c>
      <c r="U2" t="n">
        <v>0.23</v>
      </c>
      <c r="V2" t="n">
        <v>0.61</v>
      </c>
      <c r="W2" t="n">
        <v>1.27</v>
      </c>
      <c r="X2" t="n">
        <v>1.68</v>
      </c>
      <c r="Y2" t="n">
        <v>1</v>
      </c>
      <c r="Z2" t="n">
        <v>10</v>
      </c>
      <c r="AA2" t="n">
        <v>119.2849938505133</v>
      </c>
      <c r="AB2" t="n">
        <v>163.210991068723</v>
      </c>
      <c r="AC2" t="n">
        <v>147.6343631492337</v>
      </c>
      <c r="AD2" t="n">
        <v>119284.9938505133</v>
      </c>
      <c r="AE2" t="n">
        <v>163210.991068723</v>
      </c>
      <c r="AF2" t="n">
        <v>1.689317670202205e-06</v>
      </c>
      <c r="AG2" t="n">
        <v>0.1934722222222222</v>
      </c>
      <c r="AH2" t="n">
        <v>147634.3631492337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7.8251</v>
      </c>
      <c r="E3" t="n">
        <v>12.78</v>
      </c>
      <c r="F3" t="n">
        <v>7.97</v>
      </c>
      <c r="G3" t="n">
        <v>7.59</v>
      </c>
      <c r="H3" t="n">
        <v>0.12</v>
      </c>
      <c r="I3" t="n">
        <v>63</v>
      </c>
      <c r="J3" t="n">
        <v>186.07</v>
      </c>
      <c r="K3" t="n">
        <v>53.44</v>
      </c>
      <c r="L3" t="n">
        <v>1.25</v>
      </c>
      <c r="M3" t="n">
        <v>61</v>
      </c>
      <c r="N3" t="n">
        <v>36.39</v>
      </c>
      <c r="O3" t="n">
        <v>23182.76</v>
      </c>
      <c r="P3" t="n">
        <v>107.76</v>
      </c>
      <c r="Q3" t="n">
        <v>204.17</v>
      </c>
      <c r="R3" t="n">
        <v>61.45</v>
      </c>
      <c r="S3" t="n">
        <v>17.37</v>
      </c>
      <c r="T3" t="n">
        <v>19651.02</v>
      </c>
      <c r="U3" t="n">
        <v>0.28</v>
      </c>
      <c r="V3" t="n">
        <v>0.64</v>
      </c>
      <c r="W3" t="n">
        <v>1.24</v>
      </c>
      <c r="X3" t="n">
        <v>1.27</v>
      </c>
      <c r="Y3" t="n">
        <v>1</v>
      </c>
      <c r="Z3" t="n">
        <v>10</v>
      </c>
      <c r="AA3" t="n">
        <v>104.2884668475465</v>
      </c>
      <c r="AB3" t="n">
        <v>142.6920812231961</v>
      </c>
      <c r="AC3" t="n">
        <v>129.0737492608865</v>
      </c>
      <c r="AD3" t="n">
        <v>104288.4668475465</v>
      </c>
      <c r="AE3" t="n">
        <v>142692.0812231961</v>
      </c>
      <c r="AF3" t="n">
        <v>1.841097451406584e-06</v>
      </c>
      <c r="AG3" t="n">
        <v>0.1775</v>
      </c>
      <c r="AH3" t="n">
        <v>129073.7492608865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8.280799999999999</v>
      </c>
      <c r="E4" t="n">
        <v>12.08</v>
      </c>
      <c r="F4" t="n">
        <v>7.71</v>
      </c>
      <c r="G4" t="n">
        <v>9.07</v>
      </c>
      <c r="H4" t="n">
        <v>0.14</v>
      </c>
      <c r="I4" t="n">
        <v>51</v>
      </c>
      <c r="J4" t="n">
        <v>186.45</v>
      </c>
      <c r="K4" t="n">
        <v>53.44</v>
      </c>
      <c r="L4" t="n">
        <v>1.5</v>
      </c>
      <c r="M4" t="n">
        <v>49</v>
      </c>
      <c r="N4" t="n">
        <v>36.51</v>
      </c>
      <c r="O4" t="n">
        <v>23229.42</v>
      </c>
      <c r="P4" t="n">
        <v>104.1</v>
      </c>
      <c r="Q4" t="n">
        <v>204.27</v>
      </c>
      <c r="R4" t="n">
        <v>53.57</v>
      </c>
      <c r="S4" t="n">
        <v>17.37</v>
      </c>
      <c r="T4" t="n">
        <v>15770.83</v>
      </c>
      <c r="U4" t="n">
        <v>0.32</v>
      </c>
      <c r="V4" t="n">
        <v>0.66</v>
      </c>
      <c r="W4" t="n">
        <v>1.22</v>
      </c>
      <c r="X4" t="n">
        <v>1.02</v>
      </c>
      <c r="Y4" t="n">
        <v>1</v>
      </c>
      <c r="Z4" t="n">
        <v>10</v>
      </c>
      <c r="AA4" t="n">
        <v>95.39815867667915</v>
      </c>
      <c r="AB4" t="n">
        <v>130.527969371106</v>
      </c>
      <c r="AC4" t="n">
        <v>118.0705631715179</v>
      </c>
      <c r="AD4" t="n">
        <v>95398.15867667914</v>
      </c>
      <c r="AE4" t="n">
        <v>130527.969371106</v>
      </c>
      <c r="AF4" t="n">
        <v>1.948315008831535e-06</v>
      </c>
      <c r="AG4" t="n">
        <v>0.1677777777777778</v>
      </c>
      <c r="AH4" t="n">
        <v>118070.5631715179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8.610200000000001</v>
      </c>
      <c r="E5" t="n">
        <v>11.61</v>
      </c>
      <c r="F5" t="n">
        <v>7.54</v>
      </c>
      <c r="G5" t="n">
        <v>10.53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41</v>
      </c>
      <c r="N5" t="n">
        <v>36.64</v>
      </c>
      <c r="O5" t="n">
        <v>23276.13</v>
      </c>
      <c r="P5" t="n">
        <v>101.75</v>
      </c>
      <c r="Q5" t="n">
        <v>204.16</v>
      </c>
      <c r="R5" t="n">
        <v>48.45</v>
      </c>
      <c r="S5" t="n">
        <v>17.37</v>
      </c>
      <c r="T5" t="n">
        <v>13253.53</v>
      </c>
      <c r="U5" t="n">
        <v>0.36</v>
      </c>
      <c r="V5" t="n">
        <v>0.68</v>
      </c>
      <c r="W5" t="n">
        <v>1.21</v>
      </c>
      <c r="X5" t="n">
        <v>0.85</v>
      </c>
      <c r="Y5" t="n">
        <v>1</v>
      </c>
      <c r="Z5" t="n">
        <v>10</v>
      </c>
      <c r="AA5" t="n">
        <v>89.79965444442968</v>
      </c>
      <c r="AB5" t="n">
        <v>122.8678488919709</v>
      </c>
      <c r="AC5" t="n">
        <v>111.1415138398624</v>
      </c>
      <c r="AD5" t="n">
        <v>89799.65444442967</v>
      </c>
      <c r="AE5" t="n">
        <v>122867.8488919709</v>
      </c>
      <c r="AF5" t="n">
        <v>2.025816574369781e-06</v>
      </c>
      <c r="AG5" t="n">
        <v>0.16125</v>
      </c>
      <c r="AH5" t="n">
        <v>111141.5138398624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8.8803</v>
      </c>
      <c r="E6" t="n">
        <v>11.26</v>
      </c>
      <c r="F6" t="n">
        <v>7.42</v>
      </c>
      <c r="G6" t="n">
        <v>12.02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99.8</v>
      </c>
      <c r="Q6" t="n">
        <v>204.14</v>
      </c>
      <c r="R6" t="n">
        <v>44.42</v>
      </c>
      <c r="S6" t="n">
        <v>17.37</v>
      </c>
      <c r="T6" t="n">
        <v>11268.53</v>
      </c>
      <c r="U6" t="n">
        <v>0.39</v>
      </c>
      <c r="V6" t="n">
        <v>0.6899999999999999</v>
      </c>
      <c r="W6" t="n">
        <v>1.2</v>
      </c>
      <c r="X6" t="n">
        <v>0.72</v>
      </c>
      <c r="Y6" t="n">
        <v>1</v>
      </c>
      <c r="Z6" t="n">
        <v>10</v>
      </c>
      <c r="AA6" t="n">
        <v>85.56338586524052</v>
      </c>
      <c r="AB6" t="n">
        <v>117.0715993309476</v>
      </c>
      <c r="AC6" t="n">
        <v>105.898450201854</v>
      </c>
      <c r="AD6" t="n">
        <v>85563.38586524052</v>
      </c>
      <c r="AE6" t="n">
        <v>117071.5993309476</v>
      </c>
      <c r="AF6" t="n">
        <v>2.089365975863042e-06</v>
      </c>
      <c r="AG6" t="n">
        <v>0.1563888888888889</v>
      </c>
      <c r="AH6" t="n">
        <v>105898.450201854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9.056100000000001</v>
      </c>
      <c r="E7" t="n">
        <v>11.04</v>
      </c>
      <c r="F7" t="n">
        <v>7.35</v>
      </c>
      <c r="G7" t="n">
        <v>13.36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98.72</v>
      </c>
      <c r="Q7" t="n">
        <v>204.19</v>
      </c>
      <c r="R7" t="n">
        <v>42.1</v>
      </c>
      <c r="S7" t="n">
        <v>17.37</v>
      </c>
      <c r="T7" t="n">
        <v>10129.75</v>
      </c>
      <c r="U7" t="n">
        <v>0.41</v>
      </c>
      <c r="V7" t="n">
        <v>0.7</v>
      </c>
      <c r="W7" t="n">
        <v>1.19</v>
      </c>
      <c r="X7" t="n">
        <v>0.65</v>
      </c>
      <c r="Y7" t="n">
        <v>1</v>
      </c>
      <c r="Z7" t="n">
        <v>10</v>
      </c>
      <c r="AA7" t="n">
        <v>83.07924492047449</v>
      </c>
      <c r="AB7" t="n">
        <v>113.6726880977566</v>
      </c>
      <c r="AC7" t="n">
        <v>102.8239262863558</v>
      </c>
      <c r="AD7" t="n">
        <v>83079.24492047449</v>
      </c>
      <c r="AE7" t="n">
        <v>113672.6880977566</v>
      </c>
      <c r="AF7" t="n">
        <v>2.130728377871614e-06</v>
      </c>
      <c r="AG7" t="n">
        <v>0.1533333333333333</v>
      </c>
      <c r="AH7" t="n">
        <v>102823.9262863558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9.2486</v>
      </c>
      <c r="E8" t="n">
        <v>10.81</v>
      </c>
      <c r="F8" t="n">
        <v>7.26</v>
      </c>
      <c r="G8" t="n">
        <v>15.03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97.44</v>
      </c>
      <c r="Q8" t="n">
        <v>204.18</v>
      </c>
      <c r="R8" t="n">
        <v>39.76</v>
      </c>
      <c r="S8" t="n">
        <v>17.37</v>
      </c>
      <c r="T8" t="n">
        <v>8978.32</v>
      </c>
      <c r="U8" t="n">
        <v>0.44</v>
      </c>
      <c r="V8" t="n">
        <v>0.7</v>
      </c>
      <c r="W8" t="n">
        <v>1.18</v>
      </c>
      <c r="X8" t="n">
        <v>0.57</v>
      </c>
      <c r="Y8" t="n">
        <v>1</v>
      </c>
      <c r="Z8" t="n">
        <v>10</v>
      </c>
      <c r="AA8" t="n">
        <v>80.37175961527889</v>
      </c>
      <c r="AB8" t="n">
        <v>109.9681872573682</v>
      </c>
      <c r="AC8" t="n">
        <v>99.47297780687332</v>
      </c>
      <c r="AD8" t="n">
        <v>80371.75961527889</v>
      </c>
      <c r="AE8" t="n">
        <v>109968.1872573682</v>
      </c>
      <c r="AF8" t="n">
        <v>2.176019972789988e-06</v>
      </c>
      <c r="AG8" t="n">
        <v>0.1501388888888889</v>
      </c>
      <c r="AH8" t="n">
        <v>99472.97780687331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9.3545</v>
      </c>
      <c r="E9" t="n">
        <v>10.69</v>
      </c>
      <c r="F9" t="n">
        <v>7.22</v>
      </c>
      <c r="G9" t="n">
        <v>16.04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96.67</v>
      </c>
      <c r="Q9" t="n">
        <v>204.16</v>
      </c>
      <c r="R9" t="n">
        <v>38.06</v>
      </c>
      <c r="S9" t="n">
        <v>17.37</v>
      </c>
      <c r="T9" t="n">
        <v>8135.14</v>
      </c>
      <c r="U9" t="n">
        <v>0.46</v>
      </c>
      <c r="V9" t="n">
        <v>0.71</v>
      </c>
      <c r="W9" t="n">
        <v>1.19</v>
      </c>
      <c r="X9" t="n">
        <v>0.53</v>
      </c>
      <c r="Y9" t="n">
        <v>1</v>
      </c>
      <c r="Z9" t="n">
        <v>10</v>
      </c>
      <c r="AA9" t="n">
        <v>78.91869345914725</v>
      </c>
      <c r="AB9" t="n">
        <v>107.9800380377954</v>
      </c>
      <c r="AC9" t="n">
        <v>97.67457475843091</v>
      </c>
      <c r="AD9" t="n">
        <v>78918.69345914725</v>
      </c>
      <c r="AE9" t="n">
        <v>107980.0380377954</v>
      </c>
      <c r="AF9" t="n">
        <v>2.200936232020408e-06</v>
      </c>
      <c r="AG9" t="n">
        <v>0.1484722222222222</v>
      </c>
      <c r="AH9" t="n">
        <v>97674.57475843091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9.511699999999999</v>
      </c>
      <c r="E10" t="n">
        <v>10.51</v>
      </c>
      <c r="F10" t="n">
        <v>7.15</v>
      </c>
      <c r="G10" t="n">
        <v>17.88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95.59999999999999</v>
      </c>
      <c r="Q10" t="n">
        <v>204.15</v>
      </c>
      <c r="R10" t="n">
        <v>36.24</v>
      </c>
      <c r="S10" t="n">
        <v>17.37</v>
      </c>
      <c r="T10" t="n">
        <v>7243.51</v>
      </c>
      <c r="U10" t="n">
        <v>0.48</v>
      </c>
      <c r="V10" t="n">
        <v>0.71</v>
      </c>
      <c r="W10" t="n">
        <v>1.17</v>
      </c>
      <c r="X10" t="n">
        <v>0.46</v>
      </c>
      <c r="Y10" t="n">
        <v>1</v>
      </c>
      <c r="Z10" t="n">
        <v>10</v>
      </c>
      <c r="AA10" t="n">
        <v>76.83311122581561</v>
      </c>
      <c r="AB10" t="n">
        <v>105.1264524167581</v>
      </c>
      <c r="AC10" t="n">
        <v>95.09333134403191</v>
      </c>
      <c r="AD10" t="n">
        <v>76833.11122581562</v>
      </c>
      <c r="AE10" t="n">
        <v>105126.4524167581</v>
      </c>
      <c r="AF10" t="n">
        <v>2.237922407195308e-06</v>
      </c>
      <c r="AG10" t="n">
        <v>0.1459722222222222</v>
      </c>
      <c r="AH10" t="n">
        <v>95093.3313440319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9.6195</v>
      </c>
      <c r="E11" t="n">
        <v>10.4</v>
      </c>
      <c r="F11" t="n">
        <v>7.11</v>
      </c>
      <c r="G11" t="n">
        <v>19.39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94.86</v>
      </c>
      <c r="Q11" t="n">
        <v>204.16</v>
      </c>
      <c r="R11" t="n">
        <v>34.86</v>
      </c>
      <c r="S11" t="n">
        <v>17.37</v>
      </c>
      <c r="T11" t="n">
        <v>6562.53</v>
      </c>
      <c r="U11" t="n">
        <v>0.5</v>
      </c>
      <c r="V11" t="n">
        <v>0.72</v>
      </c>
      <c r="W11" t="n">
        <v>1.17</v>
      </c>
      <c r="X11" t="n">
        <v>0.42</v>
      </c>
      <c r="Y11" t="n">
        <v>1</v>
      </c>
      <c r="Z11" t="n">
        <v>10</v>
      </c>
      <c r="AA11" t="n">
        <v>75.46140463210865</v>
      </c>
      <c r="AB11" t="n">
        <v>103.2496229398252</v>
      </c>
      <c r="AC11" t="n">
        <v>93.39562383823019</v>
      </c>
      <c r="AD11" t="n">
        <v>75461.40463210865</v>
      </c>
      <c r="AE11" t="n">
        <v>103249.6229398252</v>
      </c>
      <c r="AF11" t="n">
        <v>2.263285700349598e-06</v>
      </c>
      <c r="AG11" t="n">
        <v>0.1444444444444445</v>
      </c>
      <c r="AH11" t="n">
        <v>93395.6238382302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9.6761</v>
      </c>
      <c r="E12" t="n">
        <v>10.33</v>
      </c>
      <c r="F12" t="n">
        <v>7.08</v>
      </c>
      <c r="G12" t="n">
        <v>20.24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94.31999999999999</v>
      </c>
      <c r="Q12" t="n">
        <v>204.19</v>
      </c>
      <c r="R12" t="n">
        <v>34.08</v>
      </c>
      <c r="S12" t="n">
        <v>17.37</v>
      </c>
      <c r="T12" t="n">
        <v>6177.13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  <c r="AA12" t="n">
        <v>74.64286903873177</v>
      </c>
      <c r="AB12" t="n">
        <v>102.1296664297257</v>
      </c>
      <c r="AC12" t="n">
        <v>92.38255440558544</v>
      </c>
      <c r="AD12" t="n">
        <v>74642.86903873178</v>
      </c>
      <c r="AE12" t="n">
        <v>102129.6664297258</v>
      </c>
      <c r="AF12" t="n">
        <v>2.276602605660662e-06</v>
      </c>
      <c r="AG12" t="n">
        <v>0.1434722222222222</v>
      </c>
      <c r="AH12" t="n">
        <v>92382.55440558544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9.7746</v>
      </c>
      <c r="E13" t="n">
        <v>10.23</v>
      </c>
      <c r="F13" t="n">
        <v>7.05</v>
      </c>
      <c r="G13" t="n">
        <v>22.28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93.76000000000001</v>
      </c>
      <c r="Q13" t="n">
        <v>204.14</v>
      </c>
      <c r="R13" t="n">
        <v>32.94</v>
      </c>
      <c r="S13" t="n">
        <v>17.37</v>
      </c>
      <c r="T13" t="n">
        <v>5614.93</v>
      </c>
      <c r="U13" t="n">
        <v>0.53</v>
      </c>
      <c r="V13" t="n">
        <v>0.72</v>
      </c>
      <c r="W13" t="n">
        <v>1.17</v>
      </c>
      <c r="X13" t="n">
        <v>0.36</v>
      </c>
      <c r="Y13" t="n">
        <v>1</v>
      </c>
      <c r="Z13" t="n">
        <v>10</v>
      </c>
      <c r="AA13" t="n">
        <v>73.51383507195392</v>
      </c>
      <c r="AB13" t="n">
        <v>100.5848723469178</v>
      </c>
      <c r="AC13" t="n">
        <v>90.9851933019081</v>
      </c>
      <c r="AD13" t="n">
        <v>73513.83507195392</v>
      </c>
      <c r="AE13" t="n">
        <v>100584.8723469178</v>
      </c>
      <c r="AF13" t="n">
        <v>2.299777785398116e-06</v>
      </c>
      <c r="AG13" t="n">
        <v>0.1420833333333333</v>
      </c>
      <c r="AH13" t="n">
        <v>90985.1933019081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9.8431</v>
      </c>
      <c r="E14" t="n">
        <v>10.16</v>
      </c>
      <c r="F14" t="n">
        <v>7.02</v>
      </c>
      <c r="G14" t="n">
        <v>23.4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93.23999999999999</v>
      </c>
      <c r="Q14" t="n">
        <v>204.14</v>
      </c>
      <c r="R14" t="n">
        <v>32</v>
      </c>
      <c r="S14" t="n">
        <v>17.37</v>
      </c>
      <c r="T14" t="n">
        <v>5149.87</v>
      </c>
      <c r="U14" t="n">
        <v>0.54</v>
      </c>
      <c r="V14" t="n">
        <v>0.73</v>
      </c>
      <c r="W14" t="n">
        <v>1.17</v>
      </c>
      <c r="X14" t="n">
        <v>0.33</v>
      </c>
      <c r="Y14" t="n">
        <v>1</v>
      </c>
      <c r="Z14" t="n">
        <v>10</v>
      </c>
      <c r="AA14" t="n">
        <v>72.64501755713108</v>
      </c>
      <c r="AB14" t="n">
        <v>99.3961178936142</v>
      </c>
      <c r="AC14" t="n">
        <v>89.90989190520006</v>
      </c>
      <c r="AD14" t="n">
        <v>72645.01755713108</v>
      </c>
      <c r="AE14" t="n">
        <v>99396.11789361421</v>
      </c>
      <c r="AF14" t="n">
        <v>2.315894534758681e-06</v>
      </c>
      <c r="AG14" t="n">
        <v>0.1411111111111111</v>
      </c>
      <c r="AH14" t="n">
        <v>89909.89190520006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9.8787</v>
      </c>
      <c r="E15" t="n">
        <v>10.12</v>
      </c>
      <c r="F15" t="n">
        <v>7.02</v>
      </c>
      <c r="G15" t="n">
        <v>24.78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93.05</v>
      </c>
      <c r="Q15" t="n">
        <v>204.16</v>
      </c>
      <c r="R15" t="n">
        <v>32.11</v>
      </c>
      <c r="S15" t="n">
        <v>17.37</v>
      </c>
      <c r="T15" t="n">
        <v>5213.86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72.28428507315051</v>
      </c>
      <c r="AB15" t="n">
        <v>98.90254779463821</v>
      </c>
      <c r="AC15" t="n">
        <v>89.46342744374019</v>
      </c>
      <c r="AD15" t="n">
        <v>72284.28507315052</v>
      </c>
      <c r="AE15" t="n">
        <v>98902.54779463822</v>
      </c>
      <c r="AF15" t="n">
        <v>2.324270538805923e-06</v>
      </c>
      <c r="AG15" t="n">
        <v>0.1405555555555555</v>
      </c>
      <c r="AH15" t="n">
        <v>89463.42744374019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9.939500000000001</v>
      </c>
      <c r="E16" t="n">
        <v>10.06</v>
      </c>
      <c r="F16" t="n">
        <v>7</v>
      </c>
      <c r="G16" t="n">
        <v>26.24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92.56</v>
      </c>
      <c r="Q16" t="n">
        <v>204.16</v>
      </c>
      <c r="R16" t="n">
        <v>31.13</v>
      </c>
      <c r="S16" t="n">
        <v>17.37</v>
      </c>
      <c r="T16" t="n">
        <v>4728.78</v>
      </c>
      <c r="U16" t="n">
        <v>0.5600000000000001</v>
      </c>
      <c r="V16" t="n">
        <v>0.73</v>
      </c>
      <c r="W16" t="n">
        <v>1.17</v>
      </c>
      <c r="X16" t="n">
        <v>0.3</v>
      </c>
      <c r="Y16" t="n">
        <v>1</v>
      </c>
      <c r="Z16" t="n">
        <v>10</v>
      </c>
      <c r="AA16" t="n">
        <v>71.53034601502462</v>
      </c>
      <c r="AB16" t="n">
        <v>97.87097511386713</v>
      </c>
      <c r="AC16" t="n">
        <v>88.5303066118002</v>
      </c>
      <c r="AD16" t="n">
        <v>71530.34601502462</v>
      </c>
      <c r="AE16" t="n">
        <v>97870.97511386713</v>
      </c>
      <c r="AF16" t="n">
        <v>2.338575624369752e-06</v>
      </c>
      <c r="AG16" t="n">
        <v>0.1397222222222222</v>
      </c>
      <c r="AH16" t="n">
        <v>88530.3066118002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9.988899999999999</v>
      </c>
      <c r="E17" t="n">
        <v>10.01</v>
      </c>
      <c r="F17" t="n">
        <v>6.98</v>
      </c>
      <c r="G17" t="n">
        <v>27.94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92.27</v>
      </c>
      <c r="Q17" t="n">
        <v>204.15</v>
      </c>
      <c r="R17" t="n">
        <v>31.17</v>
      </c>
      <c r="S17" t="n">
        <v>17.37</v>
      </c>
      <c r="T17" t="n">
        <v>4753.82</v>
      </c>
      <c r="U17" t="n">
        <v>0.5600000000000001</v>
      </c>
      <c r="V17" t="n">
        <v>0.73</v>
      </c>
      <c r="W17" t="n">
        <v>1.16</v>
      </c>
      <c r="X17" t="n">
        <v>0.29</v>
      </c>
      <c r="Y17" t="n">
        <v>1</v>
      </c>
      <c r="Z17" t="n">
        <v>10</v>
      </c>
      <c r="AA17" t="n">
        <v>70.97335642718043</v>
      </c>
      <c r="AB17" t="n">
        <v>97.10887738713272</v>
      </c>
      <c r="AC17" t="n">
        <v>87.84094242249422</v>
      </c>
      <c r="AD17" t="n">
        <v>70973.35642718044</v>
      </c>
      <c r="AE17" t="n">
        <v>97108.87738713273</v>
      </c>
      <c r="AF17" t="n">
        <v>2.350198506390363e-06</v>
      </c>
      <c r="AG17" t="n">
        <v>0.1390277777777778</v>
      </c>
      <c r="AH17" t="n">
        <v>87840.94242249422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10.0017</v>
      </c>
      <c r="E18" t="n">
        <v>10</v>
      </c>
      <c r="F18" t="n">
        <v>6.97</v>
      </c>
      <c r="G18" t="n">
        <v>27.89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91.89</v>
      </c>
      <c r="Q18" t="n">
        <v>204.22</v>
      </c>
      <c r="R18" t="n">
        <v>30.61</v>
      </c>
      <c r="S18" t="n">
        <v>17.37</v>
      </c>
      <c r="T18" t="n">
        <v>4472.14</v>
      </c>
      <c r="U18" t="n">
        <v>0.57</v>
      </c>
      <c r="V18" t="n">
        <v>0.73</v>
      </c>
      <c r="W18" t="n">
        <v>1.16</v>
      </c>
      <c r="X18" t="n">
        <v>0.28</v>
      </c>
      <c r="Y18" t="n">
        <v>1</v>
      </c>
      <c r="Z18" t="n">
        <v>10</v>
      </c>
      <c r="AA18" t="n">
        <v>70.65136748027093</v>
      </c>
      <c r="AB18" t="n">
        <v>96.66831790482156</v>
      </c>
      <c r="AC18" t="n">
        <v>87.4424293188456</v>
      </c>
      <c r="AD18" t="n">
        <v>70651.36748027093</v>
      </c>
      <c r="AE18" t="n">
        <v>96668.31790482157</v>
      </c>
      <c r="AF18" t="n">
        <v>2.353210103351169e-06</v>
      </c>
      <c r="AG18" t="n">
        <v>0.1388888888888889</v>
      </c>
      <c r="AH18" t="n">
        <v>87442.42931884559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10.0668</v>
      </c>
      <c r="E19" t="n">
        <v>9.93</v>
      </c>
      <c r="F19" t="n">
        <v>6.94</v>
      </c>
      <c r="G19" t="n">
        <v>29.76</v>
      </c>
      <c r="H19" t="n">
        <v>0.48</v>
      </c>
      <c r="I19" t="n">
        <v>14</v>
      </c>
      <c r="J19" t="n">
        <v>192.17</v>
      </c>
      <c r="K19" t="n">
        <v>53.44</v>
      </c>
      <c r="L19" t="n">
        <v>5.25</v>
      </c>
      <c r="M19" t="n">
        <v>12</v>
      </c>
      <c r="N19" t="n">
        <v>38.48</v>
      </c>
      <c r="O19" t="n">
        <v>23934.69</v>
      </c>
      <c r="P19" t="n">
        <v>91.5</v>
      </c>
      <c r="Q19" t="n">
        <v>204.15</v>
      </c>
      <c r="R19" t="n">
        <v>29.65</v>
      </c>
      <c r="S19" t="n">
        <v>17.37</v>
      </c>
      <c r="T19" t="n">
        <v>3999.21</v>
      </c>
      <c r="U19" t="n">
        <v>0.59</v>
      </c>
      <c r="V19" t="n">
        <v>0.74</v>
      </c>
      <c r="W19" t="n">
        <v>1.16</v>
      </c>
      <c r="X19" t="n">
        <v>0.25</v>
      </c>
      <c r="Y19" t="n">
        <v>1</v>
      </c>
      <c r="Z19" t="n">
        <v>10</v>
      </c>
      <c r="AA19" t="n">
        <v>69.91461756741404</v>
      </c>
      <c r="AB19" t="n">
        <v>95.66026417093909</v>
      </c>
      <c r="AC19" t="n">
        <v>86.53058281851223</v>
      </c>
      <c r="AD19" t="n">
        <v>69914.61756741404</v>
      </c>
      <c r="AE19" t="n">
        <v>95660.26417093909</v>
      </c>
      <c r="AF19" t="n">
        <v>2.368526897269019e-06</v>
      </c>
      <c r="AG19" t="n">
        <v>0.1379166666666667</v>
      </c>
      <c r="AH19" t="n">
        <v>86530.58281851222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10.1178</v>
      </c>
      <c r="E20" t="n">
        <v>9.880000000000001</v>
      </c>
      <c r="F20" t="n">
        <v>6.93</v>
      </c>
      <c r="G20" t="n">
        <v>31.99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91.06</v>
      </c>
      <c r="Q20" t="n">
        <v>204.14</v>
      </c>
      <c r="R20" t="n">
        <v>29.37</v>
      </c>
      <c r="S20" t="n">
        <v>17.37</v>
      </c>
      <c r="T20" t="n">
        <v>3864.07</v>
      </c>
      <c r="U20" t="n">
        <v>0.59</v>
      </c>
      <c r="V20" t="n">
        <v>0.74</v>
      </c>
      <c r="W20" t="n">
        <v>1.16</v>
      </c>
      <c r="X20" t="n">
        <v>0.24</v>
      </c>
      <c r="Y20" t="n">
        <v>1</v>
      </c>
      <c r="Z20" t="n">
        <v>10</v>
      </c>
      <c r="AA20" t="n">
        <v>69.30746439764262</v>
      </c>
      <c r="AB20" t="n">
        <v>94.82953041835084</v>
      </c>
      <c r="AC20" t="n">
        <v>85.7791331293286</v>
      </c>
      <c r="AD20" t="n">
        <v>69307.46439764262</v>
      </c>
      <c r="AE20" t="n">
        <v>94829.53041835084</v>
      </c>
      <c r="AF20" t="n">
        <v>2.380526228909731e-06</v>
      </c>
      <c r="AG20" t="n">
        <v>0.1372222222222222</v>
      </c>
      <c r="AH20" t="n">
        <v>85779.13312932861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6.93</v>
      </c>
      <c r="G21" t="n">
        <v>31.97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90.93000000000001</v>
      </c>
      <c r="Q21" t="n">
        <v>204.19</v>
      </c>
      <c r="R21" t="n">
        <v>29.07</v>
      </c>
      <c r="S21" t="n">
        <v>17.37</v>
      </c>
      <c r="T21" t="n">
        <v>3711.51</v>
      </c>
      <c r="U21" t="n">
        <v>0.6</v>
      </c>
      <c r="V21" t="n">
        <v>0.74</v>
      </c>
      <c r="W21" t="n">
        <v>1.16</v>
      </c>
      <c r="X21" t="n">
        <v>0.23</v>
      </c>
      <c r="Y21" t="n">
        <v>1</v>
      </c>
      <c r="Z21" t="n">
        <v>10</v>
      </c>
      <c r="AA21" t="n">
        <v>69.20769305466955</v>
      </c>
      <c r="AB21" t="n">
        <v>94.69301886529418</v>
      </c>
      <c r="AC21" t="n">
        <v>85.65565004730043</v>
      </c>
      <c r="AD21" t="n">
        <v>69207.69305466955</v>
      </c>
      <c r="AE21" t="n">
        <v>94693.01886529417</v>
      </c>
      <c r="AF21" t="n">
        <v>2.381584993466264e-06</v>
      </c>
      <c r="AG21" t="n">
        <v>0.1372222222222222</v>
      </c>
      <c r="AH21" t="n">
        <v>85655.65004730043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10.1752</v>
      </c>
      <c r="E22" t="n">
        <v>9.83</v>
      </c>
      <c r="F22" t="n">
        <v>6.91</v>
      </c>
      <c r="G22" t="n">
        <v>34.56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10</v>
      </c>
      <c r="N22" t="n">
        <v>38.89</v>
      </c>
      <c r="O22" t="n">
        <v>24076.95</v>
      </c>
      <c r="P22" t="n">
        <v>90.55</v>
      </c>
      <c r="Q22" t="n">
        <v>204.17</v>
      </c>
      <c r="R22" t="n">
        <v>28.92</v>
      </c>
      <c r="S22" t="n">
        <v>17.37</v>
      </c>
      <c r="T22" t="n">
        <v>3644.24</v>
      </c>
      <c r="U22" t="n">
        <v>0.6</v>
      </c>
      <c r="V22" t="n">
        <v>0.74</v>
      </c>
      <c r="W22" t="n">
        <v>1.15</v>
      </c>
      <c r="X22" t="n">
        <v>0.22</v>
      </c>
      <c r="Y22" t="n">
        <v>1</v>
      </c>
      <c r="Z22" t="n">
        <v>10</v>
      </c>
      <c r="AA22" t="n">
        <v>68.60087467113809</v>
      </c>
      <c r="AB22" t="n">
        <v>93.86274318200911</v>
      </c>
      <c r="AC22" t="n">
        <v>84.90461470992862</v>
      </c>
      <c r="AD22" t="n">
        <v>68600.87467113808</v>
      </c>
      <c r="AE22" t="n">
        <v>93862.74318200912</v>
      </c>
      <c r="AF22" t="n">
        <v>2.394031359030847e-06</v>
      </c>
      <c r="AG22" t="n">
        <v>0.1365277777777778</v>
      </c>
      <c r="AH22" t="n">
        <v>84904.61470992862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10.1698</v>
      </c>
      <c r="E23" t="n">
        <v>9.83</v>
      </c>
      <c r="F23" t="n">
        <v>6.92</v>
      </c>
      <c r="G23" t="n">
        <v>34.59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90.52</v>
      </c>
      <c r="Q23" t="n">
        <v>204.15</v>
      </c>
      <c r="R23" t="n">
        <v>28.84</v>
      </c>
      <c r="S23" t="n">
        <v>17.37</v>
      </c>
      <c r="T23" t="n">
        <v>3603.17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68.64631675703667</v>
      </c>
      <c r="AB23" t="n">
        <v>93.9249190486989</v>
      </c>
      <c r="AC23" t="n">
        <v>84.96085659916591</v>
      </c>
      <c r="AD23" t="n">
        <v>68646.31675703668</v>
      </c>
      <c r="AE23" t="n">
        <v>93924.9190486989</v>
      </c>
      <c r="AF23" t="n">
        <v>2.392760841563007e-06</v>
      </c>
      <c r="AG23" t="n">
        <v>0.1365277777777778</v>
      </c>
      <c r="AH23" t="n">
        <v>84960.85659916591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10.2488</v>
      </c>
      <c r="E24" t="n">
        <v>9.76</v>
      </c>
      <c r="F24" t="n">
        <v>6.88</v>
      </c>
      <c r="G24" t="n">
        <v>37.52</v>
      </c>
      <c r="H24" t="n">
        <v>0.59</v>
      </c>
      <c r="I24" t="n">
        <v>11</v>
      </c>
      <c r="J24" t="n">
        <v>194.09</v>
      </c>
      <c r="K24" t="n">
        <v>53.44</v>
      </c>
      <c r="L24" t="n">
        <v>6.5</v>
      </c>
      <c r="M24" t="n">
        <v>9</v>
      </c>
      <c r="N24" t="n">
        <v>39.16</v>
      </c>
      <c r="O24" t="n">
        <v>24172.03</v>
      </c>
      <c r="P24" t="n">
        <v>89.61</v>
      </c>
      <c r="Q24" t="n">
        <v>204.14</v>
      </c>
      <c r="R24" t="n">
        <v>27.64</v>
      </c>
      <c r="S24" t="n">
        <v>17.37</v>
      </c>
      <c r="T24" t="n">
        <v>3005.83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67.54292212397631</v>
      </c>
      <c r="AB24" t="n">
        <v>92.41520583341081</v>
      </c>
      <c r="AC24" t="n">
        <v>83.59522829424861</v>
      </c>
      <c r="AD24" t="n">
        <v>67542.92212397631</v>
      </c>
      <c r="AE24" t="n">
        <v>92415.20583341082</v>
      </c>
      <c r="AF24" t="n">
        <v>2.411348041555482e-06</v>
      </c>
      <c r="AG24" t="n">
        <v>0.1355555555555555</v>
      </c>
      <c r="AH24" t="n">
        <v>83595.22829424862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10.2447</v>
      </c>
      <c r="E25" t="n">
        <v>9.76</v>
      </c>
      <c r="F25" t="n">
        <v>6.88</v>
      </c>
      <c r="G25" t="n">
        <v>37.54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89.64</v>
      </c>
      <c r="Q25" t="n">
        <v>204.15</v>
      </c>
      <c r="R25" t="n">
        <v>27.81</v>
      </c>
      <c r="S25" t="n">
        <v>17.37</v>
      </c>
      <c r="T25" t="n">
        <v>3091.7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67.58505342495653</v>
      </c>
      <c r="AB25" t="n">
        <v>92.4728517381137</v>
      </c>
      <c r="AC25" t="n">
        <v>83.64737255471321</v>
      </c>
      <c r="AD25" t="n">
        <v>67585.05342495652</v>
      </c>
      <c r="AE25" t="n">
        <v>92472.85173811371</v>
      </c>
      <c r="AF25" t="n">
        <v>2.410383389403973e-06</v>
      </c>
      <c r="AG25" t="n">
        <v>0.1355555555555555</v>
      </c>
      <c r="AH25" t="n">
        <v>83647.37255471322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10.2421</v>
      </c>
      <c r="E26" t="n">
        <v>9.76</v>
      </c>
      <c r="F26" t="n">
        <v>6.89</v>
      </c>
      <c r="G26" t="n">
        <v>37.56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89.37</v>
      </c>
      <c r="Q26" t="n">
        <v>204.18</v>
      </c>
      <c r="R26" t="n">
        <v>27.9</v>
      </c>
      <c r="S26" t="n">
        <v>17.37</v>
      </c>
      <c r="T26" t="n">
        <v>3139.5</v>
      </c>
      <c r="U26" t="n">
        <v>0.62</v>
      </c>
      <c r="V26" t="n">
        <v>0.74</v>
      </c>
      <c r="W26" t="n">
        <v>1.15</v>
      </c>
      <c r="X26" t="n">
        <v>0.19</v>
      </c>
      <c r="Y26" t="n">
        <v>1</v>
      </c>
      <c r="Z26" t="n">
        <v>10</v>
      </c>
      <c r="AA26" t="n">
        <v>67.48421553842491</v>
      </c>
      <c r="AB26" t="n">
        <v>92.33488089310764</v>
      </c>
      <c r="AC26" t="n">
        <v>83.52256945351118</v>
      </c>
      <c r="AD26" t="n">
        <v>67484.21553842491</v>
      </c>
      <c r="AE26" t="n">
        <v>92334.88089310763</v>
      </c>
      <c r="AF26" t="n">
        <v>2.40977165877131e-06</v>
      </c>
      <c r="AG26" t="n">
        <v>0.1355555555555555</v>
      </c>
      <c r="AH26" t="n">
        <v>83522.56945351118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10.3031</v>
      </c>
      <c r="E27" t="n">
        <v>9.710000000000001</v>
      </c>
      <c r="F27" t="n">
        <v>6.87</v>
      </c>
      <c r="G27" t="n">
        <v>41.19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88.83</v>
      </c>
      <c r="Q27" t="n">
        <v>204.15</v>
      </c>
      <c r="R27" t="n">
        <v>27.3</v>
      </c>
      <c r="S27" t="n">
        <v>17.37</v>
      </c>
      <c r="T27" t="n">
        <v>2841.04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66.75779910403668</v>
      </c>
      <c r="AB27" t="n">
        <v>91.34096588034686</v>
      </c>
      <c r="AC27" t="n">
        <v>82.62351229459954</v>
      </c>
      <c r="AD27" t="n">
        <v>66757.79910403668</v>
      </c>
      <c r="AE27" t="n">
        <v>91340.96588034686</v>
      </c>
      <c r="AF27" t="n">
        <v>2.424123800537652e-06</v>
      </c>
      <c r="AG27" t="n">
        <v>0.1348611111111111</v>
      </c>
      <c r="AH27" t="n">
        <v>82623.51229459954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10.3001</v>
      </c>
      <c r="E28" t="n">
        <v>9.710000000000001</v>
      </c>
      <c r="F28" t="n">
        <v>6.87</v>
      </c>
      <c r="G28" t="n">
        <v>41.21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88.84</v>
      </c>
      <c r="Q28" t="n">
        <v>204.14</v>
      </c>
      <c r="R28" t="n">
        <v>27.33</v>
      </c>
      <c r="S28" t="n">
        <v>17.37</v>
      </c>
      <c r="T28" t="n">
        <v>2855.01</v>
      </c>
      <c r="U28" t="n">
        <v>0.64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66.78191876895406</v>
      </c>
      <c r="AB28" t="n">
        <v>91.37396746997132</v>
      </c>
      <c r="AC28" t="n">
        <v>82.65336425882825</v>
      </c>
      <c r="AD28" t="n">
        <v>66781.91876895406</v>
      </c>
      <c r="AE28" t="n">
        <v>91373.96746997132</v>
      </c>
      <c r="AF28" t="n">
        <v>2.423417957499963e-06</v>
      </c>
      <c r="AG28" t="n">
        <v>0.1348611111111111</v>
      </c>
      <c r="AH28" t="n">
        <v>82653.36425882825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10.3007</v>
      </c>
      <c r="E29" t="n">
        <v>9.710000000000001</v>
      </c>
      <c r="F29" t="n">
        <v>6.87</v>
      </c>
      <c r="G29" t="n">
        <v>41.2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88.77</v>
      </c>
      <c r="Q29" t="n">
        <v>204.17</v>
      </c>
      <c r="R29" t="n">
        <v>27.32</v>
      </c>
      <c r="S29" t="n">
        <v>17.37</v>
      </c>
      <c r="T29" t="n">
        <v>2853.9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  <c r="AA29" t="n">
        <v>66.74116866008038</v>
      </c>
      <c r="AB29" t="n">
        <v>91.31821137324245</v>
      </c>
      <c r="AC29" t="n">
        <v>82.60292944571702</v>
      </c>
      <c r="AD29" t="n">
        <v>66741.16866008038</v>
      </c>
      <c r="AE29" t="n">
        <v>91318.21137324245</v>
      </c>
      <c r="AF29" t="n">
        <v>2.423559126107501e-06</v>
      </c>
      <c r="AG29" t="n">
        <v>0.1348611111111111</v>
      </c>
      <c r="AH29" t="n">
        <v>82602.92944571702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10.3546</v>
      </c>
      <c r="E30" t="n">
        <v>9.66</v>
      </c>
      <c r="F30" t="n">
        <v>6.85</v>
      </c>
      <c r="G30" t="n">
        <v>45.69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88.34999999999999</v>
      </c>
      <c r="Q30" t="n">
        <v>204.19</v>
      </c>
      <c r="R30" t="n">
        <v>26.81</v>
      </c>
      <c r="S30" t="n">
        <v>17.37</v>
      </c>
      <c r="T30" t="n">
        <v>2601.43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66.13011742009928</v>
      </c>
      <c r="AB30" t="n">
        <v>90.48214410902261</v>
      </c>
      <c r="AC30" t="n">
        <v>81.84665526776628</v>
      </c>
      <c r="AD30" t="n">
        <v>66130.11742009928</v>
      </c>
      <c r="AE30" t="n">
        <v>90482.14410902261</v>
      </c>
      <c r="AF30" t="n">
        <v>2.436240772684645e-06</v>
      </c>
      <c r="AG30" t="n">
        <v>0.1341666666666667</v>
      </c>
      <c r="AH30" t="n">
        <v>81846.65526776628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10.3514</v>
      </c>
      <c r="E31" t="n">
        <v>9.66</v>
      </c>
      <c r="F31" t="n">
        <v>6.86</v>
      </c>
      <c r="G31" t="n">
        <v>45.71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88.52</v>
      </c>
      <c r="Q31" t="n">
        <v>204.14</v>
      </c>
      <c r="R31" t="n">
        <v>26.98</v>
      </c>
      <c r="S31" t="n">
        <v>17.37</v>
      </c>
      <c r="T31" t="n">
        <v>2687.88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66.26501001621183</v>
      </c>
      <c r="AB31" t="n">
        <v>90.66671011006507</v>
      </c>
      <c r="AC31" t="n">
        <v>82.01360654870928</v>
      </c>
      <c r="AD31" t="n">
        <v>66265.01001621183</v>
      </c>
      <c r="AE31" t="n">
        <v>90666.71011006506</v>
      </c>
      <c r="AF31" t="n">
        <v>2.435487873444443e-06</v>
      </c>
      <c r="AG31" t="n">
        <v>0.1341666666666667</v>
      </c>
      <c r="AH31" t="n">
        <v>82013.60654870927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10.3502</v>
      </c>
      <c r="E32" t="n">
        <v>9.66</v>
      </c>
      <c r="F32" t="n">
        <v>6.86</v>
      </c>
      <c r="G32" t="n">
        <v>45.72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7</v>
      </c>
      <c r="N32" t="n">
        <v>40.26</v>
      </c>
      <c r="O32" t="n">
        <v>24554.18</v>
      </c>
      <c r="P32" t="n">
        <v>88.3</v>
      </c>
      <c r="Q32" t="n">
        <v>204.15</v>
      </c>
      <c r="R32" t="n">
        <v>26.99</v>
      </c>
      <c r="S32" t="n">
        <v>17.37</v>
      </c>
      <c r="T32" t="n">
        <v>2691.38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66.15677894036128</v>
      </c>
      <c r="AB32" t="n">
        <v>90.51862357726833</v>
      </c>
      <c r="AC32" t="n">
        <v>81.87965318676187</v>
      </c>
      <c r="AD32" t="n">
        <v>66156.77894036128</v>
      </c>
      <c r="AE32" t="n">
        <v>90518.62357726833</v>
      </c>
      <c r="AF32" t="n">
        <v>2.435205536229368e-06</v>
      </c>
      <c r="AG32" t="n">
        <v>0.1341666666666667</v>
      </c>
      <c r="AH32" t="n">
        <v>81879.65318676188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10.352</v>
      </c>
      <c r="E33" t="n">
        <v>9.66</v>
      </c>
      <c r="F33" t="n">
        <v>6.86</v>
      </c>
      <c r="G33" t="n">
        <v>45.71</v>
      </c>
      <c r="H33" t="n">
        <v>0.79</v>
      </c>
      <c r="I33" t="n">
        <v>9</v>
      </c>
      <c r="J33" t="n">
        <v>197.58</v>
      </c>
      <c r="K33" t="n">
        <v>53.44</v>
      </c>
      <c r="L33" t="n">
        <v>8.75</v>
      </c>
      <c r="M33" t="n">
        <v>7</v>
      </c>
      <c r="N33" t="n">
        <v>40.39</v>
      </c>
      <c r="O33" t="n">
        <v>24602.15</v>
      </c>
      <c r="P33" t="n">
        <v>88.04000000000001</v>
      </c>
      <c r="Q33" t="n">
        <v>204.14</v>
      </c>
      <c r="R33" t="n">
        <v>26.99</v>
      </c>
      <c r="S33" t="n">
        <v>17.37</v>
      </c>
      <c r="T33" t="n">
        <v>2694.76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66.00895815049783</v>
      </c>
      <c r="AB33" t="n">
        <v>90.31636865118425</v>
      </c>
      <c r="AC33" t="n">
        <v>81.69670118695664</v>
      </c>
      <c r="AD33" t="n">
        <v>66008.95815049783</v>
      </c>
      <c r="AE33" t="n">
        <v>90316.36865118425</v>
      </c>
      <c r="AF33" t="n">
        <v>2.435629042051982e-06</v>
      </c>
      <c r="AG33" t="n">
        <v>0.1341666666666667</v>
      </c>
      <c r="AH33" t="n">
        <v>81696.70118695665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10.4158</v>
      </c>
      <c r="E34" t="n">
        <v>9.6</v>
      </c>
      <c r="F34" t="n">
        <v>6.83</v>
      </c>
      <c r="G34" t="n">
        <v>51.26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87.47</v>
      </c>
      <c r="Q34" t="n">
        <v>204.15</v>
      </c>
      <c r="R34" t="n">
        <v>26.34</v>
      </c>
      <c r="S34" t="n">
        <v>17.37</v>
      </c>
      <c r="T34" t="n">
        <v>2374.4</v>
      </c>
      <c r="U34" t="n">
        <v>0.66</v>
      </c>
      <c r="V34" t="n">
        <v>0.75</v>
      </c>
      <c r="W34" t="n">
        <v>1.15</v>
      </c>
      <c r="X34" t="n">
        <v>0.14</v>
      </c>
      <c r="Y34" t="n">
        <v>1</v>
      </c>
      <c r="Z34" t="n">
        <v>10</v>
      </c>
      <c r="AA34" t="n">
        <v>65.24010172528401</v>
      </c>
      <c r="AB34" t="n">
        <v>89.26438537065567</v>
      </c>
      <c r="AC34" t="n">
        <v>80.74511771425352</v>
      </c>
      <c r="AD34" t="n">
        <v>65240.10172528401</v>
      </c>
      <c r="AE34" t="n">
        <v>89264.38537065567</v>
      </c>
      <c r="AF34" t="n">
        <v>2.4506399706535e-06</v>
      </c>
      <c r="AG34" t="n">
        <v>0.1333333333333333</v>
      </c>
      <c r="AH34" t="n">
        <v>80745.11771425353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10.4327</v>
      </c>
      <c r="E35" t="n">
        <v>9.59</v>
      </c>
      <c r="F35" t="n">
        <v>6.82</v>
      </c>
      <c r="G35" t="n">
        <v>51.14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6</v>
      </c>
      <c r="N35" t="n">
        <v>40.67</v>
      </c>
      <c r="O35" t="n">
        <v>24698.26</v>
      </c>
      <c r="P35" t="n">
        <v>87.06</v>
      </c>
      <c r="Q35" t="n">
        <v>204.15</v>
      </c>
      <c r="R35" t="n">
        <v>25.81</v>
      </c>
      <c r="S35" t="n">
        <v>17.37</v>
      </c>
      <c r="T35" t="n">
        <v>2109.38</v>
      </c>
      <c r="U35" t="n">
        <v>0.67</v>
      </c>
      <c r="V35" t="n">
        <v>0.75</v>
      </c>
      <c r="W35" t="n">
        <v>1.15</v>
      </c>
      <c r="X35" t="n">
        <v>0.13</v>
      </c>
      <c r="Y35" t="n">
        <v>1</v>
      </c>
      <c r="Z35" t="n">
        <v>10</v>
      </c>
      <c r="AA35" t="n">
        <v>64.89793633326624</v>
      </c>
      <c r="AB35" t="n">
        <v>88.79621958602547</v>
      </c>
      <c r="AC35" t="n">
        <v>80.3216330150335</v>
      </c>
      <c r="AD35" t="n">
        <v>64897.93633326624</v>
      </c>
      <c r="AE35" t="n">
        <v>88796.21958602547</v>
      </c>
      <c r="AF35" t="n">
        <v>2.454616219765814e-06</v>
      </c>
      <c r="AG35" t="n">
        <v>0.1331944444444444</v>
      </c>
      <c r="AH35" t="n">
        <v>80321.6330150335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10.4212</v>
      </c>
      <c r="E36" t="n">
        <v>9.6</v>
      </c>
      <c r="F36" t="n">
        <v>6.83</v>
      </c>
      <c r="G36" t="n">
        <v>51.22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87.03</v>
      </c>
      <c r="Q36" t="n">
        <v>204.14</v>
      </c>
      <c r="R36" t="n">
        <v>26.09</v>
      </c>
      <c r="S36" t="n">
        <v>17.37</v>
      </c>
      <c r="T36" t="n">
        <v>2246.74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64.97760588964353</v>
      </c>
      <c r="AB36" t="n">
        <v>88.90522698783357</v>
      </c>
      <c r="AC36" t="n">
        <v>80.42023690340594</v>
      </c>
      <c r="AD36" t="n">
        <v>64977.60588964352</v>
      </c>
      <c r="AE36" t="n">
        <v>88905.22698783358</v>
      </c>
      <c r="AF36" t="n">
        <v>2.45191048812134e-06</v>
      </c>
      <c r="AG36" t="n">
        <v>0.1333333333333333</v>
      </c>
      <c r="AH36" t="n">
        <v>80420.23690340594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10.4251</v>
      </c>
      <c r="E37" t="n">
        <v>9.59</v>
      </c>
      <c r="F37" t="n">
        <v>6.83</v>
      </c>
      <c r="G37" t="n">
        <v>51.19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6</v>
      </c>
      <c r="N37" t="n">
        <v>40.95</v>
      </c>
      <c r="O37" t="n">
        <v>24794.55</v>
      </c>
      <c r="P37" t="n">
        <v>86.78</v>
      </c>
      <c r="Q37" t="n">
        <v>204.16</v>
      </c>
      <c r="R37" t="n">
        <v>26.13</v>
      </c>
      <c r="S37" t="n">
        <v>17.37</v>
      </c>
      <c r="T37" t="n">
        <v>2269.6</v>
      </c>
      <c r="U37" t="n">
        <v>0.66</v>
      </c>
      <c r="V37" t="n">
        <v>0.75</v>
      </c>
      <c r="W37" t="n">
        <v>1.15</v>
      </c>
      <c r="X37" t="n">
        <v>0.13</v>
      </c>
      <c r="Y37" t="n">
        <v>1</v>
      </c>
      <c r="Z37" t="n">
        <v>10</v>
      </c>
      <c r="AA37" t="n">
        <v>64.82310831915315</v>
      </c>
      <c r="AB37" t="n">
        <v>88.69383659593699</v>
      </c>
      <c r="AC37" t="n">
        <v>80.22902131382358</v>
      </c>
      <c r="AD37" t="n">
        <v>64823.10831915314</v>
      </c>
      <c r="AE37" t="n">
        <v>88693.83659593698</v>
      </c>
      <c r="AF37" t="n">
        <v>2.452828084070336e-06</v>
      </c>
      <c r="AG37" t="n">
        <v>0.1331944444444444</v>
      </c>
      <c r="AH37" t="n">
        <v>80229.02131382358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10.4206</v>
      </c>
      <c r="E38" t="n">
        <v>9.6</v>
      </c>
      <c r="F38" t="n">
        <v>6.83</v>
      </c>
      <c r="G38" t="n">
        <v>51.23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6</v>
      </c>
      <c r="N38" t="n">
        <v>41.1</v>
      </c>
      <c r="O38" t="n">
        <v>24842.77</v>
      </c>
      <c r="P38" t="n">
        <v>86.66</v>
      </c>
      <c r="Q38" t="n">
        <v>204.14</v>
      </c>
      <c r="R38" t="n">
        <v>26.09</v>
      </c>
      <c r="S38" t="n">
        <v>17.37</v>
      </c>
      <c r="T38" t="n">
        <v>2249.74</v>
      </c>
      <c r="U38" t="n">
        <v>0.67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64.78800196757709</v>
      </c>
      <c r="AB38" t="n">
        <v>88.64580253692772</v>
      </c>
      <c r="AC38" t="n">
        <v>80.18557155798995</v>
      </c>
      <c r="AD38" t="n">
        <v>64788.00196757708</v>
      </c>
      <c r="AE38" t="n">
        <v>88645.80253692772</v>
      </c>
      <c r="AF38" t="n">
        <v>2.451769319513802e-06</v>
      </c>
      <c r="AG38" t="n">
        <v>0.1333333333333333</v>
      </c>
      <c r="AH38" t="n">
        <v>80185.57155798994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10.4941</v>
      </c>
      <c r="E39" t="n">
        <v>9.529999999999999</v>
      </c>
      <c r="F39" t="n">
        <v>6.8</v>
      </c>
      <c r="G39" t="n">
        <v>58.29</v>
      </c>
      <c r="H39" t="n">
        <v>0.91</v>
      </c>
      <c r="I39" t="n">
        <v>7</v>
      </c>
      <c r="J39" t="n">
        <v>199.92</v>
      </c>
      <c r="K39" t="n">
        <v>53.44</v>
      </c>
      <c r="L39" t="n">
        <v>10.25</v>
      </c>
      <c r="M39" t="n">
        <v>5</v>
      </c>
      <c r="N39" t="n">
        <v>41.24</v>
      </c>
      <c r="O39" t="n">
        <v>24891.03</v>
      </c>
      <c r="P39" t="n">
        <v>85.86</v>
      </c>
      <c r="Q39" t="n">
        <v>204.14</v>
      </c>
      <c r="R39" t="n">
        <v>25.27</v>
      </c>
      <c r="S39" t="n">
        <v>17.37</v>
      </c>
      <c r="T39" t="n">
        <v>1842.32</v>
      </c>
      <c r="U39" t="n">
        <v>0.6899999999999999</v>
      </c>
      <c r="V39" t="n">
        <v>0.75</v>
      </c>
      <c r="W39" t="n">
        <v>1.15</v>
      </c>
      <c r="X39" t="n">
        <v>0.11</v>
      </c>
      <c r="Y39" t="n">
        <v>1</v>
      </c>
      <c r="Z39" t="n">
        <v>10</v>
      </c>
      <c r="AA39" t="n">
        <v>63.85456668201149</v>
      </c>
      <c r="AB39" t="n">
        <v>87.36863519895908</v>
      </c>
      <c r="AC39" t="n">
        <v>79.030295278241</v>
      </c>
      <c r="AD39" t="n">
        <v>63854.56668201149</v>
      </c>
      <c r="AE39" t="n">
        <v>87368.63519895908</v>
      </c>
      <c r="AF39" t="n">
        <v>2.469062473937181e-06</v>
      </c>
      <c r="AG39" t="n">
        <v>0.1323611111111111</v>
      </c>
      <c r="AH39" t="n">
        <v>79030.295278241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10.4935</v>
      </c>
      <c r="E40" t="n">
        <v>9.529999999999999</v>
      </c>
      <c r="F40" t="n">
        <v>6.8</v>
      </c>
      <c r="G40" t="n">
        <v>58.29</v>
      </c>
      <c r="H40" t="n">
        <v>0.93</v>
      </c>
      <c r="I40" t="n">
        <v>7</v>
      </c>
      <c r="J40" t="n">
        <v>200.31</v>
      </c>
      <c r="K40" t="n">
        <v>53.44</v>
      </c>
      <c r="L40" t="n">
        <v>10.5</v>
      </c>
      <c r="M40" t="n">
        <v>5</v>
      </c>
      <c r="N40" t="n">
        <v>41.38</v>
      </c>
      <c r="O40" t="n">
        <v>24939.35</v>
      </c>
      <c r="P40" t="n">
        <v>86.09999999999999</v>
      </c>
      <c r="Q40" t="n">
        <v>204.16</v>
      </c>
      <c r="R40" t="n">
        <v>25.25</v>
      </c>
      <c r="S40" t="n">
        <v>17.37</v>
      </c>
      <c r="T40" t="n">
        <v>1834.79</v>
      </c>
      <c r="U40" t="n">
        <v>0.6899999999999999</v>
      </c>
      <c r="V40" t="n">
        <v>0.75</v>
      </c>
      <c r="W40" t="n">
        <v>1.15</v>
      </c>
      <c r="X40" t="n">
        <v>0.11</v>
      </c>
      <c r="Y40" t="n">
        <v>1</v>
      </c>
      <c r="Z40" t="n">
        <v>10</v>
      </c>
      <c r="AA40" t="n">
        <v>63.98256365464287</v>
      </c>
      <c r="AB40" t="n">
        <v>87.54376630374114</v>
      </c>
      <c r="AC40" t="n">
        <v>79.18871211618077</v>
      </c>
      <c r="AD40" t="n">
        <v>63982.56365464287</v>
      </c>
      <c r="AE40" t="n">
        <v>87543.76630374114</v>
      </c>
      <c r="AF40" t="n">
        <v>2.468921305329643e-06</v>
      </c>
      <c r="AG40" t="n">
        <v>0.1323611111111111</v>
      </c>
      <c r="AH40" t="n">
        <v>79188.71211618077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10.4898</v>
      </c>
      <c r="E41" t="n">
        <v>9.529999999999999</v>
      </c>
      <c r="F41" t="n">
        <v>6.8</v>
      </c>
      <c r="G41" t="n">
        <v>58.32</v>
      </c>
      <c r="H41" t="n">
        <v>0.95</v>
      </c>
      <c r="I41" t="n">
        <v>7</v>
      </c>
      <c r="J41" t="n">
        <v>200.71</v>
      </c>
      <c r="K41" t="n">
        <v>53.44</v>
      </c>
      <c r="L41" t="n">
        <v>10.75</v>
      </c>
      <c r="M41" t="n">
        <v>5</v>
      </c>
      <c r="N41" t="n">
        <v>41.52</v>
      </c>
      <c r="O41" t="n">
        <v>24987.71</v>
      </c>
      <c r="P41" t="n">
        <v>86.27</v>
      </c>
      <c r="Q41" t="n">
        <v>204.14</v>
      </c>
      <c r="R41" t="n">
        <v>25.31</v>
      </c>
      <c r="S41" t="n">
        <v>17.37</v>
      </c>
      <c r="T41" t="n">
        <v>1859.84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  <c r="AA41" t="n">
        <v>64.09259256831568</v>
      </c>
      <c r="AB41" t="n">
        <v>87.69431271756129</v>
      </c>
      <c r="AC41" t="n">
        <v>79.3248905915592</v>
      </c>
      <c r="AD41" t="n">
        <v>64092.59256831568</v>
      </c>
      <c r="AE41" t="n">
        <v>87694.31271756129</v>
      </c>
      <c r="AF41" t="n">
        <v>2.46805076558316e-06</v>
      </c>
      <c r="AG41" t="n">
        <v>0.1323611111111111</v>
      </c>
      <c r="AH41" t="n">
        <v>79324.89059155919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10.4761</v>
      </c>
      <c r="E42" t="n">
        <v>9.550000000000001</v>
      </c>
      <c r="F42" t="n">
        <v>6.82</v>
      </c>
      <c r="G42" t="n">
        <v>58.43</v>
      </c>
      <c r="H42" t="n">
        <v>0.97</v>
      </c>
      <c r="I42" t="n">
        <v>7</v>
      </c>
      <c r="J42" t="n">
        <v>201.1</v>
      </c>
      <c r="K42" t="n">
        <v>53.44</v>
      </c>
      <c r="L42" t="n">
        <v>11</v>
      </c>
      <c r="M42" t="n">
        <v>5</v>
      </c>
      <c r="N42" t="n">
        <v>41.66</v>
      </c>
      <c r="O42" t="n">
        <v>25036.12</v>
      </c>
      <c r="P42" t="n">
        <v>86.29000000000001</v>
      </c>
      <c r="Q42" t="n">
        <v>204.15</v>
      </c>
      <c r="R42" t="n">
        <v>25.72</v>
      </c>
      <c r="S42" t="n">
        <v>17.37</v>
      </c>
      <c r="T42" t="n">
        <v>2067.36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  <c r="AA42" t="n">
        <v>64.23584385689368</v>
      </c>
      <c r="AB42" t="n">
        <v>87.89031545039445</v>
      </c>
      <c r="AC42" t="n">
        <v>79.50218709866238</v>
      </c>
      <c r="AD42" t="n">
        <v>64235.84385689368</v>
      </c>
      <c r="AE42" t="n">
        <v>87890.31545039445</v>
      </c>
      <c r="AF42" t="n">
        <v>2.464827415711047e-06</v>
      </c>
      <c r="AG42" t="n">
        <v>0.1326388888888889</v>
      </c>
      <c r="AH42" t="n">
        <v>79502.18709866237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10.4837</v>
      </c>
      <c r="E43" t="n">
        <v>9.539999999999999</v>
      </c>
      <c r="F43" t="n">
        <v>6.81</v>
      </c>
      <c r="G43" t="n">
        <v>58.37</v>
      </c>
      <c r="H43" t="n">
        <v>0.99</v>
      </c>
      <c r="I43" t="n">
        <v>7</v>
      </c>
      <c r="J43" t="n">
        <v>201.49</v>
      </c>
      <c r="K43" t="n">
        <v>53.44</v>
      </c>
      <c r="L43" t="n">
        <v>11.25</v>
      </c>
      <c r="M43" t="n">
        <v>5</v>
      </c>
      <c r="N43" t="n">
        <v>41.81</v>
      </c>
      <c r="O43" t="n">
        <v>25084.58</v>
      </c>
      <c r="P43" t="n">
        <v>86.03</v>
      </c>
      <c r="Q43" t="n">
        <v>204.14</v>
      </c>
      <c r="R43" t="n">
        <v>25.6</v>
      </c>
      <c r="S43" t="n">
        <v>17.37</v>
      </c>
      <c r="T43" t="n">
        <v>2008.77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64.02995820047276</v>
      </c>
      <c r="AB43" t="n">
        <v>87.60861361224536</v>
      </c>
      <c r="AC43" t="n">
        <v>79.24737048857516</v>
      </c>
      <c r="AD43" t="n">
        <v>64029.95820047276</v>
      </c>
      <c r="AE43" t="n">
        <v>87608.61361224536</v>
      </c>
      <c r="AF43" t="n">
        <v>2.466615551406526e-06</v>
      </c>
      <c r="AG43" t="n">
        <v>0.1325</v>
      </c>
      <c r="AH43" t="n">
        <v>79247.37048857515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10.4834</v>
      </c>
      <c r="E44" t="n">
        <v>9.539999999999999</v>
      </c>
      <c r="F44" t="n">
        <v>6.81</v>
      </c>
      <c r="G44" t="n">
        <v>58.37</v>
      </c>
      <c r="H44" t="n">
        <v>1.01</v>
      </c>
      <c r="I44" t="n">
        <v>7</v>
      </c>
      <c r="J44" t="n">
        <v>201.88</v>
      </c>
      <c r="K44" t="n">
        <v>53.44</v>
      </c>
      <c r="L44" t="n">
        <v>11.5</v>
      </c>
      <c r="M44" t="n">
        <v>5</v>
      </c>
      <c r="N44" t="n">
        <v>41.95</v>
      </c>
      <c r="O44" t="n">
        <v>25133.09</v>
      </c>
      <c r="P44" t="n">
        <v>85.73</v>
      </c>
      <c r="Q44" t="n">
        <v>204.14</v>
      </c>
      <c r="R44" t="n">
        <v>25.57</v>
      </c>
      <c r="S44" t="n">
        <v>17.37</v>
      </c>
      <c r="T44" t="n">
        <v>1994.16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63.87600032377888</v>
      </c>
      <c r="AB44" t="n">
        <v>87.39796165321074</v>
      </c>
      <c r="AC44" t="n">
        <v>79.05682285685884</v>
      </c>
      <c r="AD44" t="n">
        <v>63876.00032377888</v>
      </c>
      <c r="AE44" t="n">
        <v>87397.96165321075</v>
      </c>
      <c r="AF44" t="n">
        <v>2.466544967102757e-06</v>
      </c>
      <c r="AG44" t="n">
        <v>0.1325</v>
      </c>
      <c r="AH44" t="n">
        <v>79056.82285685884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10.4712</v>
      </c>
      <c r="E45" t="n">
        <v>9.550000000000001</v>
      </c>
      <c r="F45" t="n">
        <v>6.82</v>
      </c>
      <c r="G45" t="n">
        <v>58.46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85.58</v>
      </c>
      <c r="Q45" t="n">
        <v>204.2</v>
      </c>
      <c r="R45" t="n">
        <v>25.88</v>
      </c>
      <c r="S45" t="n">
        <v>17.37</v>
      </c>
      <c r="T45" t="n">
        <v>2147.24</v>
      </c>
      <c r="U45" t="n">
        <v>0.67</v>
      </c>
      <c r="V45" t="n">
        <v>0.75</v>
      </c>
      <c r="W45" t="n">
        <v>1.15</v>
      </c>
      <c r="X45" t="n">
        <v>0.13</v>
      </c>
      <c r="Y45" t="n">
        <v>1</v>
      </c>
      <c r="Z45" t="n">
        <v>10</v>
      </c>
      <c r="AA45" t="n">
        <v>63.89593823075582</v>
      </c>
      <c r="AB45" t="n">
        <v>87.42524157713495</v>
      </c>
      <c r="AC45" t="n">
        <v>79.08149922313133</v>
      </c>
      <c r="AD45" t="n">
        <v>63895.93823075582</v>
      </c>
      <c r="AE45" t="n">
        <v>87425.24157713495</v>
      </c>
      <c r="AF45" t="n">
        <v>2.463674538749489e-06</v>
      </c>
      <c r="AG45" t="n">
        <v>0.1326388888888889</v>
      </c>
      <c r="AH45" t="n">
        <v>79081.49922313134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10.4874</v>
      </c>
      <c r="E46" t="n">
        <v>9.539999999999999</v>
      </c>
      <c r="F46" t="n">
        <v>6.81</v>
      </c>
      <c r="G46" t="n">
        <v>58.34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85.05</v>
      </c>
      <c r="Q46" t="n">
        <v>204.14</v>
      </c>
      <c r="R46" t="n">
        <v>25.46</v>
      </c>
      <c r="S46" t="n">
        <v>17.37</v>
      </c>
      <c r="T46" t="n">
        <v>1935.02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  <c r="AA46" t="n">
        <v>63.49957494334573</v>
      </c>
      <c r="AB46" t="n">
        <v>86.88291984098662</v>
      </c>
      <c r="AC46" t="n">
        <v>78.5909359123275</v>
      </c>
      <c r="AD46" t="n">
        <v>63499.57494334573</v>
      </c>
      <c r="AE46" t="n">
        <v>86882.91984098662</v>
      </c>
      <c r="AF46" t="n">
        <v>2.467486091153009e-06</v>
      </c>
      <c r="AG46" t="n">
        <v>0.1325</v>
      </c>
      <c r="AH46" t="n">
        <v>78590.93591232749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10.5553</v>
      </c>
      <c r="E47" t="n">
        <v>9.470000000000001</v>
      </c>
      <c r="F47" t="n">
        <v>6.78</v>
      </c>
      <c r="G47" t="n">
        <v>67.81999999999999</v>
      </c>
      <c r="H47" t="n">
        <v>1.07</v>
      </c>
      <c r="I47" t="n">
        <v>6</v>
      </c>
      <c r="J47" t="n">
        <v>203.07</v>
      </c>
      <c r="K47" t="n">
        <v>53.44</v>
      </c>
      <c r="L47" t="n">
        <v>12.25</v>
      </c>
      <c r="M47" t="n">
        <v>4</v>
      </c>
      <c r="N47" t="n">
        <v>42.38</v>
      </c>
      <c r="O47" t="n">
        <v>25279.03</v>
      </c>
      <c r="P47" t="n">
        <v>84.53</v>
      </c>
      <c r="Q47" t="n">
        <v>204.14</v>
      </c>
      <c r="R47" t="n">
        <v>24.67</v>
      </c>
      <c r="S47" t="n">
        <v>17.37</v>
      </c>
      <c r="T47" t="n">
        <v>1545.05</v>
      </c>
      <c r="U47" t="n">
        <v>0.7</v>
      </c>
      <c r="V47" t="n">
        <v>0.75</v>
      </c>
      <c r="W47" t="n">
        <v>1.14</v>
      </c>
      <c r="X47" t="n">
        <v>0.09</v>
      </c>
      <c r="Y47" t="n">
        <v>1</v>
      </c>
      <c r="Z47" t="n">
        <v>10</v>
      </c>
      <c r="AA47" t="n">
        <v>62.75743016196537</v>
      </c>
      <c r="AB47" t="n">
        <v>85.86748460998554</v>
      </c>
      <c r="AC47" t="n">
        <v>77.67241239460053</v>
      </c>
      <c r="AD47" t="n">
        <v>62757.43016196537</v>
      </c>
      <c r="AE47" t="n">
        <v>85867.48460998553</v>
      </c>
      <c r="AF47" t="n">
        <v>2.483461671906036e-06</v>
      </c>
      <c r="AG47" t="n">
        <v>0.1315277777777778</v>
      </c>
      <c r="AH47" t="n">
        <v>77672.41239460053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10.5491</v>
      </c>
      <c r="E48" t="n">
        <v>9.48</v>
      </c>
      <c r="F48" t="n">
        <v>6.79</v>
      </c>
      <c r="G48" t="n">
        <v>67.88</v>
      </c>
      <c r="H48" t="n">
        <v>1.09</v>
      </c>
      <c r="I48" t="n">
        <v>6</v>
      </c>
      <c r="J48" t="n">
        <v>203.46</v>
      </c>
      <c r="K48" t="n">
        <v>53.44</v>
      </c>
      <c r="L48" t="n">
        <v>12.5</v>
      </c>
      <c r="M48" t="n">
        <v>4</v>
      </c>
      <c r="N48" t="n">
        <v>42.53</v>
      </c>
      <c r="O48" t="n">
        <v>25327.74</v>
      </c>
      <c r="P48" t="n">
        <v>84.59</v>
      </c>
      <c r="Q48" t="n">
        <v>204.14</v>
      </c>
      <c r="R48" t="n">
        <v>24.84</v>
      </c>
      <c r="S48" t="n">
        <v>17.37</v>
      </c>
      <c r="T48" t="n">
        <v>1634.62</v>
      </c>
      <c r="U48" t="n">
        <v>0.7</v>
      </c>
      <c r="V48" t="n">
        <v>0.75</v>
      </c>
      <c r="W48" t="n">
        <v>1.15</v>
      </c>
      <c r="X48" t="n">
        <v>0.1</v>
      </c>
      <c r="Y48" t="n">
        <v>1</v>
      </c>
      <c r="Z48" t="n">
        <v>10</v>
      </c>
      <c r="AA48" t="n">
        <v>62.84975263746609</v>
      </c>
      <c r="AB48" t="n">
        <v>85.99380429394571</v>
      </c>
      <c r="AC48" t="n">
        <v>77.78667630521437</v>
      </c>
      <c r="AD48" t="n">
        <v>62849.75263746609</v>
      </c>
      <c r="AE48" t="n">
        <v>85993.80429394571</v>
      </c>
      <c r="AF48" t="n">
        <v>2.482002929628145e-06</v>
      </c>
      <c r="AG48" t="n">
        <v>0.1316666666666667</v>
      </c>
      <c r="AH48" t="n">
        <v>77786.67630521437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10.5479</v>
      </c>
      <c r="E49" t="n">
        <v>9.48</v>
      </c>
      <c r="F49" t="n">
        <v>6.79</v>
      </c>
      <c r="G49" t="n">
        <v>67.89</v>
      </c>
      <c r="H49" t="n">
        <v>1.11</v>
      </c>
      <c r="I49" t="n">
        <v>6</v>
      </c>
      <c r="J49" t="n">
        <v>203.86</v>
      </c>
      <c r="K49" t="n">
        <v>53.44</v>
      </c>
      <c r="L49" t="n">
        <v>12.75</v>
      </c>
      <c r="M49" t="n">
        <v>4</v>
      </c>
      <c r="N49" t="n">
        <v>42.67</v>
      </c>
      <c r="O49" t="n">
        <v>25376.49</v>
      </c>
      <c r="P49" t="n">
        <v>84.70999999999999</v>
      </c>
      <c r="Q49" t="n">
        <v>204.14</v>
      </c>
      <c r="R49" t="n">
        <v>24.85</v>
      </c>
      <c r="S49" t="n">
        <v>17.37</v>
      </c>
      <c r="T49" t="n">
        <v>1635.97</v>
      </c>
      <c r="U49" t="n">
        <v>0.7</v>
      </c>
      <c r="V49" t="n">
        <v>0.75</v>
      </c>
      <c r="W49" t="n">
        <v>1.15</v>
      </c>
      <c r="X49" t="n">
        <v>0.1</v>
      </c>
      <c r="Y49" t="n">
        <v>1</v>
      </c>
      <c r="Z49" t="n">
        <v>10</v>
      </c>
      <c r="AA49" t="n">
        <v>62.9185781291797</v>
      </c>
      <c r="AB49" t="n">
        <v>86.08797436807461</v>
      </c>
      <c r="AC49" t="n">
        <v>77.87185891963698</v>
      </c>
      <c r="AD49" t="n">
        <v>62918.5781291797</v>
      </c>
      <c r="AE49" t="n">
        <v>86087.97436807462</v>
      </c>
      <c r="AF49" t="n">
        <v>2.48172059241307e-06</v>
      </c>
      <c r="AG49" t="n">
        <v>0.1316666666666667</v>
      </c>
      <c r="AH49" t="n">
        <v>77871.85891963697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10.5482</v>
      </c>
      <c r="E50" t="n">
        <v>9.48</v>
      </c>
      <c r="F50" t="n">
        <v>6.79</v>
      </c>
      <c r="G50" t="n">
        <v>67.88</v>
      </c>
      <c r="H50" t="n">
        <v>1.13</v>
      </c>
      <c r="I50" t="n">
        <v>6</v>
      </c>
      <c r="J50" t="n">
        <v>204.25</v>
      </c>
      <c r="K50" t="n">
        <v>53.44</v>
      </c>
      <c r="L50" t="n">
        <v>13</v>
      </c>
      <c r="M50" t="n">
        <v>4</v>
      </c>
      <c r="N50" t="n">
        <v>42.82</v>
      </c>
      <c r="O50" t="n">
        <v>25425.3</v>
      </c>
      <c r="P50" t="n">
        <v>84.65000000000001</v>
      </c>
      <c r="Q50" t="n">
        <v>204.16</v>
      </c>
      <c r="R50" t="n">
        <v>24.97</v>
      </c>
      <c r="S50" t="n">
        <v>17.37</v>
      </c>
      <c r="T50" t="n">
        <v>1697.51</v>
      </c>
      <c r="U50" t="n">
        <v>0.7</v>
      </c>
      <c r="V50" t="n">
        <v>0.75</v>
      </c>
      <c r="W50" t="n">
        <v>1.14</v>
      </c>
      <c r="X50" t="n">
        <v>0.1</v>
      </c>
      <c r="Y50" t="n">
        <v>1</v>
      </c>
      <c r="Z50" t="n">
        <v>10</v>
      </c>
      <c r="AA50" t="n">
        <v>62.88589288376649</v>
      </c>
      <c r="AB50" t="n">
        <v>86.04325297332903</v>
      </c>
      <c r="AC50" t="n">
        <v>77.83140567203903</v>
      </c>
      <c r="AD50" t="n">
        <v>62885.89288376649</v>
      </c>
      <c r="AE50" t="n">
        <v>86043.25297332903</v>
      </c>
      <c r="AF50" t="n">
        <v>2.481791176716838e-06</v>
      </c>
      <c r="AG50" t="n">
        <v>0.1316666666666667</v>
      </c>
      <c r="AH50" t="n">
        <v>77831.40567203902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10.5572</v>
      </c>
      <c r="E51" t="n">
        <v>9.470000000000001</v>
      </c>
      <c r="F51" t="n">
        <v>6.78</v>
      </c>
      <c r="G51" t="n">
        <v>67.8</v>
      </c>
      <c r="H51" t="n">
        <v>1.15</v>
      </c>
      <c r="I51" t="n">
        <v>6</v>
      </c>
      <c r="J51" t="n">
        <v>204.65</v>
      </c>
      <c r="K51" t="n">
        <v>53.44</v>
      </c>
      <c r="L51" t="n">
        <v>13.25</v>
      </c>
      <c r="M51" t="n">
        <v>4</v>
      </c>
      <c r="N51" t="n">
        <v>42.96</v>
      </c>
      <c r="O51" t="n">
        <v>25474.16</v>
      </c>
      <c r="P51" t="n">
        <v>84.34</v>
      </c>
      <c r="Q51" t="n">
        <v>204.14</v>
      </c>
      <c r="R51" t="n">
        <v>24.59</v>
      </c>
      <c r="S51" t="n">
        <v>17.37</v>
      </c>
      <c r="T51" t="n">
        <v>1504.89</v>
      </c>
      <c r="U51" t="n">
        <v>0.71</v>
      </c>
      <c r="V51" t="n">
        <v>0.75</v>
      </c>
      <c r="W51" t="n">
        <v>1.15</v>
      </c>
      <c r="X51" t="n">
        <v>0.09</v>
      </c>
      <c r="Y51" t="n">
        <v>1</v>
      </c>
      <c r="Z51" t="n">
        <v>10</v>
      </c>
      <c r="AA51" t="n">
        <v>62.64856899481634</v>
      </c>
      <c r="AB51" t="n">
        <v>85.71853595847654</v>
      </c>
      <c r="AC51" t="n">
        <v>77.53767919334076</v>
      </c>
      <c r="AD51" t="n">
        <v>62648.56899481633</v>
      </c>
      <c r="AE51" t="n">
        <v>85718.53595847654</v>
      </c>
      <c r="AF51" t="n">
        <v>2.483908705829905e-06</v>
      </c>
      <c r="AG51" t="n">
        <v>0.1315277777777778</v>
      </c>
      <c r="AH51" t="n">
        <v>77537.67919334077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10.5479</v>
      </c>
      <c r="E52" t="n">
        <v>9.48</v>
      </c>
      <c r="F52" t="n">
        <v>6.79</v>
      </c>
      <c r="G52" t="n">
        <v>67.89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4</v>
      </c>
      <c r="N52" t="n">
        <v>43.11</v>
      </c>
      <c r="O52" t="n">
        <v>25523.06</v>
      </c>
      <c r="P52" t="n">
        <v>84.2</v>
      </c>
      <c r="Q52" t="n">
        <v>204.14</v>
      </c>
      <c r="R52" t="n">
        <v>24.87</v>
      </c>
      <c r="S52" t="n">
        <v>17.37</v>
      </c>
      <c r="T52" t="n">
        <v>1645.98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62.65545477105638</v>
      </c>
      <c r="AB52" t="n">
        <v>85.72795738130719</v>
      </c>
      <c r="AC52" t="n">
        <v>77.54620144879951</v>
      </c>
      <c r="AD52" t="n">
        <v>62655.45477105639</v>
      </c>
      <c r="AE52" t="n">
        <v>85727.95738130719</v>
      </c>
      <c r="AF52" t="n">
        <v>2.48172059241307e-06</v>
      </c>
      <c r="AG52" t="n">
        <v>0.1316666666666667</v>
      </c>
      <c r="AH52" t="n">
        <v>77546.2014487995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10.5399</v>
      </c>
      <c r="E53" t="n">
        <v>9.49</v>
      </c>
      <c r="F53" t="n">
        <v>6.8</v>
      </c>
      <c r="G53" t="n">
        <v>67.95999999999999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4</v>
      </c>
      <c r="N53" t="n">
        <v>43.26</v>
      </c>
      <c r="O53" t="n">
        <v>25572.02</v>
      </c>
      <c r="P53" t="n">
        <v>84.12</v>
      </c>
      <c r="Q53" t="n">
        <v>204.14</v>
      </c>
      <c r="R53" t="n">
        <v>25.12</v>
      </c>
      <c r="S53" t="n">
        <v>17.37</v>
      </c>
      <c r="T53" t="n">
        <v>1772.21</v>
      </c>
      <c r="U53" t="n">
        <v>0.6899999999999999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62.68585825872676</v>
      </c>
      <c r="AB53" t="n">
        <v>85.76955677444498</v>
      </c>
      <c r="AC53" t="n">
        <v>77.58383065424134</v>
      </c>
      <c r="AD53" t="n">
        <v>62685.85825872676</v>
      </c>
      <c r="AE53" t="n">
        <v>85769.55677444498</v>
      </c>
      <c r="AF53" t="n">
        <v>2.479838344312565e-06</v>
      </c>
      <c r="AG53" t="n">
        <v>0.1318055555555556</v>
      </c>
      <c r="AH53" t="n">
        <v>77583.83065424133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10.5485</v>
      </c>
      <c r="E54" t="n">
        <v>9.48</v>
      </c>
      <c r="F54" t="n">
        <v>6.79</v>
      </c>
      <c r="G54" t="n">
        <v>67.88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4</v>
      </c>
      <c r="N54" t="n">
        <v>43.4</v>
      </c>
      <c r="O54" t="n">
        <v>25621.03</v>
      </c>
      <c r="P54" t="n">
        <v>83.68000000000001</v>
      </c>
      <c r="Q54" t="n">
        <v>204.14</v>
      </c>
      <c r="R54" t="n">
        <v>24.83</v>
      </c>
      <c r="S54" t="n">
        <v>17.37</v>
      </c>
      <c r="T54" t="n">
        <v>1626.31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  <c r="AA54" t="n">
        <v>62.38374158301031</v>
      </c>
      <c r="AB54" t="n">
        <v>85.35618741028289</v>
      </c>
      <c r="AC54" t="n">
        <v>77.20991268202722</v>
      </c>
      <c r="AD54" t="n">
        <v>62383.74158301031</v>
      </c>
      <c r="AE54" t="n">
        <v>85356.18741028289</v>
      </c>
      <c r="AF54" t="n">
        <v>2.481861761020607e-06</v>
      </c>
      <c r="AG54" t="n">
        <v>0.1316666666666667</v>
      </c>
      <c r="AH54" t="n">
        <v>77209.91268202722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10.5498</v>
      </c>
      <c r="E55" t="n">
        <v>9.48</v>
      </c>
      <c r="F55" t="n">
        <v>6.79</v>
      </c>
      <c r="G55" t="n">
        <v>67.87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4</v>
      </c>
      <c r="N55" t="n">
        <v>43.55</v>
      </c>
      <c r="O55" t="n">
        <v>25670.09</v>
      </c>
      <c r="P55" t="n">
        <v>83.59</v>
      </c>
      <c r="Q55" t="n">
        <v>204.14</v>
      </c>
      <c r="R55" t="n">
        <v>24.81</v>
      </c>
      <c r="S55" t="n">
        <v>17.37</v>
      </c>
      <c r="T55" t="n">
        <v>1616.1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62.32988489561652</v>
      </c>
      <c r="AB55" t="n">
        <v>85.28249831460137</v>
      </c>
      <c r="AC55" t="n">
        <v>77.14325637021423</v>
      </c>
      <c r="AD55" t="n">
        <v>62329.88489561652</v>
      </c>
      <c r="AE55" t="n">
        <v>85282.49831460137</v>
      </c>
      <c r="AF55" t="n">
        <v>2.482167626336939e-06</v>
      </c>
      <c r="AG55" t="n">
        <v>0.1316666666666667</v>
      </c>
      <c r="AH55" t="n">
        <v>77143.25637021424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10.5442</v>
      </c>
      <c r="E56" t="n">
        <v>9.48</v>
      </c>
      <c r="F56" t="n">
        <v>6.79</v>
      </c>
      <c r="G56" t="n">
        <v>67.92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4</v>
      </c>
      <c r="N56" t="n">
        <v>43.7</v>
      </c>
      <c r="O56" t="n">
        <v>25719.19</v>
      </c>
      <c r="P56" t="n">
        <v>83.38</v>
      </c>
      <c r="Q56" t="n">
        <v>204.14</v>
      </c>
      <c r="R56" t="n">
        <v>24.95</v>
      </c>
      <c r="S56" t="n">
        <v>17.37</v>
      </c>
      <c r="T56" t="n">
        <v>1687.38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  <c r="AA56" t="n">
        <v>62.25350304868977</v>
      </c>
      <c r="AB56" t="n">
        <v>85.177989301907</v>
      </c>
      <c r="AC56" t="n">
        <v>77.04872155101204</v>
      </c>
      <c r="AD56" t="n">
        <v>62253.50304868977</v>
      </c>
      <c r="AE56" t="n">
        <v>85177.989301907</v>
      </c>
      <c r="AF56" t="n">
        <v>2.480850052666586e-06</v>
      </c>
      <c r="AG56" t="n">
        <v>0.1316666666666667</v>
      </c>
      <c r="AH56" t="n">
        <v>77048.72155101203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10.6132</v>
      </c>
      <c r="E57" t="n">
        <v>9.42</v>
      </c>
      <c r="F57" t="n">
        <v>6.77</v>
      </c>
      <c r="G57" t="n">
        <v>81.20999999999999</v>
      </c>
      <c r="H57" t="n">
        <v>1.27</v>
      </c>
      <c r="I57" t="n">
        <v>5</v>
      </c>
      <c r="J57" t="n">
        <v>207.03</v>
      </c>
      <c r="K57" t="n">
        <v>53.44</v>
      </c>
      <c r="L57" t="n">
        <v>14.75</v>
      </c>
      <c r="M57" t="n">
        <v>3</v>
      </c>
      <c r="N57" t="n">
        <v>43.85</v>
      </c>
      <c r="O57" t="n">
        <v>25768.35</v>
      </c>
      <c r="P57" t="n">
        <v>82.33</v>
      </c>
      <c r="Q57" t="n">
        <v>204.14</v>
      </c>
      <c r="R57" t="n">
        <v>24.22</v>
      </c>
      <c r="S57" t="n">
        <v>17.37</v>
      </c>
      <c r="T57" t="n">
        <v>1328.64</v>
      </c>
      <c r="U57" t="n">
        <v>0.72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61.27089961366105</v>
      </c>
      <c r="AB57" t="n">
        <v>83.83354793269726</v>
      </c>
      <c r="AC57" t="n">
        <v>75.83259177914393</v>
      </c>
      <c r="AD57" t="n">
        <v>61270.89961366105</v>
      </c>
      <c r="AE57" t="n">
        <v>83833.54793269726</v>
      </c>
      <c r="AF57" t="n">
        <v>2.497084442533432e-06</v>
      </c>
      <c r="AG57" t="n">
        <v>0.1308333333333333</v>
      </c>
      <c r="AH57" t="n">
        <v>75832.59177914393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10.6088</v>
      </c>
      <c r="E58" t="n">
        <v>9.43</v>
      </c>
      <c r="F58" t="n">
        <v>6.77</v>
      </c>
      <c r="G58" t="n">
        <v>81.26000000000001</v>
      </c>
      <c r="H58" t="n">
        <v>1.28</v>
      </c>
      <c r="I58" t="n">
        <v>5</v>
      </c>
      <c r="J58" t="n">
        <v>207.43</v>
      </c>
      <c r="K58" t="n">
        <v>53.44</v>
      </c>
      <c r="L58" t="n">
        <v>15</v>
      </c>
      <c r="M58" t="n">
        <v>3</v>
      </c>
      <c r="N58" t="n">
        <v>44</v>
      </c>
      <c r="O58" t="n">
        <v>25817.56</v>
      </c>
      <c r="P58" t="n">
        <v>82.61</v>
      </c>
      <c r="Q58" t="n">
        <v>204.14</v>
      </c>
      <c r="R58" t="n">
        <v>24.4</v>
      </c>
      <c r="S58" t="n">
        <v>17.37</v>
      </c>
      <c r="T58" t="n">
        <v>1417.14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61.4395495025735</v>
      </c>
      <c r="AB58" t="n">
        <v>84.06430215101516</v>
      </c>
      <c r="AC58" t="n">
        <v>76.04132313873124</v>
      </c>
      <c r="AD58" t="n">
        <v>61439.5495025735</v>
      </c>
      <c r="AE58" t="n">
        <v>84064.30215101516</v>
      </c>
      <c r="AF58" t="n">
        <v>2.496049206078155e-06</v>
      </c>
      <c r="AG58" t="n">
        <v>0.1309722222222222</v>
      </c>
      <c r="AH58" t="n">
        <v>76041.32313873124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10.606</v>
      </c>
      <c r="E59" t="n">
        <v>9.43</v>
      </c>
      <c r="F59" t="n">
        <v>6.77</v>
      </c>
      <c r="G59" t="n">
        <v>81.29000000000001</v>
      </c>
      <c r="H59" t="n">
        <v>1.3</v>
      </c>
      <c r="I59" t="n">
        <v>5</v>
      </c>
      <c r="J59" t="n">
        <v>207.83</v>
      </c>
      <c r="K59" t="n">
        <v>53.44</v>
      </c>
      <c r="L59" t="n">
        <v>15.25</v>
      </c>
      <c r="M59" t="n">
        <v>3</v>
      </c>
      <c r="N59" t="n">
        <v>44.15</v>
      </c>
      <c r="O59" t="n">
        <v>25866.82</v>
      </c>
      <c r="P59" t="n">
        <v>82.84999999999999</v>
      </c>
      <c r="Q59" t="n">
        <v>204.14</v>
      </c>
      <c r="R59" t="n">
        <v>24.5</v>
      </c>
      <c r="S59" t="n">
        <v>17.37</v>
      </c>
      <c r="T59" t="n">
        <v>1465.25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61.57836682913962</v>
      </c>
      <c r="AB59" t="n">
        <v>84.25423814141104</v>
      </c>
      <c r="AC59" t="n">
        <v>76.21313190478064</v>
      </c>
      <c r="AD59" t="n">
        <v>61578.36682913962</v>
      </c>
      <c r="AE59" t="n">
        <v>84254.23814141104</v>
      </c>
      <c r="AF59" t="n">
        <v>2.495390419242979e-06</v>
      </c>
      <c r="AG59" t="n">
        <v>0.1309722222222222</v>
      </c>
      <c r="AH59" t="n">
        <v>76213.13190478063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10.6088</v>
      </c>
      <c r="E60" t="n">
        <v>9.43</v>
      </c>
      <c r="F60" t="n">
        <v>6.77</v>
      </c>
      <c r="G60" t="n">
        <v>81.26000000000001</v>
      </c>
      <c r="H60" t="n">
        <v>1.32</v>
      </c>
      <c r="I60" t="n">
        <v>5</v>
      </c>
      <c r="J60" t="n">
        <v>208.23</v>
      </c>
      <c r="K60" t="n">
        <v>53.44</v>
      </c>
      <c r="L60" t="n">
        <v>15.5</v>
      </c>
      <c r="M60" t="n">
        <v>3</v>
      </c>
      <c r="N60" t="n">
        <v>44.3</v>
      </c>
      <c r="O60" t="n">
        <v>25916.13</v>
      </c>
      <c r="P60" t="n">
        <v>82.91</v>
      </c>
      <c r="Q60" t="n">
        <v>204.14</v>
      </c>
      <c r="R60" t="n">
        <v>24.37</v>
      </c>
      <c r="S60" t="n">
        <v>17.37</v>
      </c>
      <c r="T60" t="n">
        <v>1401.29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  <c r="AA60" t="n">
        <v>61.59343944018073</v>
      </c>
      <c r="AB60" t="n">
        <v>84.27486115279416</v>
      </c>
      <c r="AC60" t="n">
        <v>76.23178668490192</v>
      </c>
      <c r="AD60" t="n">
        <v>61593.43944018073</v>
      </c>
      <c r="AE60" t="n">
        <v>84274.86115279415</v>
      </c>
      <c r="AF60" t="n">
        <v>2.496049206078155e-06</v>
      </c>
      <c r="AG60" t="n">
        <v>0.1309722222222222</v>
      </c>
      <c r="AH60" t="n">
        <v>76231.78668490192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10.6051</v>
      </c>
      <c r="E61" t="n">
        <v>9.43</v>
      </c>
      <c r="F61" t="n">
        <v>6.77</v>
      </c>
      <c r="G61" t="n">
        <v>81.3</v>
      </c>
      <c r="H61" t="n">
        <v>1.34</v>
      </c>
      <c r="I61" t="n">
        <v>5</v>
      </c>
      <c r="J61" t="n">
        <v>208.63</v>
      </c>
      <c r="K61" t="n">
        <v>53.44</v>
      </c>
      <c r="L61" t="n">
        <v>15.75</v>
      </c>
      <c r="M61" t="n">
        <v>3</v>
      </c>
      <c r="N61" t="n">
        <v>44.45</v>
      </c>
      <c r="O61" t="n">
        <v>25965.5</v>
      </c>
      <c r="P61" t="n">
        <v>82.89</v>
      </c>
      <c r="Q61" t="n">
        <v>204.14</v>
      </c>
      <c r="R61" t="n">
        <v>24.48</v>
      </c>
      <c r="S61" t="n">
        <v>17.37</v>
      </c>
      <c r="T61" t="n">
        <v>1458.19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61.60394256418702</v>
      </c>
      <c r="AB61" t="n">
        <v>84.28923199042468</v>
      </c>
      <c r="AC61" t="n">
        <v>76.24478598995859</v>
      </c>
      <c r="AD61" t="n">
        <v>61603.94256418703</v>
      </c>
      <c r="AE61" t="n">
        <v>84289.23199042468</v>
      </c>
      <c r="AF61" t="n">
        <v>2.495178666331672e-06</v>
      </c>
      <c r="AG61" t="n">
        <v>0.1309722222222222</v>
      </c>
      <c r="AH61" t="n">
        <v>76244.78598995859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10.6098</v>
      </c>
      <c r="E62" t="n">
        <v>9.43</v>
      </c>
      <c r="F62" t="n">
        <v>6.77</v>
      </c>
      <c r="G62" t="n">
        <v>81.25</v>
      </c>
      <c r="H62" t="n">
        <v>1.36</v>
      </c>
      <c r="I62" t="n">
        <v>5</v>
      </c>
      <c r="J62" t="n">
        <v>209.03</v>
      </c>
      <c r="K62" t="n">
        <v>53.44</v>
      </c>
      <c r="L62" t="n">
        <v>16</v>
      </c>
      <c r="M62" t="n">
        <v>3</v>
      </c>
      <c r="N62" t="n">
        <v>44.6</v>
      </c>
      <c r="O62" t="n">
        <v>26014.91</v>
      </c>
      <c r="P62" t="n">
        <v>82.65000000000001</v>
      </c>
      <c r="Q62" t="n">
        <v>204.14</v>
      </c>
      <c r="R62" t="n">
        <v>24.41</v>
      </c>
      <c r="S62" t="n">
        <v>17.37</v>
      </c>
      <c r="T62" t="n">
        <v>1421.8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61.45447077650385</v>
      </c>
      <c r="AB62" t="n">
        <v>84.08471809628682</v>
      </c>
      <c r="AC62" t="n">
        <v>76.05979061484013</v>
      </c>
      <c r="AD62" t="n">
        <v>61454.47077650385</v>
      </c>
      <c r="AE62" t="n">
        <v>84084.71809628682</v>
      </c>
      <c r="AF62" t="n">
        <v>2.496284487090718e-06</v>
      </c>
      <c r="AG62" t="n">
        <v>0.1309722222222222</v>
      </c>
      <c r="AH62" t="n">
        <v>76059.79061484012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10.6029</v>
      </c>
      <c r="E63" t="n">
        <v>9.43</v>
      </c>
      <c r="F63" t="n">
        <v>6.78</v>
      </c>
      <c r="G63" t="n">
        <v>81.31999999999999</v>
      </c>
      <c r="H63" t="n">
        <v>1.38</v>
      </c>
      <c r="I63" t="n">
        <v>5</v>
      </c>
      <c r="J63" t="n">
        <v>209.43</v>
      </c>
      <c r="K63" t="n">
        <v>53.44</v>
      </c>
      <c r="L63" t="n">
        <v>16.25</v>
      </c>
      <c r="M63" t="n">
        <v>3</v>
      </c>
      <c r="N63" t="n">
        <v>44.75</v>
      </c>
      <c r="O63" t="n">
        <v>26064.38</v>
      </c>
      <c r="P63" t="n">
        <v>82.59</v>
      </c>
      <c r="Q63" t="n">
        <v>204.14</v>
      </c>
      <c r="R63" t="n">
        <v>24.51</v>
      </c>
      <c r="S63" t="n">
        <v>17.37</v>
      </c>
      <c r="T63" t="n">
        <v>1470.26</v>
      </c>
      <c r="U63" t="n">
        <v>0.71</v>
      </c>
      <c r="V63" t="n">
        <v>0.75</v>
      </c>
      <c r="W63" t="n">
        <v>1.14</v>
      </c>
      <c r="X63" t="n">
        <v>0.09</v>
      </c>
      <c r="Y63" t="n">
        <v>1</v>
      </c>
      <c r="Z63" t="n">
        <v>10</v>
      </c>
      <c r="AA63" t="n">
        <v>61.48742974988553</v>
      </c>
      <c r="AB63" t="n">
        <v>84.12981401771488</v>
      </c>
      <c r="AC63" t="n">
        <v>76.10058264481962</v>
      </c>
      <c r="AD63" t="n">
        <v>61487.42974988553</v>
      </c>
      <c r="AE63" t="n">
        <v>84129.81401771487</v>
      </c>
      <c r="AF63" t="n">
        <v>2.494661048104034e-06</v>
      </c>
      <c r="AG63" t="n">
        <v>0.1309722222222222</v>
      </c>
      <c r="AH63" t="n">
        <v>76100.58264481963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10.6085</v>
      </c>
      <c r="E64" t="n">
        <v>9.43</v>
      </c>
      <c r="F64" t="n">
        <v>6.77</v>
      </c>
      <c r="G64" t="n">
        <v>81.26000000000001</v>
      </c>
      <c r="H64" t="n">
        <v>1.4</v>
      </c>
      <c r="I64" t="n">
        <v>5</v>
      </c>
      <c r="J64" t="n">
        <v>209.84</v>
      </c>
      <c r="K64" t="n">
        <v>53.44</v>
      </c>
      <c r="L64" t="n">
        <v>16.5</v>
      </c>
      <c r="M64" t="n">
        <v>3</v>
      </c>
      <c r="N64" t="n">
        <v>44.9</v>
      </c>
      <c r="O64" t="n">
        <v>26113.9</v>
      </c>
      <c r="P64" t="n">
        <v>82.33</v>
      </c>
      <c r="Q64" t="n">
        <v>204.18</v>
      </c>
      <c r="R64" t="n">
        <v>24.39</v>
      </c>
      <c r="S64" t="n">
        <v>17.37</v>
      </c>
      <c r="T64" t="n">
        <v>1412.57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61.29759367323015</v>
      </c>
      <c r="AB64" t="n">
        <v>83.87007192265851</v>
      </c>
      <c r="AC64" t="n">
        <v>75.86562997076503</v>
      </c>
      <c r="AD64" t="n">
        <v>61297.59367323016</v>
      </c>
      <c r="AE64" t="n">
        <v>83870.07192265851</v>
      </c>
      <c r="AF64" t="n">
        <v>2.495978621774386e-06</v>
      </c>
      <c r="AG64" t="n">
        <v>0.1309722222222222</v>
      </c>
      <c r="AH64" t="n">
        <v>75865.62997076503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10.6085</v>
      </c>
      <c r="E65" t="n">
        <v>9.43</v>
      </c>
      <c r="F65" t="n">
        <v>6.77</v>
      </c>
      <c r="G65" t="n">
        <v>81.26000000000001</v>
      </c>
      <c r="H65" t="n">
        <v>1.42</v>
      </c>
      <c r="I65" t="n">
        <v>5</v>
      </c>
      <c r="J65" t="n">
        <v>210.24</v>
      </c>
      <c r="K65" t="n">
        <v>53.44</v>
      </c>
      <c r="L65" t="n">
        <v>16.75</v>
      </c>
      <c r="M65" t="n">
        <v>3</v>
      </c>
      <c r="N65" t="n">
        <v>45.05</v>
      </c>
      <c r="O65" t="n">
        <v>26163.47</v>
      </c>
      <c r="P65" t="n">
        <v>82.13</v>
      </c>
      <c r="Q65" t="n">
        <v>204.14</v>
      </c>
      <c r="R65" t="n">
        <v>24.33</v>
      </c>
      <c r="S65" t="n">
        <v>17.37</v>
      </c>
      <c r="T65" t="n">
        <v>1382.21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61.19499748023476</v>
      </c>
      <c r="AB65" t="n">
        <v>83.72969528517768</v>
      </c>
      <c r="AC65" t="n">
        <v>75.73865068254548</v>
      </c>
      <c r="AD65" t="n">
        <v>61194.99748023476</v>
      </c>
      <c r="AE65" t="n">
        <v>83729.69528517769</v>
      </c>
      <c r="AF65" t="n">
        <v>2.495978621774386e-06</v>
      </c>
      <c r="AG65" t="n">
        <v>0.1309722222222222</v>
      </c>
      <c r="AH65" t="n">
        <v>75738.65068254549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10.6154</v>
      </c>
      <c r="E66" t="n">
        <v>9.42</v>
      </c>
      <c r="F66" t="n">
        <v>6.77</v>
      </c>
      <c r="G66" t="n">
        <v>81.19</v>
      </c>
      <c r="H66" t="n">
        <v>1.43</v>
      </c>
      <c r="I66" t="n">
        <v>5</v>
      </c>
      <c r="J66" t="n">
        <v>210.64</v>
      </c>
      <c r="K66" t="n">
        <v>53.44</v>
      </c>
      <c r="L66" t="n">
        <v>17</v>
      </c>
      <c r="M66" t="n">
        <v>3</v>
      </c>
      <c r="N66" t="n">
        <v>45.21</v>
      </c>
      <c r="O66" t="n">
        <v>26213.09</v>
      </c>
      <c r="P66" t="n">
        <v>81.65000000000001</v>
      </c>
      <c r="Q66" t="n">
        <v>204.14</v>
      </c>
      <c r="R66" t="n">
        <v>24.14</v>
      </c>
      <c r="S66" t="n">
        <v>17.37</v>
      </c>
      <c r="T66" t="n">
        <v>1286.39</v>
      </c>
      <c r="U66" t="n">
        <v>0.72</v>
      </c>
      <c r="V66" t="n">
        <v>0.75</v>
      </c>
      <c r="W66" t="n">
        <v>1.14</v>
      </c>
      <c r="X66" t="n">
        <v>0.07000000000000001</v>
      </c>
      <c r="Y66" t="n">
        <v>1</v>
      </c>
      <c r="Z66" t="n">
        <v>10</v>
      </c>
      <c r="AA66" t="n">
        <v>60.91003065292885</v>
      </c>
      <c r="AB66" t="n">
        <v>83.33979110020877</v>
      </c>
      <c r="AC66" t="n">
        <v>75.38595840575593</v>
      </c>
      <c r="AD66" t="n">
        <v>60910.03065292884</v>
      </c>
      <c r="AE66" t="n">
        <v>83339.79110020876</v>
      </c>
      <c r="AF66" t="n">
        <v>2.497602060761071e-06</v>
      </c>
      <c r="AG66" t="n">
        <v>0.1308333333333333</v>
      </c>
      <c r="AH66" t="n">
        <v>75385.95840575593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10.6173</v>
      </c>
      <c r="E67" t="n">
        <v>9.42</v>
      </c>
      <c r="F67" t="n">
        <v>6.76</v>
      </c>
      <c r="G67" t="n">
        <v>81.17</v>
      </c>
      <c r="H67" t="n">
        <v>1.45</v>
      </c>
      <c r="I67" t="n">
        <v>5</v>
      </c>
      <c r="J67" t="n">
        <v>211.04</v>
      </c>
      <c r="K67" t="n">
        <v>53.44</v>
      </c>
      <c r="L67" t="n">
        <v>17.25</v>
      </c>
      <c r="M67" t="n">
        <v>3</v>
      </c>
      <c r="N67" t="n">
        <v>45.36</v>
      </c>
      <c r="O67" t="n">
        <v>26262.77</v>
      </c>
      <c r="P67" t="n">
        <v>81.18000000000001</v>
      </c>
      <c r="Q67" t="n">
        <v>204.15</v>
      </c>
      <c r="R67" t="n">
        <v>24.06</v>
      </c>
      <c r="S67" t="n">
        <v>17.37</v>
      </c>
      <c r="T67" t="n">
        <v>1249.26</v>
      </c>
      <c r="U67" t="n">
        <v>0.72</v>
      </c>
      <c r="V67" t="n">
        <v>0.76</v>
      </c>
      <c r="W67" t="n">
        <v>1.14</v>
      </c>
      <c r="X67" t="n">
        <v>0.07000000000000001</v>
      </c>
      <c r="Y67" t="n">
        <v>1</v>
      </c>
      <c r="Z67" t="n">
        <v>10</v>
      </c>
      <c r="AA67" t="n">
        <v>60.63352367555409</v>
      </c>
      <c r="AB67" t="n">
        <v>82.96146205513791</v>
      </c>
      <c r="AC67" t="n">
        <v>75.04373655375835</v>
      </c>
      <c r="AD67" t="n">
        <v>60633.52367555409</v>
      </c>
      <c r="AE67" t="n">
        <v>82961.46205513792</v>
      </c>
      <c r="AF67" t="n">
        <v>2.498049094684941e-06</v>
      </c>
      <c r="AG67" t="n">
        <v>0.1308333333333333</v>
      </c>
      <c r="AH67" t="n">
        <v>75043.73655375835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10.6104</v>
      </c>
      <c r="E68" t="n">
        <v>9.42</v>
      </c>
      <c r="F68" t="n">
        <v>6.77</v>
      </c>
      <c r="G68" t="n">
        <v>81.23999999999999</v>
      </c>
      <c r="H68" t="n">
        <v>1.47</v>
      </c>
      <c r="I68" t="n">
        <v>5</v>
      </c>
      <c r="J68" t="n">
        <v>211.45</v>
      </c>
      <c r="K68" t="n">
        <v>53.44</v>
      </c>
      <c r="L68" t="n">
        <v>17.5</v>
      </c>
      <c r="M68" t="n">
        <v>3</v>
      </c>
      <c r="N68" t="n">
        <v>45.51</v>
      </c>
      <c r="O68" t="n">
        <v>26312.5</v>
      </c>
      <c r="P68" t="n">
        <v>80.69</v>
      </c>
      <c r="Q68" t="n">
        <v>204.14</v>
      </c>
      <c r="R68" t="n">
        <v>24.2</v>
      </c>
      <c r="S68" t="n">
        <v>17.37</v>
      </c>
      <c r="T68" t="n">
        <v>1319.28</v>
      </c>
      <c r="U68" t="n">
        <v>0.72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60.44538347353795</v>
      </c>
      <c r="AB68" t="n">
        <v>82.70404033057963</v>
      </c>
      <c r="AC68" t="n">
        <v>74.81088279729819</v>
      </c>
      <c r="AD68" t="n">
        <v>60445.38347353795</v>
      </c>
      <c r="AE68" t="n">
        <v>82704.04033057964</v>
      </c>
      <c r="AF68" t="n">
        <v>2.496425655698256e-06</v>
      </c>
      <c r="AG68" t="n">
        <v>0.1308333333333333</v>
      </c>
      <c r="AH68" t="n">
        <v>74810.8827972982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10.6132</v>
      </c>
      <c r="E69" t="n">
        <v>9.42</v>
      </c>
      <c r="F69" t="n">
        <v>6.77</v>
      </c>
      <c r="G69" t="n">
        <v>81.20999999999999</v>
      </c>
      <c r="H69" t="n">
        <v>1.49</v>
      </c>
      <c r="I69" t="n">
        <v>5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80.27</v>
      </c>
      <c r="Q69" t="n">
        <v>204.18</v>
      </c>
      <c r="R69" t="n">
        <v>24.18</v>
      </c>
      <c r="S69" t="n">
        <v>17.37</v>
      </c>
      <c r="T69" t="n">
        <v>1305.92</v>
      </c>
      <c r="U69" t="n">
        <v>0.72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60.21462679792833</v>
      </c>
      <c r="AB69" t="n">
        <v>82.38830886674467</v>
      </c>
      <c r="AC69" t="n">
        <v>74.52528430123965</v>
      </c>
      <c r="AD69" t="n">
        <v>60214.62679792833</v>
      </c>
      <c r="AE69" t="n">
        <v>82388.30886674467</v>
      </c>
      <c r="AF69" t="n">
        <v>2.497084442533432e-06</v>
      </c>
      <c r="AG69" t="n">
        <v>0.1308333333333333</v>
      </c>
      <c r="AH69" t="n">
        <v>74525.28430123965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10.6091</v>
      </c>
      <c r="E70" t="n">
        <v>9.43</v>
      </c>
      <c r="F70" t="n">
        <v>6.77</v>
      </c>
      <c r="G70" t="n">
        <v>81.25</v>
      </c>
      <c r="H70" t="n">
        <v>1.51</v>
      </c>
      <c r="I70" t="n">
        <v>5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80.3</v>
      </c>
      <c r="Q70" t="n">
        <v>204.15</v>
      </c>
      <c r="R70" t="n">
        <v>24.25</v>
      </c>
      <c r="S70" t="n">
        <v>17.37</v>
      </c>
      <c r="T70" t="n">
        <v>1340.12</v>
      </c>
      <c r="U70" t="n">
        <v>0.72</v>
      </c>
      <c r="V70" t="n">
        <v>0.75</v>
      </c>
      <c r="W70" t="n">
        <v>1.15</v>
      </c>
      <c r="X70" t="n">
        <v>0.08</v>
      </c>
      <c r="Y70" t="n">
        <v>1</v>
      </c>
      <c r="Z70" t="n">
        <v>10</v>
      </c>
      <c r="AA70" t="n">
        <v>60.25295174472092</v>
      </c>
      <c r="AB70" t="n">
        <v>82.44074674972359</v>
      </c>
      <c r="AC70" t="n">
        <v>74.5727175862641</v>
      </c>
      <c r="AD70" t="n">
        <v>60252.95174472092</v>
      </c>
      <c r="AE70" t="n">
        <v>82440.74674972359</v>
      </c>
      <c r="AF70" t="n">
        <v>2.496119790381924e-06</v>
      </c>
      <c r="AG70" t="n">
        <v>0.1309722222222222</v>
      </c>
      <c r="AH70" t="n">
        <v>74572.7175862641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10.6057</v>
      </c>
      <c r="E71" t="n">
        <v>9.43</v>
      </c>
      <c r="F71" t="n">
        <v>6.77</v>
      </c>
      <c r="G71" t="n">
        <v>81.29000000000001</v>
      </c>
      <c r="H71" t="n">
        <v>1.52</v>
      </c>
      <c r="I71" t="n">
        <v>5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80.04000000000001</v>
      </c>
      <c r="Q71" t="n">
        <v>204.14</v>
      </c>
      <c r="R71" t="n">
        <v>24.45</v>
      </c>
      <c r="S71" t="n">
        <v>17.37</v>
      </c>
      <c r="T71" t="n">
        <v>1441.87</v>
      </c>
      <c r="U71" t="n">
        <v>0.71</v>
      </c>
      <c r="V71" t="n">
        <v>0.75</v>
      </c>
      <c r="W71" t="n">
        <v>1.14</v>
      </c>
      <c r="X71" t="n">
        <v>0.08</v>
      </c>
      <c r="Y71" t="n">
        <v>1</v>
      </c>
      <c r="Z71" t="n">
        <v>10</v>
      </c>
      <c r="AA71" t="n">
        <v>60.13819296557609</v>
      </c>
      <c r="AB71" t="n">
        <v>82.28372872529771</v>
      </c>
      <c r="AC71" t="n">
        <v>74.43068514171318</v>
      </c>
      <c r="AD71" t="n">
        <v>60138.19296557609</v>
      </c>
      <c r="AE71" t="n">
        <v>82283.72872529771</v>
      </c>
      <c r="AF71" t="n">
        <v>2.49531983493921e-06</v>
      </c>
      <c r="AG71" t="n">
        <v>0.1309722222222222</v>
      </c>
      <c r="AH71" t="n">
        <v>74430.68514171318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10.6101</v>
      </c>
      <c r="E72" t="n">
        <v>9.43</v>
      </c>
      <c r="F72" t="n">
        <v>6.77</v>
      </c>
      <c r="G72" t="n">
        <v>81.23999999999999</v>
      </c>
      <c r="H72" t="n">
        <v>1.54</v>
      </c>
      <c r="I72" t="n">
        <v>5</v>
      </c>
      <c r="J72" t="n">
        <v>213.06</v>
      </c>
      <c r="K72" t="n">
        <v>53.44</v>
      </c>
      <c r="L72" t="n">
        <v>18.5</v>
      </c>
      <c r="M72" t="n">
        <v>3</v>
      </c>
      <c r="N72" t="n">
        <v>46.13</v>
      </c>
      <c r="O72" t="n">
        <v>26511.94</v>
      </c>
      <c r="P72" t="n">
        <v>79.52</v>
      </c>
      <c r="Q72" t="n">
        <v>204.14</v>
      </c>
      <c r="R72" t="n">
        <v>24.24</v>
      </c>
      <c r="S72" t="n">
        <v>17.37</v>
      </c>
      <c r="T72" t="n">
        <v>1335.18</v>
      </c>
      <c r="U72" t="n">
        <v>0.72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59.84740347514741</v>
      </c>
      <c r="AB72" t="n">
        <v>81.88585771576645</v>
      </c>
      <c r="AC72" t="n">
        <v>74.07078638291603</v>
      </c>
      <c r="AD72" t="n">
        <v>59847.40347514741</v>
      </c>
      <c r="AE72" t="n">
        <v>81885.85771576645</v>
      </c>
      <c r="AF72" t="n">
        <v>2.496355071394487e-06</v>
      </c>
      <c r="AG72" t="n">
        <v>0.1309722222222222</v>
      </c>
      <c r="AH72" t="n">
        <v>74070.78638291602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10.6847</v>
      </c>
      <c r="E73" t="n">
        <v>9.359999999999999</v>
      </c>
      <c r="F73" t="n">
        <v>6.74</v>
      </c>
      <c r="G73" t="n">
        <v>101.12</v>
      </c>
      <c r="H73" t="n">
        <v>1.56</v>
      </c>
      <c r="I73" t="n">
        <v>4</v>
      </c>
      <c r="J73" t="n">
        <v>213.47</v>
      </c>
      <c r="K73" t="n">
        <v>53.44</v>
      </c>
      <c r="L73" t="n">
        <v>18.75</v>
      </c>
      <c r="M73" t="n">
        <v>2</v>
      </c>
      <c r="N73" t="n">
        <v>46.28</v>
      </c>
      <c r="O73" t="n">
        <v>26561.93</v>
      </c>
      <c r="P73" t="n">
        <v>78.56999999999999</v>
      </c>
      <c r="Q73" t="n">
        <v>204.14</v>
      </c>
      <c r="R73" t="n">
        <v>23.44</v>
      </c>
      <c r="S73" t="n">
        <v>17.37</v>
      </c>
      <c r="T73" t="n">
        <v>942.02</v>
      </c>
      <c r="U73" t="n">
        <v>0.74</v>
      </c>
      <c r="V73" t="n">
        <v>0.76</v>
      </c>
      <c r="W73" t="n">
        <v>1.14</v>
      </c>
      <c r="X73" t="n">
        <v>0.05</v>
      </c>
      <c r="Y73" t="n">
        <v>1</v>
      </c>
      <c r="Z73" t="n">
        <v>10</v>
      </c>
      <c r="AA73" t="n">
        <v>58.88214653470751</v>
      </c>
      <c r="AB73" t="n">
        <v>80.56515058572649</v>
      </c>
      <c r="AC73" t="n">
        <v>72.87612568774252</v>
      </c>
      <c r="AD73" t="n">
        <v>58882.14653470751</v>
      </c>
      <c r="AE73" t="n">
        <v>80565.15058572649</v>
      </c>
      <c r="AF73" t="n">
        <v>2.513907034931685e-06</v>
      </c>
      <c r="AG73" t="n">
        <v>0.13</v>
      </c>
      <c r="AH73" t="n">
        <v>72876.12568774252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10.6806</v>
      </c>
      <c r="E74" t="n">
        <v>9.359999999999999</v>
      </c>
      <c r="F74" t="n">
        <v>6.75</v>
      </c>
      <c r="G74" t="n">
        <v>101.18</v>
      </c>
      <c r="H74" t="n">
        <v>1.58</v>
      </c>
      <c r="I74" t="n">
        <v>4</v>
      </c>
      <c r="J74" t="n">
        <v>213.87</v>
      </c>
      <c r="K74" t="n">
        <v>53.44</v>
      </c>
      <c r="L74" t="n">
        <v>19</v>
      </c>
      <c r="M74" t="n">
        <v>2</v>
      </c>
      <c r="N74" t="n">
        <v>46.44</v>
      </c>
      <c r="O74" t="n">
        <v>26611.98</v>
      </c>
      <c r="P74" t="n">
        <v>78.64</v>
      </c>
      <c r="Q74" t="n">
        <v>204.14</v>
      </c>
      <c r="R74" t="n">
        <v>23.49</v>
      </c>
      <c r="S74" t="n">
        <v>17.37</v>
      </c>
      <c r="T74" t="n">
        <v>969.25</v>
      </c>
      <c r="U74" t="n">
        <v>0.74</v>
      </c>
      <c r="V74" t="n">
        <v>0.76</v>
      </c>
      <c r="W74" t="n">
        <v>1.14</v>
      </c>
      <c r="X74" t="n">
        <v>0.05</v>
      </c>
      <c r="Y74" t="n">
        <v>1</v>
      </c>
      <c r="Z74" t="n">
        <v>10</v>
      </c>
      <c r="AA74" t="n">
        <v>58.96454957286284</v>
      </c>
      <c r="AB74" t="n">
        <v>80.67789805789602</v>
      </c>
      <c r="AC74" t="n">
        <v>72.97811269941033</v>
      </c>
      <c r="AD74" t="n">
        <v>58964.54957286284</v>
      </c>
      <c r="AE74" t="n">
        <v>80677.89805789602</v>
      </c>
      <c r="AF74" t="n">
        <v>2.512942382780177e-06</v>
      </c>
      <c r="AG74" t="n">
        <v>0.13</v>
      </c>
      <c r="AH74" t="n">
        <v>72978.11269941033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10.6784</v>
      </c>
      <c r="E75" t="n">
        <v>9.359999999999999</v>
      </c>
      <c r="F75" t="n">
        <v>6.75</v>
      </c>
      <c r="G75" t="n">
        <v>101.21</v>
      </c>
      <c r="H75" t="n">
        <v>1.6</v>
      </c>
      <c r="I75" t="n">
        <v>4</v>
      </c>
      <c r="J75" t="n">
        <v>214.28</v>
      </c>
      <c r="K75" t="n">
        <v>53.44</v>
      </c>
      <c r="L75" t="n">
        <v>19.25</v>
      </c>
      <c r="M75" t="n">
        <v>2</v>
      </c>
      <c r="N75" t="n">
        <v>46.6</v>
      </c>
      <c r="O75" t="n">
        <v>26662.08</v>
      </c>
      <c r="P75" t="n">
        <v>78.76000000000001</v>
      </c>
      <c r="Q75" t="n">
        <v>204.15</v>
      </c>
      <c r="R75" t="n">
        <v>23.63</v>
      </c>
      <c r="S75" t="n">
        <v>17.37</v>
      </c>
      <c r="T75" t="n">
        <v>1038.13</v>
      </c>
      <c r="U75" t="n">
        <v>0.74</v>
      </c>
      <c r="V75" t="n">
        <v>0.76</v>
      </c>
      <c r="W75" t="n">
        <v>1.14</v>
      </c>
      <c r="X75" t="n">
        <v>0.06</v>
      </c>
      <c r="Y75" t="n">
        <v>1</v>
      </c>
      <c r="Z75" t="n">
        <v>10</v>
      </c>
      <c r="AA75" t="n">
        <v>59.03742601118949</v>
      </c>
      <c r="AB75" t="n">
        <v>80.77761081589604</v>
      </c>
      <c r="AC75" t="n">
        <v>73.06830901173457</v>
      </c>
      <c r="AD75" t="n">
        <v>59037.42601118949</v>
      </c>
      <c r="AE75" t="n">
        <v>80777.61081589604</v>
      </c>
      <c r="AF75" t="n">
        <v>2.512424764552539e-06</v>
      </c>
      <c r="AG75" t="n">
        <v>0.13</v>
      </c>
      <c r="AH75" t="n">
        <v>73068.30901173457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10.6768</v>
      </c>
      <c r="E76" t="n">
        <v>9.369999999999999</v>
      </c>
      <c r="F76" t="n">
        <v>6.75</v>
      </c>
      <c r="G76" t="n">
        <v>101.23</v>
      </c>
      <c r="H76" t="n">
        <v>1.61</v>
      </c>
      <c r="I76" t="n">
        <v>4</v>
      </c>
      <c r="J76" t="n">
        <v>214.69</v>
      </c>
      <c r="K76" t="n">
        <v>53.44</v>
      </c>
      <c r="L76" t="n">
        <v>19.5</v>
      </c>
      <c r="M76" t="n">
        <v>2</v>
      </c>
      <c r="N76" t="n">
        <v>46.75</v>
      </c>
      <c r="O76" t="n">
        <v>26712.23</v>
      </c>
      <c r="P76" t="n">
        <v>78.93000000000001</v>
      </c>
      <c r="Q76" t="n">
        <v>204.14</v>
      </c>
      <c r="R76" t="n">
        <v>23.65</v>
      </c>
      <c r="S76" t="n">
        <v>17.37</v>
      </c>
      <c r="T76" t="n">
        <v>1046.69</v>
      </c>
      <c r="U76" t="n">
        <v>0.73</v>
      </c>
      <c r="V76" t="n">
        <v>0.76</v>
      </c>
      <c r="W76" t="n">
        <v>1.14</v>
      </c>
      <c r="X76" t="n">
        <v>0.06</v>
      </c>
      <c r="Y76" t="n">
        <v>1</v>
      </c>
      <c r="Z76" t="n">
        <v>10</v>
      </c>
      <c r="AA76" t="n">
        <v>59.1330786939304</v>
      </c>
      <c r="AB76" t="n">
        <v>80.90848703632061</v>
      </c>
      <c r="AC76" t="n">
        <v>73.1866945893678</v>
      </c>
      <c r="AD76" t="n">
        <v>59133.0786939304</v>
      </c>
      <c r="AE76" t="n">
        <v>80908.48703632061</v>
      </c>
      <c r="AF76" t="n">
        <v>2.512048314932438e-06</v>
      </c>
      <c r="AG76" t="n">
        <v>0.1301388888888889</v>
      </c>
      <c r="AH76" t="n">
        <v>73186.69458936781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10.672</v>
      </c>
      <c r="E77" t="n">
        <v>9.369999999999999</v>
      </c>
      <c r="F77" t="n">
        <v>6.75</v>
      </c>
      <c r="G77" t="n">
        <v>101.29</v>
      </c>
      <c r="H77" t="n">
        <v>1.63</v>
      </c>
      <c r="I77" t="n">
        <v>4</v>
      </c>
      <c r="J77" t="n">
        <v>215.09</v>
      </c>
      <c r="K77" t="n">
        <v>53.44</v>
      </c>
      <c r="L77" t="n">
        <v>19.75</v>
      </c>
      <c r="M77" t="n">
        <v>2</v>
      </c>
      <c r="N77" t="n">
        <v>46.91</v>
      </c>
      <c r="O77" t="n">
        <v>26762.44</v>
      </c>
      <c r="P77" t="n">
        <v>78.93000000000001</v>
      </c>
      <c r="Q77" t="n">
        <v>204.18</v>
      </c>
      <c r="R77" t="n">
        <v>23.7</v>
      </c>
      <c r="S77" t="n">
        <v>17.37</v>
      </c>
      <c r="T77" t="n">
        <v>1073.33</v>
      </c>
      <c r="U77" t="n">
        <v>0.73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59.15874418423621</v>
      </c>
      <c r="AB77" t="n">
        <v>80.94360369243853</v>
      </c>
      <c r="AC77" t="n">
        <v>73.21845976111237</v>
      </c>
      <c r="AD77" t="n">
        <v>59158.7441842362</v>
      </c>
      <c r="AE77" t="n">
        <v>80943.60369243853</v>
      </c>
      <c r="AF77" t="n">
        <v>2.510918966072136e-06</v>
      </c>
      <c r="AG77" t="n">
        <v>0.1301388888888889</v>
      </c>
      <c r="AH77" t="n">
        <v>73218.45976111238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10.68</v>
      </c>
      <c r="E78" t="n">
        <v>9.359999999999999</v>
      </c>
      <c r="F78" t="n">
        <v>6.75</v>
      </c>
      <c r="G78" t="n">
        <v>101.19</v>
      </c>
      <c r="H78" t="n">
        <v>1.65</v>
      </c>
      <c r="I78" t="n">
        <v>4</v>
      </c>
      <c r="J78" t="n">
        <v>215.5</v>
      </c>
      <c r="K78" t="n">
        <v>53.44</v>
      </c>
      <c r="L78" t="n">
        <v>20</v>
      </c>
      <c r="M78" t="n">
        <v>2</v>
      </c>
      <c r="N78" t="n">
        <v>47.07</v>
      </c>
      <c r="O78" t="n">
        <v>26812.71</v>
      </c>
      <c r="P78" t="n">
        <v>79.16</v>
      </c>
      <c r="Q78" t="n">
        <v>204.14</v>
      </c>
      <c r="R78" t="n">
        <v>23.58</v>
      </c>
      <c r="S78" t="n">
        <v>17.37</v>
      </c>
      <c r="T78" t="n">
        <v>1010.69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  <c r="AA78" t="n">
        <v>59.23271018910372</v>
      </c>
      <c r="AB78" t="n">
        <v>81.04480724344805</v>
      </c>
      <c r="AC78" t="n">
        <v>73.31000458725364</v>
      </c>
      <c r="AD78" t="n">
        <v>59232.71018910372</v>
      </c>
      <c r="AE78" t="n">
        <v>81044.80724344804</v>
      </c>
      <c r="AF78" t="n">
        <v>2.51280121417264e-06</v>
      </c>
      <c r="AG78" t="n">
        <v>0.13</v>
      </c>
      <c r="AH78" t="n">
        <v>73310.00458725364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10.685</v>
      </c>
      <c r="E79" t="n">
        <v>9.359999999999999</v>
      </c>
      <c r="F79" t="n">
        <v>6.74</v>
      </c>
      <c r="G79" t="n">
        <v>101.12</v>
      </c>
      <c r="H79" t="n">
        <v>1.67</v>
      </c>
      <c r="I79" t="n">
        <v>4</v>
      </c>
      <c r="J79" t="n">
        <v>215.91</v>
      </c>
      <c r="K79" t="n">
        <v>53.44</v>
      </c>
      <c r="L79" t="n">
        <v>20.25</v>
      </c>
      <c r="M79" t="n">
        <v>2</v>
      </c>
      <c r="N79" t="n">
        <v>47.23</v>
      </c>
      <c r="O79" t="n">
        <v>26863.02</v>
      </c>
      <c r="P79" t="n">
        <v>79.17</v>
      </c>
      <c r="Q79" t="n">
        <v>204.14</v>
      </c>
      <c r="R79" t="n">
        <v>23.42</v>
      </c>
      <c r="S79" t="n">
        <v>17.37</v>
      </c>
      <c r="T79" t="n">
        <v>932.1</v>
      </c>
      <c r="U79" t="n">
        <v>0.74</v>
      </c>
      <c r="V79" t="n">
        <v>0.76</v>
      </c>
      <c r="W79" t="n">
        <v>1.14</v>
      </c>
      <c r="X79" t="n">
        <v>0.05</v>
      </c>
      <c r="Y79" t="n">
        <v>1</v>
      </c>
      <c r="Z79" t="n">
        <v>10</v>
      </c>
      <c r="AA79" t="n">
        <v>59.18613637071776</v>
      </c>
      <c r="AB79" t="n">
        <v>80.98108289044053</v>
      </c>
      <c r="AC79" t="n">
        <v>73.25236199705947</v>
      </c>
      <c r="AD79" t="n">
        <v>59186.13637071776</v>
      </c>
      <c r="AE79" t="n">
        <v>80981.08289044054</v>
      </c>
      <c r="AF79" t="n">
        <v>2.513977619235454e-06</v>
      </c>
      <c r="AG79" t="n">
        <v>0.13</v>
      </c>
      <c r="AH79" t="n">
        <v>73252.36199705947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10.6809</v>
      </c>
      <c r="E80" t="n">
        <v>9.359999999999999</v>
      </c>
      <c r="F80" t="n">
        <v>6.75</v>
      </c>
      <c r="G80" t="n">
        <v>101.17</v>
      </c>
      <c r="H80" t="n">
        <v>1.68</v>
      </c>
      <c r="I80" t="n">
        <v>4</v>
      </c>
      <c r="J80" t="n">
        <v>216.32</v>
      </c>
      <c r="K80" t="n">
        <v>53.44</v>
      </c>
      <c r="L80" t="n">
        <v>20.5</v>
      </c>
      <c r="M80" t="n">
        <v>2</v>
      </c>
      <c r="N80" t="n">
        <v>47.38</v>
      </c>
      <c r="O80" t="n">
        <v>26913.4</v>
      </c>
      <c r="P80" t="n">
        <v>79.18000000000001</v>
      </c>
      <c r="Q80" t="n">
        <v>204.14</v>
      </c>
      <c r="R80" t="n">
        <v>23.55</v>
      </c>
      <c r="S80" t="n">
        <v>17.37</v>
      </c>
      <c r="T80" t="n">
        <v>998.5</v>
      </c>
      <c r="U80" t="n">
        <v>0.74</v>
      </c>
      <c r="V80" t="n">
        <v>0.76</v>
      </c>
      <c r="W80" t="n">
        <v>1.14</v>
      </c>
      <c r="X80" t="n">
        <v>0.05</v>
      </c>
      <c r="Y80" t="n">
        <v>1</v>
      </c>
      <c r="Z80" t="n">
        <v>10</v>
      </c>
      <c r="AA80" t="n">
        <v>59.23808355996509</v>
      </c>
      <c r="AB80" t="n">
        <v>81.05215932651696</v>
      </c>
      <c r="AC80" t="n">
        <v>73.31665499783317</v>
      </c>
      <c r="AD80" t="n">
        <v>59238.08355996509</v>
      </c>
      <c r="AE80" t="n">
        <v>81052.15932651695</v>
      </c>
      <c r="AF80" t="n">
        <v>2.513012967083946e-06</v>
      </c>
      <c r="AG80" t="n">
        <v>0.13</v>
      </c>
      <c r="AH80" t="n">
        <v>73316.65499783318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10.6746</v>
      </c>
      <c r="E81" t="n">
        <v>9.369999999999999</v>
      </c>
      <c r="F81" t="n">
        <v>6.75</v>
      </c>
      <c r="G81" t="n">
        <v>101.26</v>
      </c>
      <c r="H81" t="n">
        <v>1.7</v>
      </c>
      <c r="I81" t="n">
        <v>4</v>
      </c>
      <c r="J81" t="n">
        <v>216.73</v>
      </c>
      <c r="K81" t="n">
        <v>53.44</v>
      </c>
      <c r="L81" t="n">
        <v>20.75</v>
      </c>
      <c r="M81" t="n">
        <v>2</v>
      </c>
      <c r="N81" t="n">
        <v>47.54</v>
      </c>
      <c r="O81" t="n">
        <v>26963.82</v>
      </c>
      <c r="P81" t="n">
        <v>79.02</v>
      </c>
      <c r="Q81" t="n">
        <v>204.14</v>
      </c>
      <c r="R81" t="n">
        <v>23.67</v>
      </c>
      <c r="S81" t="n">
        <v>17.37</v>
      </c>
      <c r="T81" t="n">
        <v>1058.29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  <c r="AA81" t="n">
        <v>59.19072157884182</v>
      </c>
      <c r="AB81" t="n">
        <v>80.98735657448097</v>
      </c>
      <c r="AC81" t="n">
        <v>73.25803692950026</v>
      </c>
      <c r="AD81" t="n">
        <v>59190.72157884182</v>
      </c>
      <c r="AE81" t="n">
        <v>80987.35657448097</v>
      </c>
      <c r="AF81" t="n">
        <v>2.5115306967048e-06</v>
      </c>
      <c r="AG81" t="n">
        <v>0.1301388888888889</v>
      </c>
      <c r="AH81" t="n">
        <v>73258.03692950026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10.6743</v>
      </c>
      <c r="E82" t="n">
        <v>9.369999999999999</v>
      </c>
      <c r="F82" t="n">
        <v>6.75</v>
      </c>
      <c r="G82" t="n">
        <v>101.26</v>
      </c>
      <c r="H82" t="n">
        <v>1.72</v>
      </c>
      <c r="I82" t="n">
        <v>4</v>
      </c>
      <c r="J82" t="n">
        <v>217.14</v>
      </c>
      <c r="K82" t="n">
        <v>53.44</v>
      </c>
      <c r="L82" t="n">
        <v>21</v>
      </c>
      <c r="M82" t="n">
        <v>2</v>
      </c>
      <c r="N82" t="n">
        <v>47.7</v>
      </c>
      <c r="O82" t="n">
        <v>27014.3</v>
      </c>
      <c r="P82" t="n">
        <v>78.94</v>
      </c>
      <c r="Q82" t="n">
        <v>204.14</v>
      </c>
      <c r="R82" t="n">
        <v>23.65</v>
      </c>
      <c r="S82" t="n">
        <v>17.37</v>
      </c>
      <c r="T82" t="n">
        <v>1049.03</v>
      </c>
      <c r="U82" t="n">
        <v>0.73</v>
      </c>
      <c r="V82" t="n">
        <v>0.76</v>
      </c>
      <c r="W82" t="n">
        <v>1.14</v>
      </c>
      <c r="X82" t="n">
        <v>0.06</v>
      </c>
      <c r="Y82" t="n">
        <v>1</v>
      </c>
      <c r="Z82" t="n">
        <v>10</v>
      </c>
      <c r="AA82" t="n">
        <v>59.15154144427025</v>
      </c>
      <c r="AB82" t="n">
        <v>80.93374858585466</v>
      </c>
      <c r="AC82" t="n">
        <v>73.20954521206913</v>
      </c>
      <c r="AD82" t="n">
        <v>59151.54144427025</v>
      </c>
      <c r="AE82" t="n">
        <v>80933.74858585466</v>
      </c>
      <c r="AF82" t="n">
        <v>2.51146011240103e-06</v>
      </c>
      <c r="AG82" t="n">
        <v>0.1301388888888889</v>
      </c>
      <c r="AH82" t="n">
        <v>73209.54521206913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10.6749</v>
      </c>
      <c r="E83" t="n">
        <v>9.369999999999999</v>
      </c>
      <c r="F83" t="n">
        <v>6.75</v>
      </c>
      <c r="G83" t="n">
        <v>101.25</v>
      </c>
      <c r="H83" t="n">
        <v>1.74</v>
      </c>
      <c r="I83" t="n">
        <v>4</v>
      </c>
      <c r="J83" t="n">
        <v>217.55</v>
      </c>
      <c r="K83" t="n">
        <v>53.44</v>
      </c>
      <c r="L83" t="n">
        <v>21.25</v>
      </c>
      <c r="M83" t="n">
        <v>2</v>
      </c>
      <c r="N83" t="n">
        <v>47.86</v>
      </c>
      <c r="O83" t="n">
        <v>27064.84</v>
      </c>
      <c r="P83" t="n">
        <v>78.8</v>
      </c>
      <c r="Q83" t="n">
        <v>204.14</v>
      </c>
      <c r="R83" t="n">
        <v>23.64</v>
      </c>
      <c r="S83" t="n">
        <v>17.37</v>
      </c>
      <c r="T83" t="n">
        <v>1043.84</v>
      </c>
      <c r="U83" t="n">
        <v>0.73</v>
      </c>
      <c r="V83" t="n">
        <v>0.76</v>
      </c>
      <c r="W83" t="n">
        <v>1.14</v>
      </c>
      <c r="X83" t="n">
        <v>0.06</v>
      </c>
      <c r="Y83" t="n">
        <v>1</v>
      </c>
      <c r="Z83" t="n">
        <v>10</v>
      </c>
      <c r="AA83" t="n">
        <v>59.0769624748099</v>
      </c>
      <c r="AB83" t="n">
        <v>80.83170634964711</v>
      </c>
      <c r="AC83" t="n">
        <v>73.11724174366803</v>
      </c>
      <c r="AD83" t="n">
        <v>59076.96247480989</v>
      </c>
      <c r="AE83" t="n">
        <v>80831.70634964711</v>
      </c>
      <c r="AF83" t="n">
        <v>2.511601281008568e-06</v>
      </c>
      <c r="AG83" t="n">
        <v>0.1301388888888889</v>
      </c>
      <c r="AH83" t="n">
        <v>73117.24174366803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10.6784</v>
      </c>
      <c r="E84" t="n">
        <v>9.359999999999999</v>
      </c>
      <c r="F84" t="n">
        <v>6.75</v>
      </c>
      <c r="G84" t="n">
        <v>101.21</v>
      </c>
      <c r="H84" t="n">
        <v>1.75</v>
      </c>
      <c r="I84" t="n">
        <v>4</v>
      </c>
      <c r="J84" t="n">
        <v>217.96</v>
      </c>
      <c r="K84" t="n">
        <v>53.44</v>
      </c>
      <c r="L84" t="n">
        <v>21.5</v>
      </c>
      <c r="M84" t="n">
        <v>2</v>
      </c>
      <c r="N84" t="n">
        <v>48.02</v>
      </c>
      <c r="O84" t="n">
        <v>27115.43</v>
      </c>
      <c r="P84" t="n">
        <v>78.59</v>
      </c>
      <c r="Q84" t="n">
        <v>204.18</v>
      </c>
      <c r="R84" t="n">
        <v>23.58</v>
      </c>
      <c r="S84" t="n">
        <v>17.37</v>
      </c>
      <c r="T84" t="n">
        <v>1010.38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58.95079009603525</v>
      </c>
      <c r="AB84" t="n">
        <v>80.65907173467524</v>
      </c>
      <c r="AC84" t="n">
        <v>72.96108313405482</v>
      </c>
      <c r="AD84" t="n">
        <v>58950.79009603525</v>
      </c>
      <c r="AE84" t="n">
        <v>80659.07173467524</v>
      </c>
      <c r="AF84" t="n">
        <v>2.512424764552539e-06</v>
      </c>
      <c r="AG84" t="n">
        <v>0.13</v>
      </c>
      <c r="AH84" t="n">
        <v>72961.08313405482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10.6825</v>
      </c>
      <c r="E85" t="n">
        <v>9.359999999999999</v>
      </c>
      <c r="F85" t="n">
        <v>6.74</v>
      </c>
      <c r="G85" t="n">
        <v>101.15</v>
      </c>
      <c r="H85" t="n">
        <v>1.77</v>
      </c>
      <c r="I85" t="n">
        <v>4</v>
      </c>
      <c r="J85" t="n">
        <v>218.37</v>
      </c>
      <c r="K85" t="n">
        <v>53.44</v>
      </c>
      <c r="L85" t="n">
        <v>21.75</v>
      </c>
      <c r="M85" t="n">
        <v>2</v>
      </c>
      <c r="N85" t="n">
        <v>48.18</v>
      </c>
      <c r="O85" t="n">
        <v>27166.08</v>
      </c>
      <c r="P85" t="n">
        <v>78.41</v>
      </c>
      <c r="Q85" t="n">
        <v>204.14</v>
      </c>
      <c r="R85" t="n">
        <v>23.52</v>
      </c>
      <c r="S85" t="n">
        <v>17.37</v>
      </c>
      <c r="T85" t="n">
        <v>982.35</v>
      </c>
      <c r="U85" t="n">
        <v>0.74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58.81233835063029</v>
      </c>
      <c r="AB85" t="n">
        <v>80.46963594855235</v>
      </c>
      <c r="AC85" t="n">
        <v>72.78972683348464</v>
      </c>
      <c r="AD85" t="n">
        <v>58812.33835063029</v>
      </c>
      <c r="AE85" t="n">
        <v>80469.63594855236</v>
      </c>
      <c r="AF85" t="n">
        <v>2.513389416704047e-06</v>
      </c>
      <c r="AG85" t="n">
        <v>0.13</v>
      </c>
      <c r="AH85" t="n">
        <v>72789.72683348463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10.686</v>
      </c>
      <c r="E86" t="n">
        <v>9.359999999999999</v>
      </c>
      <c r="F86" t="n">
        <v>6.74</v>
      </c>
      <c r="G86" t="n">
        <v>101.11</v>
      </c>
      <c r="H86" t="n">
        <v>1.79</v>
      </c>
      <c r="I86" t="n">
        <v>4</v>
      </c>
      <c r="J86" t="n">
        <v>218.78</v>
      </c>
      <c r="K86" t="n">
        <v>53.44</v>
      </c>
      <c r="L86" t="n">
        <v>22</v>
      </c>
      <c r="M86" t="n">
        <v>2</v>
      </c>
      <c r="N86" t="n">
        <v>48.34</v>
      </c>
      <c r="O86" t="n">
        <v>27216.79</v>
      </c>
      <c r="P86" t="n">
        <v>78.05</v>
      </c>
      <c r="Q86" t="n">
        <v>204.14</v>
      </c>
      <c r="R86" t="n">
        <v>23.37</v>
      </c>
      <c r="S86" t="n">
        <v>17.37</v>
      </c>
      <c r="T86" t="n">
        <v>906.39</v>
      </c>
      <c r="U86" t="n">
        <v>0.74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58.61041953939498</v>
      </c>
      <c r="AB86" t="n">
        <v>80.1933617229911</v>
      </c>
      <c r="AC86" t="n">
        <v>72.53981983225754</v>
      </c>
      <c r="AD86" t="n">
        <v>58610.41953939498</v>
      </c>
      <c r="AE86" t="n">
        <v>80193.3617229911</v>
      </c>
      <c r="AF86" t="n">
        <v>2.514212900248017e-06</v>
      </c>
      <c r="AG86" t="n">
        <v>0.13</v>
      </c>
      <c r="AH86" t="n">
        <v>72539.81983225753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10.6847</v>
      </c>
      <c r="E87" t="n">
        <v>9.359999999999999</v>
      </c>
      <c r="F87" t="n">
        <v>6.74</v>
      </c>
      <c r="G87" t="n">
        <v>101.12</v>
      </c>
      <c r="H87" t="n">
        <v>1.8</v>
      </c>
      <c r="I87" t="n">
        <v>4</v>
      </c>
      <c r="J87" t="n">
        <v>219.19</v>
      </c>
      <c r="K87" t="n">
        <v>53.44</v>
      </c>
      <c r="L87" t="n">
        <v>22.25</v>
      </c>
      <c r="M87" t="n">
        <v>2</v>
      </c>
      <c r="N87" t="n">
        <v>48.51</v>
      </c>
      <c r="O87" t="n">
        <v>27267.55</v>
      </c>
      <c r="P87" t="n">
        <v>77.73999999999999</v>
      </c>
      <c r="Q87" t="n">
        <v>204.14</v>
      </c>
      <c r="R87" t="n">
        <v>23.45</v>
      </c>
      <c r="S87" t="n">
        <v>17.37</v>
      </c>
      <c r="T87" t="n">
        <v>946.55</v>
      </c>
      <c r="U87" t="n">
        <v>0.74</v>
      </c>
      <c r="V87" t="n">
        <v>0.76</v>
      </c>
      <c r="W87" t="n">
        <v>1.14</v>
      </c>
      <c r="X87" t="n">
        <v>0.05</v>
      </c>
      <c r="Y87" t="n">
        <v>1</v>
      </c>
      <c r="Z87" t="n">
        <v>10</v>
      </c>
      <c r="AA87" t="n">
        <v>58.4594088246571</v>
      </c>
      <c r="AB87" t="n">
        <v>79.98674220096429</v>
      </c>
      <c r="AC87" t="n">
        <v>72.35291978742056</v>
      </c>
      <c r="AD87" t="n">
        <v>58459.4088246571</v>
      </c>
      <c r="AE87" t="n">
        <v>79986.74220096429</v>
      </c>
      <c r="AF87" t="n">
        <v>2.513907034931685e-06</v>
      </c>
      <c r="AG87" t="n">
        <v>0.13</v>
      </c>
      <c r="AH87" t="n">
        <v>72352.91978742056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10.6844</v>
      </c>
      <c r="E88" t="n">
        <v>9.359999999999999</v>
      </c>
      <c r="F88" t="n">
        <v>6.74</v>
      </c>
      <c r="G88" t="n">
        <v>101.13</v>
      </c>
      <c r="H88" t="n">
        <v>1.82</v>
      </c>
      <c r="I88" t="n">
        <v>4</v>
      </c>
      <c r="J88" t="n">
        <v>219.6</v>
      </c>
      <c r="K88" t="n">
        <v>53.44</v>
      </c>
      <c r="L88" t="n">
        <v>22.5</v>
      </c>
      <c r="M88" t="n">
        <v>2</v>
      </c>
      <c r="N88" t="n">
        <v>48.67</v>
      </c>
      <c r="O88" t="n">
        <v>27318.36</v>
      </c>
      <c r="P88" t="n">
        <v>77.45</v>
      </c>
      <c r="Q88" t="n">
        <v>204.14</v>
      </c>
      <c r="R88" t="n">
        <v>23.42</v>
      </c>
      <c r="S88" t="n">
        <v>17.37</v>
      </c>
      <c r="T88" t="n">
        <v>933.24</v>
      </c>
      <c r="U88" t="n">
        <v>0.74</v>
      </c>
      <c r="V88" t="n">
        <v>0.76</v>
      </c>
      <c r="W88" t="n">
        <v>1.14</v>
      </c>
      <c r="X88" t="n">
        <v>0.05</v>
      </c>
      <c r="Y88" t="n">
        <v>1</v>
      </c>
      <c r="Z88" t="n">
        <v>10</v>
      </c>
      <c r="AA88" t="n">
        <v>58.31328446921128</v>
      </c>
      <c r="AB88" t="n">
        <v>79.78680841129182</v>
      </c>
      <c r="AC88" t="n">
        <v>72.17206739802555</v>
      </c>
      <c r="AD88" t="n">
        <v>58313.28446921128</v>
      </c>
      <c r="AE88" t="n">
        <v>79786.80841129181</v>
      </c>
      <c r="AF88" t="n">
        <v>2.513836450627917e-06</v>
      </c>
      <c r="AG88" t="n">
        <v>0.13</v>
      </c>
      <c r="AH88" t="n">
        <v>72172.06739802555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10.6857</v>
      </c>
      <c r="E89" t="n">
        <v>9.359999999999999</v>
      </c>
      <c r="F89" t="n">
        <v>6.74</v>
      </c>
      <c r="G89" t="n">
        <v>101.11</v>
      </c>
      <c r="H89" t="n">
        <v>1.84</v>
      </c>
      <c r="I89" t="n">
        <v>4</v>
      </c>
      <c r="J89" t="n">
        <v>220.01</v>
      </c>
      <c r="K89" t="n">
        <v>53.44</v>
      </c>
      <c r="L89" t="n">
        <v>22.75</v>
      </c>
      <c r="M89" t="n">
        <v>2</v>
      </c>
      <c r="N89" t="n">
        <v>48.83</v>
      </c>
      <c r="O89" t="n">
        <v>27369.23</v>
      </c>
      <c r="P89" t="n">
        <v>76.98</v>
      </c>
      <c r="Q89" t="n">
        <v>204.14</v>
      </c>
      <c r="R89" t="n">
        <v>23.41</v>
      </c>
      <c r="S89" t="n">
        <v>17.37</v>
      </c>
      <c r="T89" t="n">
        <v>925.61</v>
      </c>
      <c r="U89" t="n">
        <v>0.74</v>
      </c>
      <c r="V89" t="n">
        <v>0.76</v>
      </c>
      <c r="W89" t="n">
        <v>1.14</v>
      </c>
      <c r="X89" t="n">
        <v>0.05</v>
      </c>
      <c r="Y89" t="n">
        <v>1</v>
      </c>
      <c r="Z89" t="n">
        <v>10</v>
      </c>
      <c r="AA89" t="n">
        <v>58.06708279567781</v>
      </c>
      <c r="AB89" t="n">
        <v>79.44994441991223</v>
      </c>
      <c r="AC89" t="n">
        <v>71.86735323319154</v>
      </c>
      <c r="AD89" t="n">
        <v>58067.08279567781</v>
      </c>
      <c r="AE89" t="n">
        <v>79449.94441991222</v>
      </c>
      <c r="AF89" t="n">
        <v>2.514142315944249e-06</v>
      </c>
      <c r="AG89" t="n">
        <v>0.13</v>
      </c>
      <c r="AH89" t="n">
        <v>71867.35323319153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10.6911</v>
      </c>
      <c r="E90" t="n">
        <v>9.35</v>
      </c>
      <c r="F90" t="n">
        <v>6.74</v>
      </c>
      <c r="G90" t="n">
        <v>101.04</v>
      </c>
      <c r="H90" t="n">
        <v>1.85</v>
      </c>
      <c r="I90" t="n">
        <v>4</v>
      </c>
      <c r="J90" t="n">
        <v>220.43</v>
      </c>
      <c r="K90" t="n">
        <v>53.44</v>
      </c>
      <c r="L90" t="n">
        <v>23</v>
      </c>
      <c r="M90" t="n">
        <v>2</v>
      </c>
      <c r="N90" t="n">
        <v>48.99</v>
      </c>
      <c r="O90" t="n">
        <v>27420.16</v>
      </c>
      <c r="P90" t="n">
        <v>76.56</v>
      </c>
      <c r="Q90" t="n">
        <v>204.14</v>
      </c>
      <c r="R90" t="n">
        <v>23.17</v>
      </c>
      <c r="S90" t="n">
        <v>17.37</v>
      </c>
      <c r="T90" t="n">
        <v>808.22</v>
      </c>
      <c r="U90" t="n">
        <v>0.75</v>
      </c>
      <c r="V90" t="n">
        <v>0.76</v>
      </c>
      <c r="W90" t="n">
        <v>1.14</v>
      </c>
      <c r="X90" t="n">
        <v>0.04</v>
      </c>
      <c r="Y90" t="n">
        <v>1</v>
      </c>
      <c r="Z90" t="n">
        <v>10</v>
      </c>
      <c r="AA90" t="n">
        <v>57.82454475080478</v>
      </c>
      <c r="AB90" t="n">
        <v>79.11809316689374</v>
      </c>
      <c r="AC90" t="n">
        <v>71.56717339800488</v>
      </c>
      <c r="AD90" t="n">
        <v>57824.54475080478</v>
      </c>
      <c r="AE90" t="n">
        <v>79118.09316689374</v>
      </c>
      <c r="AF90" t="n">
        <v>2.515412833412089e-06</v>
      </c>
      <c r="AG90" t="n">
        <v>0.1298611111111111</v>
      </c>
      <c r="AH90" t="n">
        <v>71567.17339800489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10.6949</v>
      </c>
      <c r="E91" t="n">
        <v>9.35</v>
      </c>
      <c r="F91" t="n">
        <v>6.73</v>
      </c>
      <c r="G91" t="n">
        <v>100.99</v>
      </c>
      <c r="H91" t="n">
        <v>1.87</v>
      </c>
      <c r="I91" t="n">
        <v>4</v>
      </c>
      <c r="J91" t="n">
        <v>220.84</v>
      </c>
      <c r="K91" t="n">
        <v>53.44</v>
      </c>
      <c r="L91" t="n">
        <v>23.25</v>
      </c>
      <c r="M91" t="n">
        <v>2</v>
      </c>
      <c r="N91" t="n">
        <v>49.16</v>
      </c>
      <c r="O91" t="n">
        <v>27471.15</v>
      </c>
      <c r="P91" t="n">
        <v>76.22</v>
      </c>
      <c r="Q91" t="n">
        <v>204.14</v>
      </c>
      <c r="R91" t="n">
        <v>23.07</v>
      </c>
      <c r="S91" t="n">
        <v>17.37</v>
      </c>
      <c r="T91" t="n">
        <v>756.02</v>
      </c>
      <c r="U91" t="n">
        <v>0.75</v>
      </c>
      <c r="V91" t="n">
        <v>0.76</v>
      </c>
      <c r="W91" t="n">
        <v>1.14</v>
      </c>
      <c r="X91" t="n">
        <v>0.04</v>
      </c>
      <c r="Y91" t="n">
        <v>1</v>
      </c>
      <c r="Z91" t="n">
        <v>10</v>
      </c>
      <c r="AA91" t="n">
        <v>57.60683520262798</v>
      </c>
      <c r="AB91" t="n">
        <v>78.82021335841098</v>
      </c>
      <c r="AC91" t="n">
        <v>71.29772282036669</v>
      </c>
      <c r="AD91" t="n">
        <v>57606.83520262798</v>
      </c>
      <c r="AE91" t="n">
        <v>78820.21335841098</v>
      </c>
      <c r="AF91" t="n">
        <v>2.516306901259828e-06</v>
      </c>
      <c r="AG91" t="n">
        <v>0.1298611111111111</v>
      </c>
      <c r="AH91" t="n">
        <v>71297.72282036669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10.6895</v>
      </c>
      <c r="E92" t="n">
        <v>9.359999999999999</v>
      </c>
      <c r="F92" t="n">
        <v>6.74</v>
      </c>
      <c r="G92" t="n">
        <v>101.06</v>
      </c>
      <c r="H92" t="n">
        <v>1.89</v>
      </c>
      <c r="I92" t="n">
        <v>4</v>
      </c>
      <c r="J92" t="n">
        <v>221.25</v>
      </c>
      <c r="K92" t="n">
        <v>53.44</v>
      </c>
      <c r="L92" t="n">
        <v>23.5</v>
      </c>
      <c r="M92" t="n">
        <v>1</v>
      </c>
      <c r="N92" t="n">
        <v>49.32</v>
      </c>
      <c r="O92" t="n">
        <v>27522.19</v>
      </c>
      <c r="P92" t="n">
        <v>75.93000000000001</v>
      </c>
      <c r="Q92" t="n">
        <v>204.14</v>
      </c>
      <c r="R92" t="n">
        <v>23.15</v>
      </c>
      <c r="S92" t="n">
        <v>17.37</v>
      </c>
      <c r="T92" t="n">
        <v>798.24</v>
      </c>
      <c r="U92" t="n">
        <v>0.75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57.51262780181435</v>
      </c>
      <c r="AB92" t="n">
        <v>78.69131463648066</v>
      </c>
      <c r="AC92" t="n">
        <v>71.18112601154685</v>
      </c>
      <c r="AD92" t="n">
        <v>57512.62780181436</v>
      </c>
      <c r="AE92" t="n">
        <v>78691.31463648066</v>
      </c>
      <c r="AF92" t="n">
        <v>2.515036383791988e-06</v>
      </c>
      <c r="AG92" t="n">
        <v>0.13</v>
      </c>
      <c r="AH92" t="n">
        <v>71181.12601154685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10.6901</v>
      </c>
      <c r="E93" t="n">
        <v>9.35</v>
      </c>
      <c r="F93" t="n">
        <v>6.74</v>
      </c>
      <c r="G93" t="n">
        <v>101.05</v>
      </c>
      <c r="H93" t="n">
        <v>1.9</v>
      </c>
      <c r="I93" t="n">
        <v>4</v>
      </c>
      <c r="J93" t="n">
        <v>221.67</v>
      </c>
      <c r="K93" t="n">
        <v>53.44</v>
      </c>
      <c r="L93" t="n">
        <v>23.75</v>
      </c>
      <c r="M93" t="n">
        <v>1</v>
      </c>
      <c r="N93" t="n">
        <v>49.48</v>
      </c>
      <c r="O93" t="n">
        <v>27573.29</v>
      </c>
      <c r="P93" t="n">
        <v>75.8</v>
      </c>
      <c r="Q93" t="n">
        <v>204.14</v>
      </c>
      <c r="R93" t="n">
        <v>23.17</v>
      </c>
      <c r="S93" t="n">
        <v>17.37</v>
      </c>
      <c r="T93" t="n">
        <v>809.42</v>
      </c>
      <c r="U93" t="n">
        <v>0.75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57.44287075605684</v>
      </c>
      <c r="AB93" t="n">
        <v>78.5958699690116</v>
      </c>
      <c r="AC93" t="n">
        <v>71.09479044918361</v>
      </c>
      <c r="AD93" t="n">
        <v>57442.87075605684</v>
      </c>
      <c r="AE93" t="n">
        <v>78595.8699690116</v>
      </c>
      <c r="AF93" t="n">
        <v>2.515177552399525e-06</v>
      </c>
      <c r="AG93" t="n">
        <v>0.1298611111111111</v>
      </c>
      <c r="AH93" t="n">
        <v>71094.79044918361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10.6885</v>
      </c>
      <c r="E94" t="n">
        <v>9.359999999999999</v>
      </c>
      <c r="F94" t="n">
        <v>6.74</v>
      </c>
      <c r="G94" t="n">
        <v>101.08</v>
      </c>
      <c r="H94" t="n">
        <v>1.92</v>
      </c>
      <c r="I94" t="n">
        <v>4</v>
      </c>
      <c r="J94" t="n">
        <v>222.08</v>
      </c>
      <c r="K94" t="n">
        <v>53.44</v>
      </c>
      <c r="L94" t="n">
        <v>24</v>
      </c>
      <c r="M94" t="n">
        <v>1</v>
      </c>
      <c r="N94" t="n">
        <v>49.65</v>
      </c>
      <c r="O94" t="n">
        <v>27624.44</v>
      </c>
      <c r="P94" t="n">
        <v>75.7</v>
      </c>
      <c r="Q94" t="n">
        <v>204.14</v>
      </c>
      <c r="R94" t="n">
        <v>23.19</v>
      </c>
      <c r="S94" t="n">
        <v>17.37</v>
      </c>
      <c r="T94" t="n">
        <v>818.65</v>
      </c>
      <c r="U94" t="n">
        <v>0.75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57.4007124241236</v>
      </c>
      <c r="AB94" t="n">
        <v>78.53818707936624</v>
      </c>
      <c r="AC94" t="n">
        <v>71.04261273356751</v>
      </c>
      <c r="AD94" t="n">
        <v>57400.71242412359</v>
      </c>
      <c r="AE94" t="n">
        <v>78538.18707936624</v>
      </c>
      <c r="AF94" t="n">
        <v>2.514801102779424e-06</v>
      </c>
      <c r="AG94" t="n">
        <v>0.13</v>
      </c>
      <c r="AH94" t="n">
        <v>71042.61273356751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10.6876</v>
      </c>
      <c r="E95" t="n">
        <v>9.359999999999999</v>
      </c>
      <c r="F95" t="n">
        <v>6.74</v>
      </c>
      <c r="G95" t="n">
        <v>101.09</v>
      </c>
      <c r="H95" t="n">
        <v>1.94</v>
      </c>
      <c r="I95" t="n">
        <v>4</v>
      </c>
      <c r="J95" t="n">
        <v>222.5</v>
      </c>
      <c r="K95" t="n">
        <v>53.44</v>
      </c>
      <c r="L95" t="n">
        <v>24.25</v>
      </c>
      <c r="M95" t="n">
        <v>1</v>
      </c>
      <c r="N95" t="n">
        <v>49.81</v>
      </c>
      <c r="O95" t="n">
        <v>27675.78</v>
      </c>
      <c r="P95" t="n">
        <v>75.56999999999999</v>
      </c>
      <c r="Q95" t="n">
        <v>204.14</v>
      </c>
      <c r="R95" t="n">
        <v>23.24</v>
      </c>
      <c r="S95" t="n">
        <v>17.37</v>
      </c>
      <c r="T95" t="n">
        <v>840.17</v>
      </c>
      <c r="U95" t="n">
        <v>0.75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57.33917787219546</v>
      </c>
      <c r="AB95" t="n">
        <v>78.45399279070536</v>
      </c>
      <c r="AC95" t="n">
        <v>70.96645382964898</v>
      </c>
      <c r="AD95" t="n">
        <v>57339.17787219546</v>
      </c>
      <c r="AE95" t="n">
        <v>78453.99279070535</v>
      </c>
      <c r="AF95" t="n">
        <v>2.514589349868118e-06</v>
      </c>
      <c r="AG95" t="n">
        <v>0.13</v>
      </c>
      <c r="AH95" t="n">
        <v>70966.45382964898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10.6869</v>
      </c>
      <c r="E96" t="n">
        <v>9.359999999999999</v>
      </c>
      <c r="F96" t="n">
        <v>6.74</v>
      </c>
      <c r="G96" t="n">
        <v>101.1</v>
      </c>
      <c r="H96" t="n">
        <v>1.95</v>
      </c>
      <c r="I96" t="n">
        <v>4</v>
      </c>
      <c r="J96" t="n">
        <v>222.92</v>
      </c>
      <c r="K96" t="n">
        <v>53.44</v>
      </c>
      <c r="L96" t="n">
        <v>24.5</v>
      </c>
      <c r="M96" t="n">
        <v>0</v>
      </c>
      <c r="N96" t="n">
        <v>49.98</v>
      </c>
      <c r="O96" t="n">
        <v>27727.05</v>
      </c>
      <c r="P96" t="n">
        <v>75.42</v>
      </c>
      <c r="Q96" t="n">
        <v>204.14</v>
      </c>
      <c r="R96" t="n">
        <v>23.25</v>
      </c>
      <c r="S96" t="n">
        <v>17.37</v>
      </c>
      <c r="T96" t="n">
        <v>846.62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  <c r="AA96" t="n">
        <v>57.26641541247115</v>
      </c>
      <c r="AB96" t="n">
        <v>78.35443598325746</v>
      </c>
      <c r="AC96" t="n">
        <v>70.87639858417501</v>
      </c>
      <c r="AD96" t="n">
        <v>57266.41541247116</v>
      </c>
      <c r="AE96" t="n">
        <v>78354.43598325746</v>
      </c>
      <c r="AF96" t="n">
        <v>2.514424653159323e-06</v>
      </c>
      <c r="AG96" t="n">
        <v>0.13</v>
      </c>
      <c r="AH96" t="n">
        <v>70876.39858417501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8.8626</v>
      </c>
      <c r="E2" t="n">
        <v>11.28</v>
      </c>
      <c r="F2" t="n">
        <v>7.84</v>
      </c>
      <c r="G2" t="n">
        <v>8.25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77.78</v>
      </c>
      <c r="Q2" t="n">
        <v>204.19</v>
      </c>
      <c r="R2" t="n">
        <v>57.49</v>
      </c>
      <c r="S2" t="n">
        <v>17.37</v>
      </c>
      <c r="T2" t="n">
        <v>17701.33</v>
      </c>
      <c r="U2" t="n">
        <v>0.3</v>
      </c>
      <c r="V2" t="n">
        <v>0.65</v>
      </c>
      <c r="W2" t="n">
        <v>1.23</v>
      </c>
      <c r="X2" t="n">
        <v>1.14</v>
      </c>
      <c r="Y2" t="n">
        <v>1</v>
      </c>
      <c r="Z2" t="n">
        <v>10</v>
      </c>
      <c r="AA2" t="n">
        <v>68.773629558352</v>
      </c>
      <c r="AB2" t="n">
        <v>94.0991140401028</v>
      </c>
      <c r="AC2" t="n">
        <v>85.11842666507449</v>
      </c>
      <c r="AD2" t="n">
        <v>68773.629558352</v>
      </c>
      <c r="AE2" t="n">
        <v>94099.11404010281</v>
      </c>
      <c r="AF2" t="n">
        <v>2.255869057883524e-06</v>
      </c>
      <c r="AG2" t="n">
        <v>0.1566666666666666</v>
      </c>
      <c r="AH2" t="n">
        <v>85118.4266650745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9.339</v>
      </c>
      <c r="E3" t="n">
        <v>10.71</v>
      </c>
      <c r="F3" t="n">
        <v>7.57</v>
      </c>
      <c r="G3" t="n">
        <v>10.33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74.81999999999999</v>
      </c>
      <c r="Q3" t="n">
        <v>204.18</v>
      </c>
      <c r="R3" t="n">
        <v>49.19</v>
      </c>
      <c r="S3" t="n">
        <v>17.37</v>
      </c>
      <c r="T3" t="n">
        <v>13617.93</v>
      </c>
      <c r="U3" t="n">
        <v>0.35</v>
      </c>
      <c r="V3" t="n">
        <v>0.67</v>
      </c>
      <c r="W3" t="n">
        <v>1.21</v>
      </c>
      <c r="X3" t="n">
        <v>0.88</v>
      </c>
      <c r="Y3" t="n">
        <v>1</v>
      </c>
      <c r="Z3" t="n">
        <v>10</v>
      </c>
      <c r="AA3" t="n">
        <v>63.00660271460332</v>
      </c>
      <c r="AB3" t="n">
        <v>86.2084134892218</v>
      </c>
      <c r="AC3" t="n">
        <v>77.98080350009926</v>
      </c>
      <c r="AD3" t="n">
        <v>63006.60271460332</v>
      </c>
      <c r="AE3" t="n">
        <v>86208.4134892218</v>
      </c>
      <c r="AF3" t="n">
        <v>2.377130992211566e-06</v>
      </c>
      <c r="AG3" t="n">
        <v>0.14875</v>
      </c>
      <c r="AH3" t="n">
        <v>77980.80350009925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9.670400000000001</v>
      </c>
      <c r="E4" t="n">
        <v>10.34</v>
      </c>
      <c r="F4" t="n">
        <v>7.4</v>
      </c>
      <c r="G4" t="n">
        <v>12.33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72.8</v>
      </c>
      <c r="Q4" t="n">
        <v>204.18</v>
      </c>
      <c r="R4" t="n">
        <v>43.65</v>
      </c>
      <c r="S4" t="n">
        <v>17.37</v>
      </c>
      <c r="T4" t="n">
        <v>10887.51</v>
      </c>
      <c r="U4" t="n">
        <v>0.4</v>
      </c>
      <c r="V4" t="n">
        <v>0.6899999999999999</v>
      </c>
      <c r="W4" t="n">
        <v>1.2</v>
      </c>
      <c r="X4" t="n">
        <v>0.7</v>
      </c>
      <c r="Y4" t="n">
        <v>1</v>
      </c>
      <c r="Z4" t="n">
        <v>10</v>
      </c>
      <c r="AA4" t="n">
        <v>59.39103841941493</v>
      </c>
      <c r="AB4" t="n">
        <v>81.26143891310825</v>
      </c>
      <c r="AC4" t="n">
        <v>73.50596123440603</v>
      </c>
      <c r="AD4" t="n">
        <v>59391.03841941492</v>
      </c>
      <c r="AE4" t="n">
        <v>81261.43891310826</v>
      </c>
      <c r="AF4" t="n">
        <v>2.461484907065289e-06</v>
      </c>
      <c r="AG4" t="n">
        <v>0.1436111111111111</v>
      </c>
      <c r="AH4" t="n">
        <v>73505.96123440603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9.8787</v>
      </c>
      <c r="E5" t="n">
        <v>10.12</v>
      </c>
      <c r="F5" t="n">
        <v>7.3</v>
      </c>
      <c r="G5" t="n">
        <v>14.13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71.48</v>
      </c>
      <c r="Q5" t="n">
        <v>204.16</v>
      </c>
      <c r="R5" t="n">
        <v>40.52</v>
      </c>
      <c r="S5" t="n">
        <v>17.37</v>
      </c>
      <c r="T5" t="n">
        <v>9346.4</v>
      </c>
      <c r="U5" t="n">
        <v>0.43</v>
      </c>
      <c r="V5" t="n">
        <v>0.7</v>
      </c>
      <c r="W5" t="n">
        <v>1.19</v>
      </c>
      <c r="X5" t="n">
        <v>0.61</v>
      </c>
      <c r="Y5" t="n">
        <v>1</v>
      </c>
      <c r="Z5" t="n">
        <v>10</v>
      </c>
      <c r="AA5" t="n">
        <v>57.2297256508718</v>
      </c>
      <c r="AB5" t="n">
        <v>78.3042354327992</v>
      </c>
      <c r="AC5" t="n">
        <v>70.83098910379557</v>
      </c>
      <c r="AD5" t="n">
        <v>57229.7256508718</v>
      </c>
      <c r="AE5" t="n">
        <v>78304.23543279921</v>
      </c>
      <c r="AF5" t="n">
        <v>2.51450518607564e-06</v>
      </c>
      <c r="AG5" t="n">
        <v>0.1405555555555555</v>
      </c>
      <c r="AH5" t="n">
        <v>70830.98910379557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10.0533</v>
      </c>
      <c r="E6" t="n">
        <v>9.949999999999999</v>
      </c>
      <c r="F6" t="n">
        <v>7.22</v>
      </c>
      <c r="G6" t="n">
        <v>16.04</v>
      </c>
      <c r="H6" t="n">
        <v>0.3</v>
      </c>
      <c r="I6" t="n">
        <v>27</v>
      </c>
      <c r="J6" t="n">
        <v>117.34</v>
      </c>
      <c r="K6" t="n">
        <v>43.4</v>
      </c>
      <c r="L6" t="n">
        <v>2</v>
      </c>
      <c r="M6" t="n">
        <v>25</v>
      </c>
      <c r="N6" t="n">
        <v>16.94</v>
      </c>
      <c r="O6" t="n">
        <v>14705.49</v>
      </c>
      <c r="P6" t="n">
        <v>70.44</v>
      </c>
      <c r="Q6" t="n">
        <v>204.17</v>
      </c>
      <c r="R6" t="n">
        <v>38.09</v>
      </c>
      <c r="S6" t="n">
        <v>17.37</v>
      </c>
      <c r="T6" t="n">
        <v>8150.21</v>
      </c>
      <c r="U6" t="n">
        <v>0.46</v>
      </c>
      <c r="V6" t="n">
        <v>0.71</v>
      </c>
      <c r="W6" t="n">
        <v>1.18</v>
      </c>
      <c r="X6" t="n">
        <v>0.53</v>
      </c>
      <c r="Y6" t="n">
        <v>1</v>
      </c>
      <c r="Z6" t="n">
        <v>10</v>
      </c>
      <c r="AA6" t="n">
        <v>55.53148669973596</v>
      </c>
      <c r="AB6" t="n">
        <v>75.98062997884146</v>
      </c>
      <c r="AC6" t="n">
        <v>68.72914529316208</v>
      </c>
      <c r="AD6" t="n">
        <v>55531.48669973596</v>
      </c>
      <c r="AE6" t="n">
        <v>75980.62997884146</v>
      </c>
      <c r="AF6" t="n">
        <v>2.558947532284028e-06</v>
      </c>
      <c r="AG6" t="n">
        <v>0.1381944444444444</v>
      </c>
      <c r="AH6" t="n">
        <v>68729.14529316207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10.2389</v>
      </c>
      <c r="E7" t="n">
        <v>9.77</v>
      </c>
      <c r="F7" t="n">
        <v>7.13</v>
      </c>
      <c r="G7" t="n">
        <v>18.61</v>
      </c>
      <c r="H7" t="n">
        <v>0.34</v>
      </c>
      <c r="I7" t="n">
        <v>23</v>
      </c>
      <c r="J7" t="n">
        <v>117.66</v>
      </c>
      <c r="K7" t="n">
        <v>43.4</v>
      </c>
      <c r="L7" t="n">
        <v>2.25</v>
      </c>
      <c r="M7" t="n">
        <v>21</v>
      </c>
      <c r="N7" t="n">
        <v>17.01</v>
      </c>
      <c r="O7" t="n">
        <v>14745.39</v>
      </c>
      <c r="P7" t="n">
        <v>69.19</v>
      </c>
      <c r="Q7" t="n">
        <v>204.23</v>
      </c>
      <c r="R7" t="n">
        <v>35.67</v>
      </c>
      <c r="S7" t="n">
        <v>17.37</v>
      </c>
      <c r="T7" t="n">
        <v>6961.87</v>
      </c>
      <c r="U7" t="n">
        <v>0.49</v>
      </c>
      <c r="V7" t="n">
        <v>0.72</v>
      </c>
      <c r="W7" t="n">
        <v>1.17</v>
      </c>
      <c r="X7" t="n">
        <v>0.44</v>
      </c>
      <c r="Y7" t="n">
        <v>1</v>
      </c>
      <c r="Z7" t="n">
        <v>10</v>
      </c>
      <c r="AA7" t="n">
        <v>53.70238351260778</v>
      </c>
      <c r="AB7" t="n">
        <v>73.47797030387645</v>
      </c>
      <c r="AC7" t="n">
        <v>66.46533594507</v>
      </c>
      <c r="AD7" t="n">
        <v>53702.38351260778</v>
      </c>
      <c r="AE7" t="n">
        <v>73477.97030387644</v>
      </c>
      <c r="AF7" t="n">
        <v>2.606189797211158e-06</v>
      </c>
      <c r="AG7" t="n">
        <v>0.1356944444444445</v>
      </c>
      <c r="AH7" t="n">
        <v>66465.33594506999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10.3395</v>
      </c>
      <c r="E8" t="n">
        <v>9.67</v>
      </c>
      <c r="F8" t="n">
        <v>7.09</v>
      </c>
      <c r="G8" t="n">
        <v>20.25</v>
      </c>
      <c r="H8" t="n">
        <v>0.37</v>
      </c>
      <c r="I8" t="n">
        <v>21</v>
      </c>
      <c r="J8" t="n">
        <v>117.98</v>
      </c>
      <c r="K8" t="n">
        <v>43.4</v>
      </c>
      <c r="L8" t="n">
        <v>2.5</v>
      </c>
      <c r="M8" t="n">
        <v>19</v>
      </c>
      <c r="N8" t="n">
        <v>17.08</v>
      </c>
      <c r="O8" t="n">
        <v>14785.31</v>
      </c>
      <c r="P8" t="n">
        <v>68.48</v>
      </c>
      <c r="Q8" t="n">
        <v>204.22</v>
      </c>
      <c r="R8" t="n">
        <v>34.21</v>
      </c>
      <c r="S8" t="n">
        <v>17.37</v>
      </c>
      <c r="T8" t="n">
        <v>6243.98</v>
      </c>
      <c r="U8" t="n">
        <v>0.51</v>
      </c>
      <c r="V8" t="n">
        <v>0.72</v>
      </c>
      <c r="W8" t="n">
        <v>1.17</v>
      </c>
      <c r="X8" t="n">
        <v>0.39</v>
      </c>
      <c r="Y8" t="n">
        <v>1</v>
      </c>
      <c r="Z8" t="n">
        <v>10</v>
      </c>
      <c r="AA8" t="n">
        <v>52.73923456958726</v>
      </c>
      <c r="AB8" t="n">
        <v>72.16014742890393</v>
      </c>
      <c r="AC8" t="n">
        <v>65.27328423570842</v>
      </c>
      <c r="AD8" t="n">
        <v>52739.23456958726</v>
      </c>
      <c r="AE8" t="n">
        <v>72160.14742890393</v>
      </c>
      <c r="AF8" t="n">
        <v>2.631796326584376e-06</v>
      </c>
      <c r="AG8" t="n">
        <v>0.1343055555555556</v>
      </c>
      <c r="AH8" t="n">
        <v>65273.28423570842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10.436</v>
      </c>
      <c r="E9" t="n">
        <v>9.58</v>
      </c>
      <c r="F9" t="n">
        <v>7.04</v>
      </c>
      <c r="G9" t="n">
        <v>22.24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17</v>
      </c>
      <c r="N9" t="n">
        <v>17.16</v>
      </c>
      <c r="O9" t="n">
        <v>14825.26</v>
      </c>
      <c r="P9" t="n">
        <v>67.77</v>
      </c>
      <c r="Q9" t="n">
        <v>204.15</v>
      </c>
      <c r="R9" t="n">
        <v>32.93</v>
      </c>
      <c r="S9" t="n">
        <v>17.37</v>
      </c>
      <c r="T9" t="n">
        <v>5611.42</v>
      </c>
      <c r="U9" t="n">
        <v>0.53</v>
      </c>
      <c r="V9" t="n">
        <v>0.72</v>
      </c>
      <c r="W9" t="n">
        <v>1.16</v>
      </c>
      <c r="X9" t="n">
        <v>0.35</v>
      </c>
      <c r="Y9" t="n">
        <v>1</v>
      </c>
      <c r="Z9" t="n">
        <v>10</v>
      </c>
      <c r="AA9" t="n">
        <v>51.79407645047782</v>
      </c>
      <c r="AB9" t="n">
        <v>70.86694039290569</v>
      </c>
      <c r="AC9" t="n">
        <v>64.10349906419796</v>
      </c>
      <c r="AD9" t="n">
        <v>51794.07645047783</v>
      </c>
      <c r="AE9" t="n">
        <v>70866.94039290569</v>
      </c>
      <c r="AF9" t="n">
        <v>2.6563592498897e-06</v>
      </c>
      <c r="AG9" t="n">
        <v>0.1330555555555556</v>
      </c>
      <c r="AH9" t="n">
        <v>64103.49906419797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10.5282</v>
      </c>
      <c r="E10" t="n">
        <v>9.5</v>
      </c>
      <c r="F10" t="n">
        <v>7.01</v>
      </c>
      <c r="G10" t="n">
        <v>24.73</v>
      </c>
      <c r="H10" t="n">
        <v>0.45</v>
      </c>
      <c r="I10" t="n">
        <v>17</v>
      </c>
      <c r="J10" t="n">
        <v>118.63</v>
      </c>
      <c r="K10" t="n">
        <v>43.4</v>
      </c>
      <c r="L10" t="n">
        <v>3</v>
      </c>
      <c r="M10" t="n">
        <v>15</v>
      </c>
      <c r="N10" t="n">
        <v>17.23</v>
      </c>
      <c r="O10" t="n">
        <v>14865.24</v>
      </c>
      <c r="P10" t="n">
        <v>66.84999999999999</v>
      </c>
      <c r="Q10" t="n">
        <v>204.15</v>
      </c>
      <c r="R10" t="n">
        <v>31.47</v>
      </c>
      <c r="S10" t="n">
        <v>17.37</v>
      </c>
      <c r="T10" t="n">
        <v>4894.42</v>
      </c>
      <c r="U10" t="n">
        <v>0.55</v>
      </c>
      <c r="V10" t="n">
        <v>0.73</v>
      </c>
      <c r="W10" t="n">
        <v>1.17</v>
      </c>
      <c r="X10" t="n">
        <v>0.32</v>
      </c>
      <c r="Y10" t="n">
        <v>1</v>
      </c>
      <c r="Z10" t="n">
        <v>10</v>
      </c>
      <c r="AA10" t="n">
        <v>50.81856285423733</v>
      </c>
      <c r="AB10" t="n">
        <v>69.53219965390761</v>
      </c>
      <c r="AC10" t="n">
        <v>62.89614410800905</v>
      </c>
      <c r="AD10" t="n">
        <v>50818.56285423733</v>
      </c>
      <c r="AE10" t="n">
        <v>69532.19965390761</v>
      </c>
      <c r="AF10" t="n">
        <v>2.67982765951406e-06</v>
      </c>
      <c r="AG10" t="n">
        <v>0.1319444444444444</v>
      </c>
      <c r="AH10" t="n">
        <v>62896.14410800904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10.5783</v>
      </c>
      <c r="E11" t="n">
        <v>9.449999999999999</v>
      </c>
      <c r="F11" t="n">
        <v>6.99</v>
      </c>
      <c r="G11" t="n">
        <v>26.2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66.54000000000001</v>
      </c>
      <c r="Q11" t="n">
        <v>204.15</v>
      </c>
      <c r="R11" t="n">
        <v>31.23</v>
      </c>
      <c r="S11" t="n">
        <v>17.37</v>
      </c>
      <c r="T11" t="n">
        <v>4775.7</v>
      </c>
      <c r="U11" t="n">
        <v>0.5600000000000001</v>
      </c>
      <c r="V11" t="n">
        <v>0.73</v>
      </c>
      <c r="W11" t="n">
        <v>1.16</v>
      </c>
      <c r="X11" t="n">
        <v>0.3</v>
      </c>
      <c r="Y11" t="n">
        <v>1</v>
      </c>
      <c r="Z11" t="n">
        <v>10</v>
      </c>
      <c r="AA11" t="n">
        <v>50.38554005977606</v>
      </c>
      <c r="AB11" t="n">
        <v>68.93971876290858</v>
      </c>
      <c r="AC11" t="n">
        <v>62.36020876169463</v>
      </c>
      <c r="AD11" t="n">
        <v>50385.54005977606</v>
      </c>
      <c r="AE11" t="n">
        <v>68939.71876290858</v>
      </c>
      <c r="AF11" t="n">
        <v>2.692580016587601e-06</v>
      </c>
      <c r="AG11" t="n">
        <v>0.13125</v>
      </c>
      <c r="AH11" t="n">
        <v>62360.20876169463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10.6333</v>
      </c>
      <c r="E12" t="n">
        <v>9.4</v>
      </c>
      <c r="F12" t="n">
        <v>6.96</v>
      </c>
      <c r="G12" t="n">
        <v>27.85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66.04000000000001</v>
      </c>
      <c r="Q12" t="n">
        <v>204.14</v>
      </c>
      <c r="R12" t="n">
        <v>30.18</v>
      </c>
      <c r="S12" t="n">
        <v>17.37</v>
      </c>
      <c r="T12" t="n">
        <v>4256.71</v>
      </c>
      <c r="U12" t="n">
        <v>0.58</v>
      </c>
      <c r="V12" t="n">
        <v>0.73</v>
      </c>
      <c r="W12" t="n">
        <v>1.16</v>
      </c>
      <c r="X12" t="n">
        <v>0.27</v>
      </c>
      <c r="Y12" t="n">
        <v>1</v>
      </c>
      <c r="Z12" t="n">
        <v>10</v>
      </c>
      <c r="AA12" t="n">
        <v>49.81717436035158</v>
      </c>
      <c r="AB12" t="n">
        <v>68.16205573843142</v>
      </c>
      <c r="AC12" t="n">
        <v>61.6567648048164</v>
      </c>
      <c r="AD12" t="n">
        <v>49817.17436035158</v>
      </c>
      <c r="AE12" t="n">
        <v>68162.05573843142</v>
      </c>
      <c r="AF12" t="n">
        <v>2.70657961018131e-06</v>
      </c>
      <c r="AG12" t="n">
        <v>0.1305555555555556</v>
      </c>
      <c r="AH12" t="n">
        <v>61656.7648048164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10.6752</v>
      </c>
      <c r="E13" t="n">
        <v>9.369999999999999</v>
      </c>
      <c r="F13" t="n">
        <v>6.95</v>
      </c>
      <c r="G13" t="n">
        <v>29.78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12</v>
      </c>
      <c r="N13" t="n">
        <v>17.46</v>
      </c>
      <c r="O13" t="n">
        <v>14985.35</v>
      </c>
      <c r="P13" t="n">
        <v>65.75</v>
      </c>
      <c r="Q13" t="n">
        <v>204.16</v>
      </c>
      <c r="R13" t="n">
        <v>29.79</v>
      </c>
      <c r="S13" t="n">
        <v>17.37</v>
      </c>
      <c r="T13" t="n">
        <v>4069.59</v>
      </c>
      <c r="U13" t="n">
        <v>0.58</v>
      </c>
      <c r="V13" t="n">
        <v>0.73</v>
      </c>
      <c r="W13" t="n">
        <v>1.16</v>
      </c>
      <c r="X13" t="n">
        <v>0.26</v>
      </c>
      <c r="Y13" t="n">
        <v>1</v>
      </c>
      <c r="Z13" t="n">
        <v>10</v>
      </c>
      <c r="AA13" t="n">
        <v>49.46050889014649</v>
      </c>
      <c r="AB13" t="n">
        <v>67.674050307127</v>
      </c>
      <c r="AC13" t="n">
        <v>61.21533392695561</v>
      </c>
      <c r="AD13" t="n">
        <v>49460.50889014648</v>
      </c>
      <c r="AE13" t="n">
        <v>67674.05030712701</v>
      </c>
      <c r="AF13" t="n">
        <v>2.717244755119061e-06</v>
      </c>
      <c r="AG13" t="n">
        <v>0.1301388888888889</v>
      </c>
      <c r="AH13" t="n">
        <v>61215.33392695561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10.7188</v>
      </c>
      <c r="E14" t="n">
        <v>9.33</v>
      </c>
      <c r="F14" t="n">
        <v>6.93</v>
      </c>
      <c r="G14" t="n">
        <v>32.01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11</v>
      </c>
      <c r="N14" t="n">
        <v>17.53</v>
      </c>
      <c r="O14" t="n">
        <v>15025.44</v>
      </c>
      <c r="P14" t="n">
        <v>65.17</v>
      </c>
      <c r="Q14" t="n">
        <v>204.15</v>
      </c>
      <c r="R14" t="n">
        <v>29.37</v>
      </c>
      <c r="S14" t="n">
        <v>17.37</v>
      </c>
      <c r="T14" t="n">
        <v>3864.75</v>
      </c>
      <c r="U14" t="n">
        <v>0.59</v>
      </c>
      <c r="V14" t="n">
        <v>0.74</v>
      </c>
      <c r="W14" t="n">
        <v>1.16</v>
      </c>
      <c r="X14" t="n">
        <v>0.24</v>
      </c>
      <c r="Y14" t="n">
        <v>1</v>
      </c>
      <c r="Z14" t="n">
        <v>10</v>
      </c>
      <c r="AA14" t="n">
        <v>48.93156558079654</v>
      </c>
      <c r="AB14" t="n">
        <v>66.95032673594289</v>
      </c>
      <c r="AC14" t="n">
        <v>60.56068151765268</v>
      </c>
      <c r="AD14" t="n">
        <v>48931.56558079654</v>
      </c>
      <c r="AE14" t="n">
        <v>66950.3267359429</v>
      </c>
      <c r="AF14" t="n">
        <v>2.728342614767891e-06</v>
      </c>
      <c r="AG14" t="n">
        <v>0.1295833333333333</v>
      </c>
      <c r="AH14" t="n">
        <v>60560.68151765267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10.7713</v>
      </c>
      <c r="E15" t="n">
        <v>9.279999999999999</v>
      </c>
      <c r="F15" t="n">
        <v>6.91</v>
      </c>
      <c r="G15" t="n">
        <v>34.57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10</v>
      </c>
      <c r="N15" t="n">
        <v>17.61</v>
      </c>
      <c r="O15" t="n">
        <v>15065.56</v>
      </c>
      <c r="P15" t="n">
        <v>64.67</v>
      </c>
      <c r="Q15" t="n">
        <v>204.14</v>
      </c>
      <c r="R15" t="n">
        <v>28.82</v>
      </c>
      <c r="S15" t="n">
        <v>17.37</v>
      </c>
      <c r="T15" t="n">
        <v>3594.31</v>
      </c>
      <c r="U15" t="n">
        <v>0.6</v>
      </c>
      <c r="V15" t="n">
        <v>0.74</v>
      </c>
      <c r="W15" t="n">
        <v>1.15</v>
      </c>
      <c r="X15" t="n">
        <v>0.22</v>
      </c>
      <c r="Y15" t="n">
        <v>1</v>
      </c>
      <c r="Z15" t="n">
        <v>10</v>
      </c>
      <c r="AA15" t="n">
        <v>48.40856346660959</v>
      </c>
      <c r="AB15" t="n">
        <v>66.23473217008781</v>
      </c>
      <c r="AC15" t="n">
        <v>59.91338229281929</v>
      </c>
      <c r="AD15" t="n">
        <v>48408.56346660959</v>
      </c>
      <c r="AE15" t="n">
        <v>66234.73217008781</v>
      </c>
      <c r="AF15" t="n">
        <v>2.741705863198249e-06</v>
      </c>
      <c r="AG15" t="n">
        <v>0.1288888888888889</v>
      </c>
      <c r="AH15" t="n">
        <v>59913.38229281929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10.772</v>
      </c>
      <c r="E16" t="n">
        <v>9.279999999999999</v>
      </c>
      <c r="F16" t="n">
        <v>6.91</v>
      </c>
      <c r="G16" t="n">
        <v>34.56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10</v>
      </c>
      <c r="N16" t="n">
        <v>17.68</v>
      </c>
      <c r="O16" t="n">
        <v>15105.7</v>
      </c>
      <c r="P16" t="n">
        <v>64.23999999999999</v>
      </c>
      <c r="Q16" t="n">
        <v>204.14</v>
      </c>
      <c r="R16" t="n">
        <v>28.72</v>
      </c>
      <c r="S16" t="n">
        <v>17.37</v>
      </c>
      <c r="T16" t="n">
        <v>3541.66</v>
      </c>
      <c r="U16" t="n">
        <v>0.6</v>
      </c>
      <c r="V16" t="n">
        <v>0.74</v>
      </c>
      <c r="W16" t="n">
        <v>1.16</v>
      </c>
      <c r="X16" t="n">
        <v>0.22</v>
      </c>
      <c r="Y16" t="n">
        <v>1</v>
      </c>
      <c r="Z16" t="n">
        <v>10</v>
      </c>
      <c r="AA16" t="n">
        <v>48.18831616304376</v>
      </c>
      <c r="AB16" t="n">
        <v>65.93338009272394</v>
      </c>
      <c r="AC16" t="n">
        <v>59.64079083476862</v>
      </c>
      <c r="AD16" t="n">
        <v>48188.31616304376</v>
      </c>
      <c r="AE16" t="n">
        <v>65933.38009272394</v>
      </c>
      <c r="AF16" t="n">
        <v>2.741884039843987e-06</v>
      </c>
      <c r="AG16" t="n">
        <v>0.1288888888888889</v>
      </c>
      <c r="AH16" t="n">
        <v>59640.79083476862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10.832</v>
      </c>
      <c r="E17" t="n">
        <v>9.23</v>
      </c>
      <c r="F17" t="n">
        <v>6.88</v>
      </c>
      <c r="G17" t="n">
        <v>37.55</v>
      </c>
      <c r="H17" t="n">
        <v>0.6899999999999999</v>
      </c>
      <c r="I17" t="n">
        <v>11</v>
      </c>
      <c r="J17" t="n">
        <v>120.91</v>
      </c>
      <c r="K17" t="n">
        <v>43.4</v>
      </c>
      <c r="L17" t="n">
        <v>4.75</v>
      </c>
      <c r="M17" t="n">
        <v>9</v>
      </c>
      <c r="N17" t="n">
        <v>17.76</v>
      </c>
      <c r="O17" t="n">
        <v>15145.88</v>
      </c>
      <c r="P17" t="n">
        <v>63.72</v>
      </c>
      <c r="Q17" t="n">
        <v>204.17</v>
      </c>
      <c r="R17" t="n">
        <v>27.64</v>
      </c>
      <c r="S17" t="n">
        <v>17.37</v>
      </c>
      <c r="T17" t="n">
        <v>3004.95</v>
      </c>
      <c r="U17" t="n">
        <v>0.63</v>
      </c>
      <c r="V17" t="n">
        <v>0.74</v>
      </c>
      <c r="W17" t="n">
        <v>1.16</v>
      </c>
      <c r="X17" t="n">
        <v>0.19</v>
      </c>
      <c r="Y17" t="n">
        <v>1</v>
      </c>
      <c r="Z17" t="n">
        <v>10</v>
      </c>
      <c r="AA17" t="n">
        <v>47.61010360953603</v>
      </c>
      <c r="AB17" t="n">
        <v>65.14224416807751</v>
      </c>
      <c r="AC17" t="n">
        <v>58.92515981240396</v>
      </c>
      <c r="AD17" t="n">
        <v>47610.10360953603</v>
      </c>
      <c r="AE17" t="n">
        <v>65142.24416807752</v>
      </c>
      <c r="AF17" t="n">
        <v>2.757156323764395e-06</v>
      </c>
      <c r="AG17" t="n">
        <v>0.1281944444444444</v>
      </c>
      <c r="AH17" t="n">
        <v>58925.15981240396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10.8903</v>
      </c>
      <c r="E18" t="n">
        <v>9.18</v>
      </c>
      <c r="F18" t="n">
        <v>6.86</v>
      </c>
      <c r="G18" t="n">
        <v>41.16</v>
      </c>
      <c r="H18" t="n">
        <v>0.73</v>
      </c>
      <c r="I18" t="n">
        <v>10</v>
      </c>
      <c r="J18" t="n">
        <v>121.23</v>
      </c>
      <c r="K18" t="n">
        <v>43.4</v>
      </c>
      <c r="L18" t="n">
        <v>5</v>
      </c>
      <c r="M18" t="n">
        <v>8</v>
      </c>
      <c r="N18" t="n">
        <v>17.83</v>
      </c>
      <c r="O18" t="n">
        <v>15186.08</v>
      </c>
      <c r="P18" t="n">
        <v>62.81</v>
      </c>
      <c r="Q18" t="n">
        <v>204.14</v>
      </c>
      <c r="R18" t="n">
        <v>27.17</v>
      </c>
      <c r="S18" t="n">
        <v>17.37</v>
      </c>
      <c r="T18" t="n">
        <v>2775.04</v>
      </c>
      <c r="U18" t="n">
        <v>0.64</v>
      </c>
      <c r="V18" t="n">
        <v>0.74</v>
      </c>
      <c r="W18" t="n">
        <v>1.15</v>
      </c>
      <c r="X18" t="n">
        <v>0.17</v>
      </c>
      <c r="Y18" t="n">
        <v>1</v>
      </c>
      <c r="Z18" t="n">
        <v>10</v>
      </c>
      <c r="AA18" t="n">
        <v>46.86998861742339</v>
      </c>
      <c r="AB18" t="n">
        <v>64.12958618430049</v>
      </c>
      <c r="AC18" t="n">
        <v>58.00914848532389</v>
      </c>
      <c r="AD18" t="n">
        <v>46869.98861742339</v>
      </c>
      <c r="AE18" t="n">
        <v>64129.58618430049</v>
      </c>
      <c r="AF18" t="n">
        <v>2.771995892973725e-06</v>
      </c>
      <c r="AG18" t="n">
        <v>0.1275</v>
      </c>
      <c r="AH18" t="n">
        <v>58009.14848532389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10.8834</v>
      </c>
      <c r="E19" t="n">
        <v>9.19</v>
      </c>
      <c r="F19" t="n">
        <v>6.87</v>
      </c>
      <c r="G19" t="n">
        <v>41.19</v>
      </c>
      <c r="H19" t="n">
        <v>0.76</v>
      </c>
      <c r="I19" t="n">
        <v>10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62.74</v>
      </c>
      <c r="Q19" t="n">
        <v>204.14</v>
      </c>
      <c r="R19" t="n">
        <v>27.24</v>
      </c>
      <c r="S19" t="n">
        <v>17.37</v>
      </c>
      <c r="T19" t="n">
        <v>2813.75</v>
      </c>
      <c r="U19" t="n">
        <v>0.64</v>
      </c>
      <c r="V19" t="n">
        <v>0.74</v>
      </c>
      <c r="W19" t="n">
        <v>1.15</v>
      </c>
      <c r="X19" t="n">
        <v>0.17</v>
      </c>
      <c r="Y19" t="n">
        <v>1</v>
      </c>
      <c r="Z19" t="n">
        <v>10</v>
      </c>
      <c r="AA19" t="n">
        <v>46.88347138295166</v>
      </c>
      <c r="AB19" t="n">
        <v>64.14803389891391</v>
      </c>
      <c r="AC19" t="n">
        <v>58.02583557594613</v>
      </c>
      <c r="AD19" t="n">
        <v>46883.47138295166</v>
      </c>
      <c r="AE19" t="n">
        <v>64148.03389891391</v>
      </c>
      <c r="AF19" t="n">
        <v>2.770239580322878e-06</v>
      </c>
      <c r="AG19" t="n">
        <v>0.1276388888888889</v>
      </c>
      <c r="AH19" t="n">
        <v>58025.83557594613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10.8751</v>
      </c>
      <c r="E20" t="n">
        <v>9.199999999999999</v>
      </c>
      <c r="F20" t="n">
        <v>6.87</v>
      </c>
      <c r="G20" t="n">
        <v>41.23</v>
      </c>
      <c r="H20" t="n">
        <v>0.8</v>
      </c>
      <c r="I20" t="n">
        <v>10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62.42</v>
      </c>
      <c r="Q20" t="n">
        <v>204.15</v>
      </c>
      <c r="R20" t="n">
        <v>27.32</v>
      </c>
      <c r="S20" t="n">
        <v>17.37</v>
      </c>
      <c r="T20" t="n">
        <v>2852.14</v>
      </c>
      <c r="U20" t="n">
        <v>0.64</v>
      </c>
      <c r="V20" t="n">
        <v>0.74</v>
      </c>
      <c r="W20" t="n">
        <v>1.16</v>
      </c>
      <c r="X20" t="n">
        <v>0.18</v>
      </c>
      <c r="Y20" t="n">
        <v>1</v>
      </c>
      <c r="Z20" t="n">
        <v>10</v>
      </c>
      <c r="AA20" t="n">
        <v>46.75800676761646</v>
      </c>
      <c r="AB20" t="n">
        <v>63.97636767710419</v>
      </c>
      <c r="AC20" t="n">
        <v>57.87055293741084</v>
      </c>
      <c r="AD20" t="n">
        <v>46758.00676761646</v>
      </c>
      <c r="AE20" t="n">
        <v>63976.36767710419</v>
      </c>
      <c r="AF20" t="n">
        <v>2.768126914380555e-06</v>
      </c>
      <c r="AG20" t="n">
        <v>0.1277777777777778</v>
      </c>
      <c r="AH20" t="n">
        <v>57870.55293741084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10.916</v>
      </c>
      <c r="E21" t="n">
        <v>9.16</v>
      </c>
      <c r="F21" t="n">
        <v>6.86</v>
      </c>
      <c r="G21" t="n">
        <v>45.74</v>
      </c>
      <c r="H21" t="n">
        <v>0.83</v>
      </c>
      <c r="I21" t="n">
        <v>9</v>
      </c>
      <c r="J21" t="n">
        <v>122.21</v>
      </c>
      <c r="K21" t="n">
        <v>43.4</v>
      </c>
      <c r="L21" t="n">
        <v>5.75</v>
      </c>
      <c r="M21" t="n">
        <v>7</v>
      </c>
      <c r="N21" t="n">
        <v>18.06</v>
      </c>
      <c r="O21" t="n">
        <v>15306.85</v>
      </c>
      <c r="P21" t="n">
        <v>62.39</v>
      </c>
      <c r="Q21" t="n">
        <v>204.14</v>
      </c>
      <c r="R21" t="n">
        <v>27.13</v>
      </c>
      <c r="S21" t="n">
        <v>17.37</v>
      </c>
      <c r="T21" t="n">
        <v>2761.53</v>
      </c>
      <c r="U21" t="n">
        <v>0.64</v>
      </c>
      <c r="V21" t="n">
        <v>0.74</v>
      </c>
      <c r="W21" t="n">
        <v>1.15</v>
      </c>
      <c r="X21" t="n">
        <v>0.17</v>
      </c>
      <c r="Y21" t="n">
        <v>1</v>
      </c>
      <c r="Z21" t="n">
        <v>10</v>
      </c>
      <c r="AA21" t="n">
        <v>46.55417185518514</v>
      </c>
      <c r="AB21" t="n">
        <v>63.69747175735412</v>
      </c>
      <c r="AC21" t="n">
        <v>57.61827445280873</v>
      </c>
      <c r="AD21" t="n">
        <v>46554.17185518514</v>
      </c>
      <c r="AE21" t="n">
        <v>63697.47175735411</v>
      </c>
      <c r="AF21" t="n">
        <v>2.778537521252967e-06</v>
      </c>
      <c r="AG21" t="n">
        <v>0.1272222222222222</v>
      </c>
      <c r="AH21" t="n">
        <v>57618.27445280873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10.9243</v>
      </c>
      <c r="E22" t="n">
        <v>9.15</v>
      </c>
      <c r="F22" t="n">
        <v>6.85</v>
      </c>
      <c r="G22" t="n">
        <v>45.7</v>
      </c>
      <c r="H22" t="n">
        <v>0.86</v>
      </c>
      <c r="I22" t="n">
        <v>9</v>
      </c>
      <c r="J22" t="n">
        <v>122.54</v>
      </c>
      <c r="K22" t="n">
        <v>43.4</v>
      </c>
      <c r="L22" t="n">
        <v>6</v>
      </c>
      <c r="M22" t="n">
        <v>7</v>
      </c>
      <c r="N22" t="n">
        <v>18.14</v>
      </c>
      <c r="O22" t="n">
        <v>15347.16</v>
      </c>
      <c r="P22" t="n">
        <v>61.89</v>
      </c>
      <c r="Q22" t="n">
        <v>204.14</v>
      </c>
      <c r="R22" t="n">
        <v>27.02</v>
      </c>
      <c r="S22" t="n">
        <v>17.37</v>
      </c>
      <c r="T22" t="n">
        <v>2706.48</v>
      </c>
      <c r="U22" t="n">
        <v>0.64</v>
      </c>
      <c r="V22" t="n">
        <v>0.74</v>
      </c>
      <c r="W22" t="n">
        <v>1.15</v>
      </c>
      <c r="X22" t="n">
        <v>0.16</v>
      </c>
      <c r="Y22" t="n">
        <v>1</v>
      </c>
      <c r="Z22" t="n">
        <v>10</v>
      </c>
      <c r="AA22" t="n">
        <v>46.25128435417358</v>
      </c>
      <c r="AB22" t="n">
        <v>63.28304771601684</v>
      </c>
      <c r="AC22" t="n">
        <v>57.24340246032877</v>
      </c>
      <c r="AD22" t="n">
        <v>46251.28435417358</v>
      </c>
      <c r="AE22" t="n">
        <v>63283.04771601684</v>
      </c>
      <c r="AF22" t="n">
        <v>2.78065018719529e-06</v>
      </c>
      <c r="AG22" t="n">
        <v>0.1270833333333333</v>
      </c>
      <c r="AH22" t="n">
        <v>57243.40246032877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10.9756</v>
      </c>
      <c r="E23" t="n">
        <v>9.109999999999999</v>
      </c>
      <c r="F23" t="n">
        <v>6.84</v>
      </c>
      <c r="G23" t="n">
        <v>51.27</v>
      </c>
      <c r="H23" t="n">
        <v>0.9</v>
      </c>
      <c r="I23" t="n">
        <v>8</v>
      </c>
      <c r="J23" t="n">
        <v>122.87</v>
      </c>
      <c r="K23" t="n">
        <v>43.4</v>
      </c>
      <c r="L23" t="n">
        <v>6.25</v>
      </c>
      <c r="M23" t="n">
        <v>6</v>
      </c>
      <c r="N23" t="n">
        <v>18.22</v>
      </c>
      <c r="O23" t="n">
        <v>15387.5</v>
      </c>
      <c r="P23" t="n">
        <v>61.06</v>
      </c>
      <c r="Q23" t="n">
        <v>204.16</v>
      </c>
      <c r="R23" t="n">
        <v>26.37</v>
      </c>
      <c r="S23" t="n">
        <v>17.37</v>
      </c>
      <c r="T23" t="n">
        <v>2385.49</v>
      </c>
      <c r="U23" t="n">
        <v>0.66</v>
      </c>
      <c r="V23" t="n">
        <v>0.75</v>
      </c>
      <c r="W23" t="n">
        <v>1.15</v>
      </c>
      <c r="X23" t="n">
        <v>0.14</v>
      </c>
      <c r="Y23" t="n">
        <v>1</v>
      </c>
      <c r="Z23" t="n">
        <v>10</v>
      </c>
      <c r="AA23" t="n">
        <v>45.61186531877442</v>
      </c>
      <c r="AB23" t="n">
        <v>62.40816638260721</v>
      </c>
      <c r="AC23" t="n">
        <v>56.4520185734758</v>
      </c>
      <c r="AD23" t="n">
        <v>45611.86531877442</v>
      </c>
      <c r="AE23" t="n">
        <v>62408.1663826072</v>
      </c>
      <c r="AF23" t="n">
        <v>2.793707989947239e-06</v>
      </c>
      <c r="AG23" t="n">
        <v>0.1265277777777778</v>
      </c>
      <c r="AH23" t="n">
        <v>56452.01857347581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10.993</v>
      </c>
      <c r="E24" t="n">
        <v>9.1</v>
      </c>
      <c r="F24" t="n">
        <v>6.82</v>
      </c>
      <c r="G24" t="n">
        <v>51.16</v>
      </c>
      <c r="H24" t="n">
        <v>0.93</v>
      </c>
      <c r="I24" t="n">
        <v>8</v>
      </c>
      <c r="J24" t="n">
        <v>123.19</v>
      </c>
      <c r="K24" t="n">
        <v>43.4</v>
      </c>
      <c r="L24" t="n">
        <v>6.5</v>
      </c>
      <c r="M24" t="n">
        <v>6</v>
      </c>
      <c r="N24" t="n">
        <v>18.29</v>
      </c>
      <c r="O24" t="n">
        <v>15427.87</v>
      </c>
      <c r="P24" t="n">
        <v>60.55</v>
      </c>
      <c r="Q24" t="n">
        <v>204.14</v>
      </c>
      <c r="R24" t="n">
        <v>25.89</v>
      </c>
      <c r="S24" t="n">
        <v>17.37</v>
      </c>
      <c r="T24" t="n">
        <v>2148.17</v>
      </c>
      <c r="U24" t="n">
        <v>0.67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45.25112035693046</v>
      </c>
      <c r="AB24" t="n">
        <v>61.91457921086806</v>
      </c>
      <c r="AC24" t="n">
        <v>56.00553866865333</v>
      </c>
      <c r="AD24" t="n">
        <v>45251.12035693046</v>
      </c>
      <c r="AE24" t="n">
        <v>61914.57921086805</v>
      </c>
      <c r="AF24" t="n">
        <v>2.798136952284158e-06</v>
      </c>
      <c r="AG24" t="n">
        <v>0.1263888888888889</v>
      </c>
      <c r="AH24" t="n">
        <v>56005.53866865333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10.9813</v>
      </c>
      <c r="E25" t="n">
        <v>9.109999999999999</v>
      </c>
      <c r="F25" t="n">
        <v>6.83</v>
      </c>
      <c r="G25" t="n">
        <v>51.23</v>
      </c>
      <c r="H25" t="n">
        <v>0.96</v>
      </c>
      <c r="I25" t="n">
        <v>8</v>
      </c>
      <c r="J25" t="n">
        <v>123.52</v>
      </c>
      <c r="K25" t="n">
        <v>43.4</v>
      </c>
      <c r="L25" t="n">
        <v>6.75</v>
      </c>
      <c r="M25" t="n">
        <v>6</v>
      </c>
      <c r="N25" t="n">
        <v>18.37</v>
      </c>
      <c r="O25" t="n">
        <v>15468.27</v>
      </c>
      <c r="P25" t="n">
        <v>60.27</v>
      </c>
      <c r="Q25" t="n">
        <v>204.14</v>
      </c>
      <c r="R25" t="n">
        <v>26.08</v>
      </c>
      <c r="S25" t="n">
        <v>17.37</v>
      </c>
      <c r="T25" t="n">
        <v>2243.64</v>
      </c>
      <c r="U25" t="n">
        <v>0.67</v>
      </c>
      <c r="V25" t="n">
        <v>0.75</v>
      </c>
      <c r="W25" t="n">
        <v>1.15</v>
      </c>
      <c r="X25" t="n">
        <v>0.14</v>
      </c>
      <c r="Y25" t="n">
        <v>1</v>
      </c>
      <c r="Z25" t="n">
        <v>10</v>
      </c>
      <c r="AA25" t="n">
        <v>45.17829653872622</v>
      </c>
      <c r="AB25" t="n">
        <v>61.81493845004096</v>
      </c>
      <c r="AC25" t="n">
        <v>55.91540748219285</v>
      </c>
      <c r="AD25" t="n">
        <v>45178.29653872622</v>
      </c>
      <c r="AE25" t="n">
        <v>61814.93845004096</v>
      </c>
      <c r="AF25" t="n">
        <v>2.795158856919678e-06</v>
      </c>
      <c r="AG25" t="n">
        <v>0.1265277777777778</v>
      </c>
      <c r="AH25" t="n">
        <v>55915.40748219285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10.9806</v>
      </c>
      <c r="E26" t="n">
        <v>9.109999999999999</v>
      </c>
      <c r="F26" t="n">
        <v>6.83</v>
      </c>
      <c r="G26" t="n">
        <v>51.24</v>
      </c>
      <c r="H26" t="n">
        <v>1</v>
      </c>
      <c r="I26" t="n">
        <v>8</v>
      </c>
      <c r="J26" t="n">
        <v>123.85</v>
      </c>
      <c r="K26" t="n">
        <v>43.4</v>
      </c>
      <c r="L26" t="n">
        <v>7</v>
      </c>
      <c r="M26" t="n">
        <v>6</v>
      </c>
      <c r="N26" t="n">
        <v>18.45</v>
      </c>
      <c r="O26" t="n">
        <v>15508.69</v>
      </c>
      <c r="P26" t="n">
        <v>59.83</v>
      </c>
      <c r="Q26" t="n">
        <v>204.14</v>
      </c>
      <c r="R26" t="n">
        <v>26.09</v>
      </c>
      <c r="S26" t="n">
        <v>17.37</v>
      </c>
      <c r="T26" t="n">
        <v>2248.42</v>
      </c>
      <c r="U26" t="n">
        <v>0.67</v>
      </c>
      <c r="V26" t="n">
        <v>0.75</v>
      </c>
      <c r="W26" t="n">
        <v>1.15</v>
      </c>
      <c r="X26" t="n">
        <v>0.14</v>
      </c>
      <c r="Y26" t="n">
        <v>1</v>
      </c>
      <c r="Z26" t="n">
        <v>10</v>
      </c>
      <c r="AA26" t="n">
        <v>44.96298443977303</v>
      </c>
      <c r="AB26" t="n">
        <v>61.52033893735396</v>
      </c>
      <c r="AC26" t="n">
        <v>55.64892413352359</v>
      </c>
      <c r="AD26" t="n">
        <v>44962.98443977303</v>
      </c>
      <c r="AE26" t="n">
        <v>61520.33893735396</v>
      </c>
      <c r="AF26" t="n">
        <v>2.79498068027394e-06</v>
      </c>
      <c r="AG26" t="n">
        <v>0.1265277777777778</v>
      </c>
      <c r="AH26" t="n">
        <v>55648.92413352359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11.0416</v>
      </c>
      <c r="E27" t="n">
        <v>9.06</v>
      </c>
      <c r="F27" t="n">
        <v>6.81</v>
      </c>
      <c r="G27" t="n">
        <v>58.33</v>
      </c>
      <c r="H27" t="n">
        <v>1.03</v>
      </c>
      <c r="I27" t="n">
        <v>7</v>
      </c>
      <c r="J27" t="n">
        <v>124.18</v>
      </c>
      <c r="K27" t="n">
        <v>43.4</v>
      </c>
      <c r="L27" t="n">
        <v>7.25</v>
      </c>
      <c r="M27" t="n">
        <v>5</v>
      </c>
      <c r="N27" t="n">
        <v>18.53</v>
      </c>
      <c r="O27" t="n">
        <v>15549.15</v>
      </c>
      <c r="P27" t="n">
        <v>59.44</v>
      </c>
      <c r="Q27" t="n">
        <v>204.16</v>
      </c>
      <c r="R27" t="n">
        <v>25.39</v>
      </c>
      <c r="S27" t="n">
        <v>17.37</v>
      </c>
      <c r="T27" t="n">
        <v>1903.13</v>
      </c>
      <c r="U27" t="n">
        <v>0.68</v>
      </c>
      <c r="V27" t="n">
        <v>0.75</v>
      </c>
      <c r="W27" t="n">
        <v>1.15</v>
      </c>
      <c r="X27" t="n">
        <v>0.11</v>
      </c>
      <c r="Y27" t="n">
        <v>1</v>
      </c>
      <c r="Z27" t="n">
        <v>10</v>
      </c>
      <c r="AA27" t="n">
        <v>44.49271874123979</v>
      </c>
      <c r="AB27" t="n">
        <v>60.87690066196268</v>
      </c>
      <c r="AC27" t="n">
        <v>55.06689470406418</v>
      </c>
      <c r="AD27" t="n">
        <v>44492.71874123979</v>
      </c>
      <c r="AE27" t="n">
        <v>60876.90066196268</v>
      </c>
      <c r="AF27" t="n">
        <v>2.810507502259689e-06</v>
      </c>
      <c r="AG27" t="n">
        <v>0.1258333333333334</v>
      </c>
      <c r="AH27" t="n">
        <v>55066.89470406417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11.0308</v>
      </c>
      <c r="E28" t="n">
        <v>9.07</v>
      </c>
      <c r="F28" t="n">
        <v>6.81</v>
      </c>
      <c r="G28" t="n">
        <v>58.41</v>
      </c>
      <c r="H28" t="n">
        <v>1.06</v>
      </c>
      <c r="I28" t="n">
        <v>7</v>
      </c>
      <c r="J28" t="n">
        <v>124.51</v>
      </c>
      <c r="K28" t="n">
        <v>43.4</v>
      </c>
      <c r="L28" t="n">
        <v>7.5</v>
      </c>
      <c r="M28" t="n">
        <v>5</v>
      </c>
      <c r="N28" t="n">
        <v>18.61</v>
      </c>
      <c r="O28" t="n">
        <v>15589.63</v>
      </c>
      <c r="P28" t="n">
        <v>59.49</v>
      </c>
      <c r="Q28" t="n">
        <v>204.14</v>
      </c>
      <c r="R28" t="n">
        <v>25.65</v>
      </c>
      <c r="S28" t="n">
        <v>17.37</v>
      </c>
      <c r="T28" t="n">
        <v>2033.97</v>
      </c>
      <c r="U28" t="n">
        <v>0.68</v>
      </c>
      <c r="V28" t="n">
        <v>0.75</v>
      </c>
      <c r="W28" t="n">
        <v>1.15</v>
      </c>
      <c r="X28" t="n">
        <v>0.12</v>
      </c>
      <c r="Y28" t="n">
        <v>1</v>
      </c>
      <c r="Z28" t="n">
        <v>10</v>
      </c>
      <c r="AA28" t="n">
        <v>44.55939789508793</v>
      </c>
      <c r="AB28" t="n">
        <v>60.96813402193433</v>
      </c>
      <c r="AC28" t="n">
        <v>55.14942088020696</v>
      </c>
      <c r="AD28" t="n">
        <v>44559.39789508793</v>
      </c>
      <c r="AE28" t="n">
        <v>60968.13402193433</v>
      </c>
      <c r="AF28" t="n">
        <v>2.807758491154015e-06</v>
      </c>
      <c r="AG28" t="n">
        <v>0.1259722222222222</v>
      </c>
      <c r="AH28" t="n">
        <v>55149.42088020696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11.0311</v>
      </c>
      <c r="E29" t="n">
        <v>9.07</v>
      </c>
      <c r="F29" t="n">
        <v>6.81</v>
      </c>
      <c r="G29" t="n">
        <v>58.4</v>
      </c>
      <c r="H29" t="n">
        <v>1.1</v>
      </c>
      <c r="I29" t="n">
        <v>7</v>
      </c>
      <c r="J29" t="n">
        <v>124.83</v>
      </c>
      <c r="K29" t="n">
        <v>43.4</v>
      </c>
      <c r="L29" t="n">
        <v>7.75</v>
      </c>
      <c r="M29" t="n">
        <v>5</v>
      </c>
      <c r="N29" t="n">
        <v>18.68</v>
      </c>
      <c r="O29" t="n">
        <v>15630.14</v>
      </c>
      <c r="P29" t="n">
        <v>59.1</v>
      </c>
      <c r="Q29" t="n">
        <v>204.14</v>
      </c>
      <c r="R29" t="n">
        <v>25.62</v>
      </c>
      <c r="S29" t="n">
        <v>17.37</v>
      </c>
      <c r="T29" t="n">
        <v>2018.35</v>
      </c>
      <c r="U29" t="n">
        <v>0.68</v>
      </c>
      <c r="V29" t="n">
        <v>0.75</v>
      </c>
      <c r="W29" t="n">
        <v>1.15</v>
      </c>
      <c r="X29" t="n">
        <v>0.12</v>
      </c>
      <c r="Y29" t="n">
        <v>1</v>
      </c>
      <c r="Z29" t="n">
        <v>10</v>
      </c>
      <c r="AA29" t="n">
        <v>44.3658429453203</v>
      </c>
      <c r="AB29" t="n">
        <v>60.70330360062065</v>
      </c>
      <c r="AC29" t="n">
        <v>54.90986550261155</v>
      </c>
      <c r="AD29" t="n">
        <v>44365.8429453203</v>
      </c>
      <c r="AE29" t="n">
        <v>60703.30360062065</v>
      </c>
      <c r="AF29" t="n">
        <v>2.807834852573617e-06</v>
      </c>
      <c r="AG29" t="n">
        <v>0.1259722222222222</v>
      </c>
      <c r="AH29" t="n">
        <v>54909.86550261155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11.0223</v>
      </c>
      <c r="E30" t="n">
        <v>9.07</v>
      </c>
      <c r="F30" t="n">
        <v>6.82</v>
      </c>
      <c r="G30" t="n">
        <v>58.47</v>
      </c>
      <c r="H30" t="n">
        <v>1.13</v>
      </c>
      <c r="I30" t="n">
        <v>7</v>
      </c>
      <c r="J30" t="n">
        <v>125.16</v>
      </c>
      <c r="K30" t="n">
        <v>43.4</v>
      </c>
      <c r="L30" t="n">
        <v>8</v>
      </c>
      <c r="M30" t="n">
        <v>5</v>
      </c>
      <c r="N30" t="n">
        <v>18.76</v>
      </c>
      <c r="O30" t="n">
        <v>15670.68</v>
      </c>
      <c r="P30" t="n">
        <v>58.57</v>
      </c>
      <c r="Q30" t="n">
        <v>204.14</v>
      </c>
      <c r="R30" t="n">
        <v>25.87</v>
      </c>
      <c r="S30" t="n">
        <v>17.37</v>
      </c>
      <c r="T30" t="n">
        <v>2141.18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44.1573498087584</v>
      </c>
      <c r="AB30" t="n">
        <v>60.41803409310877</v>
      </c>
      <c r="AC30" t="n">
        <v>54.65182171651826</v>
      </c>
      <c r="AD30" t="n">
        <v>44157.34980875839</v>
      </c>
      <c r="AE30" t="n">
        <v>60418.03409310877</v>
      </c>
      <c r="AF30" t="n">
        <v>2.805594917598624e-06</v>
      </c>
      <c r="AG30" t="n">
        <v>0.1259722222222222</v>
      </c>
      <c r="AH30" t="n">
        <v>54651.82171651826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11.096</v>
      </c>
      <c r="E31" t="n">
        <v>9.01</v>
      </c>
      <c r="F31" t="n">
        <v>6.78</v>
      </c>
      <c r="G31" t="n">
        <v>67.84999999999999</v>
      </c>
      <c r="H31" t="n">
        <v>1.16</v>
      </c>
      <c r="I31" t="n">
        <v>6</v>
      </c>
      <c r="J31" t="n">
        <v>125.49</v>
      </c>
      <c r="K31" t="n">
        <v>43.4</v>
      </c>
      <c r="L31" t="n">
        <v>8.25</v>
      </c>
      <c r="M31" t="n">
        <v>4</v>
      </c>
      <c r="N31" t="n">
        <v>18.84</v>
      </c>
      <c r="O31" t="n">
        <v>15711.24</v>
      </c>
      <c r="P31" t="n">
        <v>57.56</v>
      </c>
      <c r="Q31" t="n">
        <v>204.15</v>
      </c>
      <c r="R31" t="n">
        <v>24.79</v>
      </c>
      <c r="S31" t="n">
        <v>17.37</v>
      </c>
      <c r="T31" t="n">
        <v>1608.19</v>
      </c>
      <c r="U31" t="n">
        <v>0.7</v>
      </c>
      <c r="V31" t="n">
        <v>0.75</v>
      </c>
      <c r="W31" t="n">
        <v>1.14</v>
      </c>
      <c r="X31" t="n">
        <v>0.09</v>
      </c>
      <c r="Y31" t="n">
        <v>1</v>
      </c>
      <c r="Z31" t="n">
        <v>10</v>
      </c>
      <c r="AA31" t="n">
        <v>43.30257360338179</v>
      </c>
      <c r="AB31" t="n">
        <v>59.24849157884836</v>
      </c>
      <c r="AC31" t="n">
        <v>53.59389869835525</v>
      </c>
      <c r="AD31" t="n">
        <v>43302.57360338179</v>
      </c>
      <c r="AE31" t="n">
        <v>59248.49157884836</v>
      </c>
      <c r="AF31" t="n">
        <v>2.824354373014192e-06</v>
      </c>
      <c r="AG31" t="n">
        <v>0.1251388888888889</v>
      </c>
      <c r="AH31" t="n">
        <v>53593.89869835525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11.094</v>
      </c>
      <c r="E32" t="n">
        <v>9.01</v>
      </c>
      <c r="F32" t="n">
        <v>6.79</v>
      </c>
      <c r="G32" t="n">
        <v>67.86</v>
      </c>
      <c r="H32" t="n">
        <v>1.19</v>
      </c>
      <c r="I32" t="n">
        <v>6</v>
      </c>
      <c r="J32" t="n">
        <v>125.82</v>
      </c>
      <c r="K32" t="n">
        <v>43.4</v>
      </c>
      <c r="L32" t="n">
        <v>8.5</v>
      </c>
      <c r="M32" t="n">
        <v>4</v>
      </c>
      <c r="N32" t="n">
        <v>18.92</v>
      </c>
      <c r="O32" t="n">
        <v>15751.84</v>
      </c>
      <c r="P32" t="n">
        <v>57.43</v>
      </c>
      <c r="Q32" t="n">
        <v>204.14</v>
      </c>
      <c r="R32" t="n">
        <v>24.79</v>
      </c>
      <c r="S32" t="n">
        <v>17.37</v>
      </c>
      <c r="T32" t="n">
        <v>1607.38</v>
      </c>
      <c r="U32" t="n">
        <v>0.7</v>
      </c>
      <c r="V32" t="n">
        <v>0.75</v>
      </c>
      <c r="W32" t="n">
        <v>1.15</v>
      </c>
      <c r="X32" t="n">
        <v>0.1</v>
      </c>
      <c r="Y32" t="n">
        <v>1</v>
      </c>
      <c r="Z32" t="n">
        <v>10</v>
      </c>
      <c r="AA32" t="n">
        <v>43.26549716075655</v>
      </c>
      <c r="AB32" t="n">
        <v>59.19776195435133</v>
      </c>
      <c r="AC32" t="n">
        <v>53.54801063802073</v>
      </c>
      <c r="AD32" t="n">
        <v>43265.49716075655</v>
      </c>
      <c r="AE32" t="n">
        <v>59197.76195435133</v>
      </c>
      <c r="AF32" t="n">
        <v>2.823845296883512e-06</v>
      </c>
      <c r="AG32" t="n">
        <v>0.1251388888888889</v>
      </c>
      <c r="AH32" t="n">
        <v>53548.01063802073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11.094</v>
      </c>
      <c r="E33" t="n">
        <v>9.01</v>
      </c>
      <c r="F33" t="n">
        <v>6.79</v>
      </c>
      <c r="G33" t="n">
        <v>67.86</v>
      </c>
      <c r="H33" t="n">
        <v>1.22</v>
      </c>
      <c r="I33" t="n">
        <v>6</v>
      </c>
      <c r="J33" t="n">
        <v>126.15</v>
      </c>
      <c r="K33" t="n">
        <v>43.4</v>
      </c>
      <c r="L33" t="n">
        <v>8.75</v>
      </c>
      <c r="M33" t="n">
        <v>4</v>
      </c>
      <c r="N33" t="n">
        <v>19</v>
      </c>
      <c r="O33" t="n">
        <v>15792.46</v>
      </c>
      <c r="P33" t="n">
        <v>57.43</v>
      </c>
      <c r="Q33" t="n">
        <v>204.14</v>
      </c>
      <c r="R33" t="n">
        <v>24.91</v>
      </c>
      <c r="S33" t="n">
        <v>17.37</v>
      </c>
      <c r="T33" t="n">
        <v>1666.53</v>
      </c>
      <c r="U33" t="n">
        <v>0.7</v>
      </c>
      <c r="V33" t="n">
        <v>0.75</v>
      </c>
      <c r="W33" t="n">
        <v>1.14</v>
      </c>
      <c r="X33" t="n">
        <v>0.1</v>
      </c>
      <c r="Y33" t="n">
        <v>1</v>
      </c>
      <c r="Z33" t="n">
        <v>10</v>
      </c>
      <c r="AA33" t="n">
        <v>43.26549716075655</v>
      </c>
      <c r="AB33" t="n">
        <v>59.19776195435133</v>
      </c>
      <c r="AC33" t="n">
        <v>53.54801063802073</v>
      </c>
      <c r="AD33" t="n">
        <v>43265.49716075655</v>
      </c>
      <c r="AE33" t="n">
        <v>59197.76195435133</v>
      </c>
      <c r="AF33" t="n">
        <v>2.823845296883512e-06</v>
      </c>
      <c r="AG33" t="n">
        <v>0.1251388888888889</v>
      </c>
      <c r="AH33" t="n">
        <v>53548.01063802073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11.0943</v>
      </c>
      <c r="E34" t="n">
        <v>9.01</v>
      </c>
      <c r="F34" t="n">
        <v>6.79</v>
      </c>
      <c r="G34" t="n">
        <v>67.86</v>
      </c>
      <c r="H34" t="n">
        <v>1.26</v>
      </c>
      <c r="I34" t="n">
        <v>6</v>
      </c>
      <c r="J34" t="n">
        <v>126.48</v>
      </c>
      <c r="K34" t="n">
        <v>43.4</v>
      </c>
      <c r="L34" t="n">
        <v>9</v>
      </c>
      <c r="M34" t="n">
        <v>4</v>
      </c>
      <c r="N34" t="n">
        <v>19.08</v>
      </c>
      <c r="O34" t="n">
        <v>15833.12</v>
      </c>
      <c r="P34" t="n">
        <v>56.84</v>
      </c>
      <c r="Q34" t="n">
        <v>204.14</v>
      </c>
      <c r="R34" t="n">
        <v>24.75</v>
      </c>
      <c r="S34" t="n">
        <v>17.37</v>
      </c>
      <c r="T34" t="n">
        <v>1589.28</v>
      </c>
      <c r="U34" t="n">
        <v>0.7</v>
      </c>
      <c r="V34" t="n">
        <v>0.75</v>
      </c>
      <c r="W34" t="n">
        <v>1.15</v>
      </c>
      <c r="X34" t="n">
        <v>0.1</v>
      </c>
      <c r="Y34" t="n">
        <v>1</v>
      </c>
      <c r="Z34" t="n">
        <v>10</v>
      </c>
      <c r="AA34" t="n">
        <v>42.97497605271937</v>
      </c>
      <c r="AB34" t="n">
        <v>58.80025815744835</v>
      </c>
      <c r="AC34" t="n">
        <v>53.18844404559395</v>
      </c>
      <c r="AD34" t="n">
        <v>42974.97605271937</v>
      </c>
      <c r="AE34" t="n">
        <v>58800.25815744835</v>
      </c>
      <c r="AF34" t="n">
        <v>2.823921658303114e-06</v>
      </c>
      <c r="AG34" t="n">
        <v>0.1251388888888889</v>
      </c>
      <c r="AH34" t="n">
        <v>53188.44404559395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11.0878</v>
      </c>
      <c r="E35" t="n">
        <v>9.02</v>
      </c>
      <c r="F35" t="n">
        <v>6.79</v>
      </c>
      <c r="G35" t="n">
        <v>67.91</v>
      </c>
      <c r="H35" t="n">
        <v>1.29</v>
      </c>
      <c r="I35" t="n">
        <v>6</v>
      </c>
      <c r="J35" t="n">
        <v>126.81</v>
      </c>
      <c r="K35" t="n">
        <v>43.4</v>
      </c>
      <c r="L35" t="n">
        <v>9.25</v>
      </c>
      <c r="M35" t="n">
        <v>4</v>
      </c>
      <c r="N35" t="n">
        <v>19.16</v>
      </c>
      <c r="O35" t="n">
        <v>15873.8</v>
      </c>
      <c r="P35" t="n">
        <v>56.44</v>
      </c>
      <c r="Q35" t="n">
        <v>204.15</v>
      </c>
      <c r="R35" t="n">
        <v>24.97</v>
      </c>
      <c r="S35" t="n">
        <v>17.37</v>
      </c>
      <c r="T35" t="n">
        <v>1699.19</v>
      </c>
      <c r="U35" t="n">
        <v>0.7</v>
      </c>
      <c r="V35" t="n">
        <v>0.75</v>
      </c>
      <c r="W35" t="n">
        <v>1.15</v>
      </c>
      <c r="X35" t="n">
        <v>0.1</v>
      </c>
      <c r="Y35" t="n">
        <v>1</v>
      </c>
      <c r="Z35" t="n">
        <v>10</v>
      </c>
      <c r="AA35" t="n">
        <v>42.80309395120074</v>
      </c>
      <c r="AB35" t="n">
        <v>58.56508148324752</v>
      </c>
      <c r="AC35" t="n">
        <v>52.97571230310625</v>
      </c>
      <c r="AD35" t="n">
        <v>42803.09395120075</v>
      </c>
      <c r="AE35" t="n">
        <v>58565.08148324752</v>
      </c>
      <c r="AF35" t="n">
        <v>2.822267160878403e-06</v>
      </c>
      <c r="AG35" t="n">
        <v>0.1252777777777778</v>
      </c>
      <c r="AH35" t="n">
        <v>52975.71230310625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11.0906</v>
      </c>
      <c r="E36" t="n">
        <v>9.02</v>
      </c>
      <c r="F36" t="n">
        <v>6.79</v>
      </c>
      <c r="G36" t="n">
        <v>67.89</v>
      </c>
      <c r="H36" t="n">
        <v>1.32</v>
      </c>
      <c r="I36" t="n">
        <v>6</v>
      </c>
      <c r="J36" t="n">
        <v>127.14</v>
      </c>
      <c r="K36" t="n">
        <v>43.4</v>
      </c>
      <c r="L36" t="n">
        <v>9.5</v>
      </c>
      <c r="M36" t="n">
        <v>3</v>
      </c>
      <c r="N36" t="n">
        <v>19.24</v>
      </c>
      <c r="O36" t="n">
        <v>15914.51</v>
      </c>
      <c r="P36" t="n">
        <v>56.17</v>
      </c>
      <c r="Q36" t="n">
        <v>204.14</v>
      </c>
      <c r="R36" t="n">
        <v>24.87</v>
      </c>
      <c r="S36" t="n">
        <v>17.37</v>
      </c>
      <c r="T36" t="n">
        <v>1649.01</v>
      </c>
      <c r="U36" t="n">
        <v>0.7</v>
      </c>
      <c r="V36" t="n">
        <v>0.75</v>
      </c>
      <c r="W36" t="n">
        <v>1.15</v>
      </c>
      <c r="X36" t="n">
        <v>0.1</v>
      </c>
      <c r="Y36" t="n">
        <v>1</v>
      </c>
      <c r="Z36" t="n">
        <v>10</v>
      </c>
      <c r="AA36" t="n">
        <v>42.66031429099913</v>
      </c>
      <c r="AB36" t="n">
        <v>58.36972405316573</v>
      </c>
      <c r="AC36" t="n">
        <v>52.79899951196553</v>
      </c>
      <c r="AD36" t="n">
        <v>42660.31429099913</v>
      </c>
      <c r="AE36" t="n">
        <v>58369.72405316573</v>
      </c>
      <c r="AF36" t="n">
        <v>2.822979867461355e-06</v>
      </c>
      <c r="AG36" t="n">
        <v>0.1252777777777778</v>
      </c>
      <c r="AH36" t="n">
        <v>52798.99951196554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11.0943</v>
      </c>
      <c r="E37" t="n">
        <v>9.01</v>
      </c>
      <c r="F37" t="n">
        <v>6.79</v>
      </c>
      <c r="G37" t="n">
        <v>67.86</v>
      </c>
      <c r="H37" t="n">
        <v>1.35</v>
      </c>
      <c r="I37" t="n">
        <v>6</v>
      </c>
      <c r="J37" t="n">
        <v>127.47</v>
      </c>
      <c r="K37" t="n">
        <v>43.4</v>
      </c>
      <c r="L37" t="n">
        <v>9.75</v>
      </c>
      <c r="M37" t="n">
        <v>3</v>
      </c>
      <c r="N37" t="n">
        <v>19.32</v>
      </c>
      <c r="O37" t="n">
        <v>15955.25</v>
      </c>
      <c r="P37" t="n">
        <v>55.72</v>
      </c>
      <c r="Q37" t="n">
        <v>204.21</v>
      </c>
      <c r="R37" t="n">
        <v>24.76</v>
      </c>
      <c r="S37" t="n">
        <v>17.37</v>
      </c>
      <c r="T37" t="n">
        <v>1593.57</v>
      </c>
      <c r="U37" t="n">
        <v>0.7</v>
      </c>
      <c r="V37" t="n">
        <v>0.75</v>
      </c>
      <c r="W37" t="n">
        <v>1.15</v>
      </c>
      <c r="X37" t="n">
        <v>0.09</v>
      </c>
      <c r="Y37" t="n">
        <v>1</v>
      </c>
      <c r="Z37" t="n">
        <v>10</v>
      </c>
      <c r="AA37" t="n">
        <v>42.425595416267</v>
      </c>
      <c r="AB37" t="n">
        <v>58.04857133369146</v>
      </c>
      <c r="AC37" t="n">
        <v>52.50849715729711</v>
      </c>
      <c r="AD37" t="n">
        <v>42425.595416267</v>
      </c>
      <c r="AE37" t="n">
        <v>58048.57133369146</v>
      </c>
      <c r="AF37" t="n">
        <v>2.823921658303114e-06</v>
      </c>
      <c r="AG37" t="n">
        <v>0.1251388888888889</v>
      </c>
      <c r="AH37" t="n">
        <v>52508.49715729711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11.1393</v>
      </c>
      <c r="E38" t="n">
        <v>8.98</v>
      </c>
      <c r="F38" t="n">
        <v>6.77</v>
      </c>
      <c r="G38" t="n">
        <v>81.28</v>
      </c>
      <c r="H38" t="n">
        <v>1.38</v>
      </c>
      <c r="I38" t="n">
        <v>5</v>
      </c>
      <c r="J38" t="n">
        <v>127.8</v>
      </c>
      <c r="K38" t="n">
        <v>43.4</v>
      </c>
      <c r="L38" t="n">
        <v>10</v>
      </c>
      <c r="M38" t="n">
        <v>2</v>
      </c>
      <c r="N38" t="n">
        <v>19.4</v>
      </c>
      <c r="O38" t="n">
        <v>15996.02</v>
      </c>
      <c r="P38" t="n">
        <v>54.86</v>
      </c>
      <c r="Q38" t="n">
        <v>204.14</v>
      </c>
      <c r="R38" t="n">
        <v>24.37</v>
      </c>
      <c r="S38" t="n">
        <v>17.37</v>
      </c>
      <c r="T38" t="n">
        <v>1402.75</v>
      </c>
      <c r="U38" t="n">
        <v>0.71</v>
      </c>
      <c r="V38" t="n">
        <v>0.75</v>
      </c>
      <c r="W38" t="n">
        <v>1.15</v>
      </c>
      <c r="X38" t="n">
        <v>0.08</v>
      </c>
      <c r="Y38" t="n">
        <v>1</v>
      </c>
      <c r="Z38" t="n">
        <v>10</v>
      </c>
      <c r="AA38" t="n">
        <v>41.80259286316233</v>
      </c>
      <c r="AB38" t="n">
        <v>57.19615175543875</v>
      </c>
      <c r="AC38" t="n">
        <v>51.737431307316</v>
      </c>
      <c r="AD38" t="n">
        <v>41802.59286316233</v>
      </c>
      <c r="AE38" t="n">
        <v>57196.15175543875</v>
      </c>
      <c r="AF38" t="n">
        <v>2.83537587124342e-06</v>
      </c>
      <c r="AG38" t="n">
        <v>0.1247222222222222</v>
      </c>
      <c r="AH38" t="n">
        <v>51737.431307316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11.1441</v>
      </c>
      <c r="E39" t="n">
        <v>8.970000000000001</v>
      </c>
      <c r="F39" t="n">
        <v>6.77</v>
      </c>
      <c r="G39" t="n">
        <v>81.23999999999999</v>
      </c>
      <c r="H39" t="n">
        <v>1.41</v>
      </c>
      <c r="I39" t="n">
        <v>5</v>
      </c>
      <c r="J39" t="n">
        <v>128.13</v>
      </c>
      <c r="K39" t="n">
        <v>43.4</v>
      </c>
      <c r="L39" t="n">
        <v>10.25</v>
      </c>
      <c r="M39" t="n">
        <v>1</v>
      </c>
      <c r="N39" t="n">
        <v>19.48</v>
      </c>
      <c r="O39" t="n">
        <v>16036.82</v>
      </c>
      <c r="P39" t="n">
        <v>54.91</v>
      </c>
      <c r="Q39" t="n">
        <v>204.14</v>
      </c>
      <c r="R39" t="n">
        <v>24.26</v>
      </c>
      <c r="S39" t="n">
        <v>17.37</v>
      </c>
      <c r="T39" t="n">
        <v>1346.69</v>
      </c>
      <c r="U39" t="n">
        <v>0.72</v>
      </c>
      <c r="V39" t="n">
        <v>0.75</v>
      </c>
      <c r="W39" t="n">
        <v>1.15</v>
      </c>
      <c r="X39" t="n">
        <v>0.08</v>
      </c>
      <c r="Y39" t="n">
        <v>1</v>
      </c>
      <c r="Z39" t="n">
        <v>10</v>
      </c>
      <c r="AA39" t="n">
        <v>41.80944170672436</v>
      </c>
      <c r="AB39" t="n">
        <v>57.20552264534993</v>
      </c>
      <c r="AC39" t="n">
        <v>51.7459078526462</v>
      </c>
      <c r="AD39" t="n">
        <v>41809.44170672436</v>
      </c>
      <c r="AE39" t="n">
        <v>57205.52264534993</v>
      </c>
      <c r="AF39" t="n">
        <v>2.836597653957053e-06</v>
      </c>
      <c r="AG39" t="n">
        <v>0.1245833333333333</v>
      </c>
      <c r="AH39" t="n">
        <v>51745.9078526462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11.1403</v>
      </c>
      <c r="E40" t="n">
        <v>8.98</v>
      </c>
      <c r="F40" t="n">
        <v>6.77</v>
      </c>
      <c r="G40" t="n">
        <v>81.27</v>
      </c>
      <c r="H40" t="n">
        <v>1.44</v>
      </c>
      <c r="I40" t="n">
        <v>5</v>
      </c>
      <c r="J40" t="n">
        <v>128.46</v>
      </c>
      <c r="K40" t="n">
        <v>43.4</v>
      </c>
      <c r="L40" t="n">
        <v>10.5</v>
      </c>
      <c r="M40" t="n">
        <v>1</v>
      </c>
      <c r="N40" t="n">
        <v>19.56</v>
      </c>
      <c r="O40" t="n">
        <v>16077.65</v>
      </c>
      <c r="P40" t="n">
        <v>55.17</v>
      </c>
      <c r="Q40" t="n">
        <v>204.14</v>
      </c>
      <c r="R40" t="n">
        <v>24.37</v>
      </c>
      <c r="S40" t="n">
        <v>17.37</v>
      </c>
      <c r="T40" t="n">
        <v>1401.54</v>
      </c>
      <c r="U40" t="n">
        <v>0.71</v>
      </c>
      <c r="V40" t="n">
        <v>0.75</v>
      </c>
      <c r="W40" t="n">
        <v>1.15</v>
      </c>
      <c r="X40" t="n">
        <v>0.08</v>
      </c>
      <c r="Y40" t="n">
        <v>1</v>
      </c>
      <c r="Z40" t="n">
        <v>10</v>
      </c>
      <c r="AA40" t="n">
        <v>41.95045478607678</v>
      </c>
      <c r="AB40" t="n">
        <v>57.39846296157699</v>
      </c>
      <c r="AC40" t="n">
        <v>51.92043421588657</v>
      </c>
      <c r="AD40" t="n">
        <v>41950.45478607679</v>
      </c>
      <c r="AE40" t="n">
        <v>57398.46296157699</v>
      </c>
      <c r="AF40" t="n">
        <v>2.83563040930876e-06</v>
      </c>
      <c r="AG40" t="n">
        <v>0.1247222222222222</v>
      </c>
      <c r="AH40" t="n">
        <v>51920.43421588657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11.1376</v>
      </c>
      <c r="E41" t="n">
        <v>8.98</v>
      </c>
      <c r="F41" t="n">
        <v>6.78</v>
      </c>
      <c r="G41" t="n">
        <v>81.3</v>
      </c>
      <c r="H41" t="n">
        <v>1.47</v>
      </c>
      <c r="I41" t="n">
        <v>5</v>
      </c>
      <c r="J41" t="n">
        <v>128.79</v>
      </c>
      <c r="K41" t="n">
        <v>43.4</v>
      </c>
      <c r="L41" t="n">
        <v>10.75</v>
      </c>
      <c r="M41" t="n">
        <v>0</v>
      </c>
      <c r="N41" t="n">
        <v>19.64</v>
      </c>
      <c r="O41" t="n">
        <v>16118.5</v>
      </c>
      <c r="P41" t="n">
        <v>55.36</v>
      </c>
      <c r="Q41" t="n">
        <v>204.14</v>
      </c>
      <c r="R41" t="n">
        <v>24.35</v>
      </c>
      <c r="S41" t="n">
        <v>17.37</v>
      </c>
      <c r="T41" t="n">
        <v>1393.54</v>
      </c>
      <c r="U41" t="n">
        <v>0.71</v>
      </c>
      <c r="V41" t="n">
        <v>0.75</v>
      </c>
      <c r="W41" t="n">
        <v>1.15</v>
      </c>
      <c r="X41" t="n">
        <v>0.08</v>
      </c>
      <c r="Y41" t="n">
        <v>1</v>
      </c>
      <c r="Z41" t="n">
        <v>10</v>
      </c>
      <c r="AA41" t="n">
        <v>42.07214610499691</v>
      </c>
      <c r="AB41" t="n">
        <v>57.56496639276477</v>
      </c>
      <c r="AC41" t="n">
        <v>52.07104679329132</v>
      </c>
      <c r="AD41" t="n">
        <v>42072.14610499691</v>
      </c>
      <c r="AE41" t="n">
        <v>57564.96639276477</v>
      </c>
      <c r="AF41" t="n">
        <v>2.834943156532342e-06</v>
      </c>
      <c r="AG41" t="n">
        <v>0.1247222222222222</v>
      </c>
      <c r="AH41" t="n">
        <v>52071.04679329132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9.543200000000001</v>
      </c>
      <c r="E2" t="n">
        <v>10.48</v>
      </c>
      <c r="F2" t="n">
        <v>7.65</v>
      </c>
      <c r="G2" t="n">
        <v>9.77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63.52</v>
      </c>
      <c r="Q2" t="n">
        <v>204.25</v>
      </c>
      <c r="R2" t="n">
        <v>51.61</v>
      </c>
      <c r="S2" t="n">
        <v>17.37</v>
      </c>
      <c r="T2" t="n">
        <v>14809.95</v>
      </c>
      <c r="U2" t="n">
        <v>0.34</v>
      </c>
      <c r="V2" t="n">
        <v>0.67</v>
      </c>
      <c r="W2" t="n">
        <v>1.22</v>
      </c>
      <c r="X2" t="n">
        <v>0.96</v>
      </c>
      <c r="Y2" t="n">
        <v>1</v>
      </c>
      <c r="Z2" t="n">
        <v>10</v>
      </c>
      <c r="AA2" t="n">
        <v>53.34754181137873</v>
      </c>
      <c r="AB2" t="n">
        <v>72.99246023374405</v>
      </c>
      <c r="AC2" t="n">
        <v>66.02616227461323</v>
      </c>
      <c r="AD2" t="n">
        <v>53347.54181137873</v>
      </c>
      <c r="AE2" t="n">
        <v>72992.46023374406</v>
      </c>
      <c r="AF2" t="n">
        <v>2.530324968741417e-06</v>
      </c>
      <c r="AG2" t="n">
        <v>0.1455555555555555</v>
      </c>
      <c r="AH2" t="n">
        <v>66026.16227461323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9.987</v>
      </c>
      <c r="E3" t="n">
        <v>10.01</v>
      </c>
      <c r="F3" t="n">
        <v>7.39</v>
      </c>
      <c r="G3" t="n">
        <v>12.32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60.94</v>
      </c>
      <c r="Q3" t="n">
        <v>204.2</v>
      </c>
      <c r="R3" t="n">
        <v>43.68</v>
      </c>
      <c r="S3" t="n">
        <v>17.37</v>
      </c>
      <c r="T3" t="n">
        <v>10902.33</v>
      </c>
      <c r="U3" t="n">
        <v>0.4</v>
      </c>
      <c r="V3" t="n">
        <v>0.6899999999999999</v>
      </c>
      <c r="W3" t="n">
        <v>1.19</v>
      </c>
      <c r="X3" t="n">
        <v>0.7</v>
      </c>
      <c r="Y3" t="n">
        <v>1</v>
      </c>
      <c r="Z3" t="n">
        <v>10</v>
      </c>
      <c r="AA3" t="n">
        <v>49.1544439679093</v>
      </c>
      <c r="AB3" t="n">
        <v>67.25527877789089</v>
      </c>
      <c r="AC3" t="n">
        <v>60.83652936472014</v>
      </c>
      <c r="AD3" t="n">
        <v>49154.4439679093</v>
      </c>
      <c r="AE3" t="n">
        <v>67255.2787778909</v>
      </c>
      <c r="AF3" t="n">
        <v>2.647996003732557e-06</v>
      </c>
      <c r="AG3" t="n">
        <v>0.1390277777777778</v>
      </c>
      <c r="AH3" t="n">
        <v>60836.52936472013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10.2305</v>
      </c>
      <c r="E4" t="n">
        <v>9.77</v>
      </c>
      <c r="F4" t="n">
        <v>7.27</v>
      </c>
      <c r="G4" t="n">
        <v>14.54</v>
      </c>
      <c r="H4" t="n">
        <v>0.29</v>
      </c>
      <c r="I4" t="n">
        <v>30</v>
      </c>
      <c r="J4" t="n">
        <v>90.48</v>
      </c>
      <c r="K4" t="n">
        <v>37.55</v>
      </c>
      <c r="L4" t="n">
        <v>1.5</v>
      </c>
      <c r="M4" t="n">
        <v>28</v>
      </c>
      <c r="N4" t="n">
        <v>11.43</v>
      </c>
      <c r="O4" t="n">
        <v>11393.43</v>
      </c>
      <c r="P4" t="n">
        <v>59.38</v>
      </c>
      <c r="Q4" t="n">
        <v>204.15</v>
      </c>
      <c r="R4" t="n">
        <v>39.94</v>
      </c>
      <c r="S4" t="n">
        <v>17.37</v>
      </c>
      <c r="T4" t="n">
        <v>9060.16</v>
      </c>
      <c r="U4" t="n">
        <v>0.44</v>
      </c>
      <c r="V4" t="n">
        <v>0.7</v>
      </c>
      <c r="W4" t="n">
        <v>1.18</v>
      </c>
      <c r="X4" t="n">
        <v>0.58</v>
      </c>
      <c r="Y4" t="n">
        <v>1</v>
      </c>
      <c r="Z4" t="n">
        <v>10</v>
      </c>
      <c r="AA4" t="n">
        <v>46.97316156031451</v>
      </c>
      <c r="AB4" t="n">
        <v>64.27075195643306</v>
      </c>
      <c r="AC4" t="n">
        <v>58.13684159429157</v>
      </c>
      <c r="AD4" t="n">
        <v>46973.16156031451</v>
      </c>
      <c r="AE4" t="n">
        <v>64270.75195643306</v>
      </c>
      <c r="AF4" t="n">
        <v>2.712558637847794e-06</v>
      </c>
      <c r="AG4" t="n">
        <v>0.1356944444444445</v>
      </c>
      <c r="AH4" t="n">
        <v>58136.84159429157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10.4263</v>
      </c>
      <c r="E5" t="n">
        <v>9.59</v>
      </c>
      <c r="F5" t="n">
        <v>7.18</v>
      </c>
      <c r="G5" t="n">
        <v>17.23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23</v>
      </c>
      <c r="N5" t="n">
        <v>11.49</v>
      </c>
      <c r="O5" t="n">
        <v>11431.19</v>
      </c>
      <c r="P5" t="n">
        <v>58.32</v>
      </c>
      <c r="Q5" t="n">
        <v>204.15</v>
      </c>
      <c r="R5" t="n">
        <v>37.09</v>
      </c>
      <c r="S5" t="n">
        <v>17.37</v>
      </c>
      <c r="T5" t="n">
        <v>7660.46</v>
      </c>
      <c r="U5" t="n">
        <v>0.47</v>
      </c>
      <c r="V5" t="n">
        <v>0.71</v>
      </c>
      <c r="W5" t="n">
        <v>1.18</v>
      </c>
      <c r="X5" t="n">
        <v>0.49</v>
      </c>
      <c r="Y5" t="n">
        <v>1</v>
      </c>
      <c r="Z5" t="n">
        <v>10</v>
      </c>
      <c r="AA5" t="n">
        <v>45.40644789920732</v>
      </c>
      <c r="AB5" t="n">
        <v>62.12710520677868</v>
      </c>
      <c r="AC5" t="n">
        <v>56.19778148179643</v>
      </c>
      <c r="AD5" t="n">
        <v>45406.44789920732</v>
      </c>
      <c r="AE5" t="n">
        <v>62127.10520677868</v>
      </c>
      <c r="AF5" t="n">
        <v>2.764473889427932e-06</v>
      </c>
      <c r="AG5" t="n">
        <v>0.1331944444444444</v>
      </c>
      <c r="AH5" t="n">
        <v>56197.78148179642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10.5587</v>
      </c>
      <c r="E6" t="n">
        <v>9.470000000000001</v>
      </c>
      <c r="F6" t="n">
        <v>7.12</v>
      </c>
      <c r="G6" t="n">
        <v>19.41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57.4</v>
      </c>
      <c r="Q6" t="n">
        <v>204.23</v>
      </c>
      <c r="R6" t="n">
        <v>34.91</v>
      </c>
      <c r="S6" t="n">
        <v>17.37</v>
      </c>
      <c r="T6" t="n">
        <v>6588.59</v>
      </c>
      <c r="U6" t="n">
        <v>0.5</v>
      </c>
      <c r="V6" t="n">
        <v>0.72</v>
      </c>
      <c r="W6" t="n">
        <v>1.17</v>
      </c>
      <c r="X6" t="n">
        <v>0.42</v>
      </c>
      <c r="Y6" t="n">
        <v>1</v>
      </c>
      <c r="Z6" t="n">
        <v>10</v>
      </c>
      <c r="AA6" t="n">
        <v>44.27666241050205</v>
      </c>
      <c r="AB6" t="n">
        <v>60.58128285851486</v>
      </c>
      <c r="AC6" t="n">
        <v>54.79949024887512</v>
      </c>
      <c r="AD6" t="n">
        <v>44276.66241050205</v>
      </c>
      <c r="AE6" t="n">
        <v>60581.28285851486</v>
      </c>
      <c r="AF6" t="n">
        <v>2.799578993152193e-06</v>
      </c>
      <c r="AG6" t="n">
        <v>0.1315277777777778</v>
      </c>
      <c r="AH6" t="n">
        <v>54799.49024887512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10.7003</v>
      </c>
      <c r="E7" t="n">
        <v>9.35</v>
      </c>
      <c r="F7" t="n">
        <v>7.05</v>
      </c>
      <c r="G7" t="n">
        <v>22.25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17</v>
      </c>
      <c r="N7" t="n">
        <v>11.6</v>
      </c>
      <c r="O7" t="n">
        <v>11506.78</v>
      </c>
      <c r="P7" t="n">
        <v>56.26</v>
      </c>
      <c r="Q7" t="n">
        <v>204.15</v>
      </c>
      <c r="R7" t="n">
        <v>32.95</v>
      </c>
      <c r="S7" t="n">
        <v>17.37</v>
      </c>
      <c r="T7" t="n">
        <v>5623.15</v>
      </c>
      <c r="U7" t="n">
        <v>0.53</v>
      </c>
      <c r="V7" t="n">
        <v>0.72</v>
      </c>
      <c r="W7" t="n">
        <v>1.16</v>
      </c>
      <c r="X7" t="n">
        <v>0.35</v>
      </c>
      <c r="Y7" t="n">
        <v>1</v>
      </c>
      <c r="Z7" t="n">
        <v>10</v>
      </c>
      <c r="AA7" t="n">
        <v>43.00991269396257</v>
      </c>
      <c r="AB7" t="n">
        <v>58.84806001129309</v>
      </c>
      <c r="AC7" t="n">
        <v>53.2316837575981</v>
      </c>
      <c r="AD7" t="n">
        <v>43009.91269396257</v>
      </c>
      <c r="AE7" t="n">
        <v>58848.06001129308</v>
      </c>
      <c r="AF7" t="n">
        <v>2.837123424325571e-06</v>
      </c>
      <c r="AG7" t="n">
        <v>0.1298611111111111</v>
      </c>
      <c r="AH7" t="n">
        <v>53231.6837575981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10.7859</v>
      </c>
      <c r="E8" t="n">
        <v>9.27</v>
      </c>
      <c r="F8" t="n">
        <v>7.01</v>
      </c>
      <c r="G8" t="n">
        <v>24.74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15</v>
      </c>
      <c r="N8" t="n">
        <v>11.66</v>
      </c>
      <c r="O8" t="n">
        <v>11544.61</v>
      </c>
      <c r="P8" t="n">
        <v>55.47</v>
      </c>
      <c r="Q8" t="n">
        <v>204.14</v>
      </c>
      <c r="R8" t="n">
        <v>31.59</v>
      </c>
      <c r="S8" t="n">
        <v>17.37</v>
      </c>
      <c r="T8" t="n">
        <v>4950.38</v>
      </c>
      <c r="U8" t="n">
        <v>0.55</v>
      </c>
      <c r="V8" t="n">
        <v>0.73</v>
      </c>
      <c r="W8" t="n">
        <v>1.17</v>
      </c>
      <c r="X8" t="n">
        <v>0.32</v>
      </c>
      <c r="Y8" t="n">
        <v>1</v>
      </c>
      <c r="Z8" t="n">
        <v>10</v>
      </c>
      <c r="AA8" t="n">
        <v>42.21304568520247</v>
      </c>
      <c r="AB8" t="n">
        <v>57.75775141461677</v>
      </c>
      <c r="AC8" t="n">
        <v>52.24543268313049</v>
      </c>
      <c r="AD8" t="n">
        <v>42213.04568520247</v>
      </c>
      <c r="AE8" t="n">
        <v>57757.75141461677</v>
      </c>
      <c r="AF8" t="n">
        <v>2.859819775373885e-06</v>
      </c>
      <c r="AG8" t="n">
        <v>0.12875</v>
      </c>
      <c r="AH8" t="n">
        <v>52245.43268313049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10.8059</v>
      </c>
      <c r="E9" t="n">
        <v>9.25</v>
      </c>
      <c r="F9" t="n">
        <v>7.01</v>
      </c>
      <c r="G9" t="n">
        <v>26.29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14</v>
      </c>
      <c r="N9" t="n">
        <v>11.71</v>
      </c>
      <c r="O9" t="n">
        <v>11582.46</v>
      </c>
      <c r="P9" t="n">
        <v>55.28</v>
      </c>
      <c r="Q9" t="n">
        <v>204.14</v>
      </c>
      <c r="R9" t="n">
        <v>31.82</v>
      </c>
      <c r="S9" t="n">
        <v>17.37</v>
      </c>
      <c r="T9" t="n">
        <v>5070.12</v>
      </c>
      <c r="U9" t="n">
        <v>0.55</v>
      </c>
      <c r="V9" t="n">
        <v>0.73</v>
      </c>
      <c r="W9" t="n">
        <v>1.17</v>
      </c>
      <c r="X9" t="n">
        <v>0.32</v>
      </c>
      <c r="Y9" t="n">
        <v>1</v>
      </c>
      <c r="Z9" t="n">
        <v>10</v>
      </c>
      <c r="AA9" t="n">
        <v>42.04213385693598</v>
      </c>
      <c r="AB9" t="n">
        <v>57.52390231092107</v>
      </c>
      <c r="AC9" t="n">
        <v>52.03390180978487</v>
      </c>
      <c r="AD9" t="n">
        <v>42042.13385693598</v>
      </c>
      <c r="AE9" t="n">
        <v>57523.90231092108</v>
      </c>
      <c r="AF9" t="n">
        <v>2.865122661132836e-06</v>
      </c>
      <c r="AG9" t="n">
        <v>0.1284722222222222</v>
      </c>
      <c r="AH9" t="n">
        <v>52033.90180978487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10.9223</v>
      </c>
      <c r="E10" t="n">
        <v>9.16</v>
      </c>
      <c r="F10" t="n">
        <v>6.95</v>
      </c>
      <c r="G10" t="n">
        <v>29.79</v>
      </c>
      <c r="H10" t="n">
        <v>0.57</v>
      </c>
      <c r="I10" t="n">
        <v>14</v>
      </c>
      <c r="J10" t="n">
        <v>92.31999999999999</v>
      </c>
      <c r="K10" t="n">
        <v>37.55</v>
      </c>
      <c r="L10" t="n">
        <v>3</v>
      </c>
      <c r="M10" t="n">
        <v>12</v>
      </c>
      <c r="N10" t="n">
        <v>11.77</v>
      </c>
      <c r="O10" t="n">
        <v>11620.34</v>
      </c>
      <c r="P10" t="n">
        <v>54.24</v>
      </c>
      <c r="Q10" t="n">
        <v>204.16</v>
      </c>
      <c r="R10" t="n">
        <v>30.13</v>
      </c>
      <c r="S10" t="n">
        <v>17.37</v>
      </c>
      <c r="T10" t="n">
        <v>4237.3</v>
      </c>
      <c r="U10" t="n">
        <v>0.58</v>
      </c>
      <c r="V10" t="n">
        <v>0.73</v>
      </c>
      <c r="W10" t="n">
        <v>1.15</v>
      </c>
      <c r="X10" t="n">
        <v>0.26</v>
      </c>
      <c r="Y10" t="n">
        <v>1</v>
      </c>
      <c r="Z10" t="n">
        <v>10</v>
      </c>
      <c r="AA10" t="n">
        <v>40.99049400132697</v>
      </c>
      <c r="AB10" t="n">
        <v>56.08500226540775</v>
      </c>
      <c r="AC10" t="n">
        <v>50.73232836510216</v>
      </c>
      <c r="AD10" t="n">
        <v>40990.49400132697</v>
      </c>
      <c r="AE10" t="n">
        <v>56085.00226540775</v>
      </c>
      <c r="AF10" t="n">
        <v>2.895985456249935e-06</v>
      </c>
      <c r="AG10" t="n">
        <v>0.1272222222222222</v>
      </c>
      <c r="AH10" t="n">
        <v>50732.32836510216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10.9703</v>
      </c>
      <c r="E11" t="n">
        <v>9.119999999999999</v>
      </c>
      <c r="F11" t="n">
        <v>6.93</v>
      </c>
      <c r="G11" t="n">
        <v>31.98</v>
      </c>
      <c r="H11" t="n">
        <v>0.62</v>
      </c>
      <c r="I11" t="n">
        <v>13</v>
      </c>
      <c r="J11" t="n">
        <v>92.63</v>
      </c>
      <c r="K11" t="n">
        <v>37.55</v>
      </c>
      <c r="L11" t="n">
        <v>3.25</v>
      </c>
      <c r="M11" t="n">
        <v>11</v>
      </c>
      <c r="N11" t="n">
        <v>11.83</v>
      </c>
      <c r="O11" t="n">
        <v>11658.24</v>
      </c>
      <c r="P11" t="n">
        <v>53.73</v>
      </c>
      <c r="Q11" t="n">
        <v>204.15</v>
      </c>
      <c r="R11" t="n">
        <v>29.28</v>
      </c>
      <c r="S11" t="n">
        <v>17.37</v>
      </c>
      <c r="T11" t="n">
        <v>3819.24</v>
      </c>
      <c r="U11" t="n">
        <v>0.59</v>
      </c>
      <c r="V11" t="n">
        <v>0.74</v>
      </c>
      <c r="W11" t="n">
        <v>1.16</v>
      </c>
      <c r="X11" t="n">
        <v>0.24</v>
      </c>
      <c r="Y11" t="n">
        <v>1</v>
      </c>
      <c r="Z11" t="n">
        <v>10</v>
      </c>
      <c r="AA11" t="n">
        <v>40.53105532224431</v>
      </c>
      <c r="AB11" t="n">
        <v>55.45637799568591</v>
      </c>
      <c r="AC11" t="n">
        <v>50.16369911340098</v>
      </c>
      <c r="AD11" t="n">
        <v>40531.05532224431</v>
      </c>
      <c r="AE11" t="n">
        <v>55456.37799568591</v>
      </c>
      <c r="AF11" t="n">
        <v>2.90871238207142e-06</v>
      </c>
      <c r="AG11" t="n">
        <v>0.1266666666666666</v>
      </c>
      <c r="AH11" t="n">
        <v>50163.69911340098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11.0136</v>
      </c>
      <c r="E12" t="n">
        <v>9.08</v>
      </c>
      <c r="F12" t="n">
        <v>6.91</v>
      </c>
      <c r="G12" t="n">
        <v>34.57</v>
      </c>
      <c r="H12" t="n">
        <v>0.66</v>
      </c>
      <c r="I12" t="n">
        <v>12</v>
      </c>
      <c r="J12" t="n">
        <v>92.94</v>
      </c>
      <c r="K12" t="n">
        <v>37.55</v>
      </c>
      <c r="L12" t="n">
        <v>3.5</v>
      </c>
      <c r="M12" t="n">
        <v>10</v>
      </c>
      <c r="N12" t="n">
        <v>11.88</v>
      </c>
      <c r="O12" t="n">
        <v>11696.16</v>
      </c>
      <c r="P12" t="n">
        <v>53.17</v>
      </c>
      <c r="Q12" t="n">
        <v>204.15</v>
      </c>
      <c r="R12" t="n">
        <v>28.86</v>
      </c>
      <c r="S12" t="n">
        <v>17.37</v>
      </c>
      <c r="T12" t="n">
        <v>3610.93</v>
      </c>
      <c r="U12" t="n">
        <v>0.6</v>
      </c>
      <c r="V12" t="n">
        <v>0.74</v>
      </c>
      <c r="W12" t="n">
        <v>1.15</v>
      </c>
      <c r="X12" t="n">
        <v>0.22</v>
      </c>
      <c r="Y12" t="n">
        <v>1</v>
      </c>
      <c r="Z12" t="n">
        <v>10</v>
      </c>
      <c r="AA12" t="n">
        <v>40.06714338563119</v>
      </c>
      <c r="AB12" t="n">
        <v>54.8216332176647</v>
      </c>
      <c r="AC12" t="n">
        <v>49.58953348612235</v>
      </c>
      <c r="AD12" t="n">
        <v>40067.14338563119</v>
      </c>
      <c r="AE12" t="n">
        <v>54821.6332176647</v>
      </c>
      <c r="AF12" t="n">
        <v>2.92019312973955e-06</v>
      </c>
      <c r="AG12" t="n">
        <v>0.1261111111111111</v>
      </c>
      <c r="AH12" t="n">
        <v>49589.53348612235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11.0807</v>
      </c>
      <c r="E13" t="n">
        <v>9.02</v>
      </c>
      <c r="F13" t="n">
        <v>6.88</v>
      </c>
      <c r="G13" t="n">
        <v>37.51</v>
      </c>
      <c r="H13" t="n">
        <v>0.71</v>
      </c>
      <c r="I13" t="n">
        <v>11</v>
      </c>
      <c r="J13" t="n">
        <v>93.23999999999999</v>
      </c>
      <c r="K13" t="n">
        <v>37.55</v>
      </c>
      <c r="L13" t="n">
        <v>3.75</v>
      </c>
      <c r="M13" t="n">
        <v>9</v>
      </c>
      <c r="N13" t="n">
        <v>11.94</v>
      </c>
      <c r="O13" t="n">
        <v>11734.1</v>
      </c>
      <c r="P13" t="n">
        <v>52.11</v>
      </c>
      <c r="Q13" t="n">
        <v>204.17</v>
      </c>
      <c r="R13" t="n">
        <v>27.66</v>
      </c>
      <c r="S13" t="n">
        <v>17.37</v>
      </c>
      <c r="T13" t="n">
        <v>3017.84</v>
      </c>
      <c r="U13" t="n">
        <v>0.63</v>
      </c>
      <c r="V13" t="n">
        <v>0.74</v>
      </c>
      <c r="W13" t="n">
        <v>1.15</v>
      </c>
      <c r="X13" t="n">
        <v>0.19</v>
      </c>
      <c r="Y13" t="n">
        <v>1</v>
      </c>
      <c r="Z13" t="n">
        <v>10</v>
      </c>
      <c r="AA13" t="n">
        <v>39.26275311996319</v>
      </c>
      <c r="AB13" t="n">
        <v>53.7210309689891</v>
      </c>
      <c r="AC13" t="n">
        <v>48.59397117135211</v>
      </c>
      <c r="AD13" t="n">
        <v>39262.75311996318</v>
      </c>
      <c r="AE13" t="n">
        <v>53721.0309689891</v>
      </c>
      <c r="AF13" t="n">
        <v>2.937984311460833e-06</v>
      </c>
      <c r="AG13" t="n">
        <v>0.1252777777777778</v>
      </c>
      <c r="AH13" t="n">
        <v>48593.97117135211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11.0626</v>
      </c>
      <c r="E14" t="n">
        <v>9.039999999999999</v>
      </c>
      <c r="F14" t="n">
        <v>6.89</v>
      </c>
      <c r="G14" t="n">
        <v>37.59</v>
      </c>
      <c r="H14" t="n">
        <v>0.75</v>
      </c>
      <c r="I14" t="n">
        <v>11</v>
      </c>
      <c r="J14" t="n">
        <v>93.55</v>
      </c>
      <c r="K14" t="n">
        <v>37.55</v>
      </c>
      <c r="L14" t="n">
        <v>4</v>
      </c>
      <c r="M14" t="n">
        <v>9</v>
      </c>
      <c r="N14" t="n">
        <v>12</v>
      </c>
      <c r="O14" t="n">
        <v>11772.07</v>
      </c>
      <c r="P14" t="n">
        <v>51.96</v>
      </c>
      <c r="Q14" t="n">
        <v>204.15</v>
      </c>
      <c r="R14" t="n">
        <v>28.14</v>
      </c>
      <c r="S14" t="n">
        <v>17.37</v>
      </c>
      <c r="T14" t="n">
        <v>3258.82</v>
      </c>
      <c r="U14" t="n">
        <v>0.62</v>
      </c>
      <c r="V14" t="n">
        <v>0.74</v>
      </c>
      <c r="W14" t="n">
        <v>1.15</v>
      </c>
      <c r="X14" t="n">
        <v>0.2</v>
      </c>
      <c r="Y14" t="n">
        <v>1</v>
      </c>
      <c r="Z14" t="n">
        <v>10</v>
      </c>
      <c r="AA14" t="n">
        <v>39.2677291275353</v>
      </c>
      <c r="AB14" t="n">
        <v>53.72783936207519</v>
      </c>
      <c r="AC14" t="n">
        <v>48.60012978095772</v>
      </c>
      <c r="AD14" t="n">
        <v>39267.7291275353</v>
      </c>
      <c r="AE14" t="n">
        <v>53727.83936207519</v>
      </c>
      <c r="AF14" t="n">
        <v>2.933185199848982e-06</v>
      </c>
      <c r="AG14" t="n">
        <v>0.1255555555555555</v>
      </c>
      <c r="AH14" t="n">
        <v>48600.12978095772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11.1108</v>
      </c>
      <c r="E15" t="n">
        <v>9</v>
      </c>
      <c r="F15" t="n">
        <v>6.87</v>
      </c>
      <c r="G15" t="n">
        <v>41.23</v>
      </c>
      <c r="H15" t="n">
        <v>0.8</v>
      </c>
      <c r="I15" t="n">
        <v>10</v>
      </c>
      <c r="J15" t="n">
        <v>93.86</v>
      </c>
      <c r="K15" t="n">
        <v>37.55</v>
      </c>
      <c r="L15" t="n">
        <v>4.25</v>
      </c>
      <c r="M15" t="n">
        <v>8</v>
      </c>
      <c r="N15" t="n">
        <v>12.06</v>
      </c>
      <c r="O15" t="n">
        <v>11810.06</v>
      </c>
      <c r="P15" t="n">
        <v>51.18</v>
      </c>
      <c r="Q15" t="n">
        <v>204.14</v>
      </c>
      <c r="R15" t="n">
        <v>27.35</v>
      </c>
      <c r="S15" t="n">
        <v>17.37</v>
      </c>
      <c r="T15" t="n">
        <v>2868.84</v>
      </c>
      <c r="U15" t="n">
        <v>0.64</v>
      </c>
      <c r="V15" t="n">
        <v>0.74</v>
      </c>
      <c r="W15" t="n">
        <v>1.16</v>
      </c>
      <c r="X15" t="n">
        <v>0.18</v>
      </c>
      <c r="Y15" t="n">
        <v>1</v>
      </c>
      <c r="Z15" t="n">
        <v>10</v>
      </c>
      <c r="AA15" t="n">
        <v>38.68858614353972</v>
      </c>
      <c r="AB15" t="n">
        <v>52.93543038139104</v>
      </c>
      <c r="AC15" t="n">
        <v>47.88334720123472</v>
      </c>
      <c r="AD15" t="n">
        <v>38688.58614353972</v>
      </c>
      <c r="AE15" t="n">
        <v>52935.43038139104</v>
      </c>
      <c r="AF15" t="n">
        <v>2.945965154528056e-06</v>
      </c>
      <c r="AG15" t="n">
        <v>0.125</v>
      </c>
      <c r="AH15" t="n">
        <v>47883.34720123472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11.1676</v>
      </c>
      <c r="E16" t="n">
        <v>8.949999999999999</v>
      </c>
      <c r="F16" t="n">
        <v>6.84</v>
      </c>
      <c r="G16" t="n">
        <v>45.63</v>
      </c>
      <c r="H16" t="n">
        <v>0.84</v>
      </c>
      <c r="I16" t="n">
        <v>9</v>
      </c>
      <c r="J16" t="n">
        <v>94.17</v>
      </c>
      <c r="K16" t="n">
        <v>37.55</v>
      </c>
      <c r="L16" t="n">
        <v>4.5</v>
      </c>
      <c r="M16" t="n">
        <v>7</v>
      </c>
      <c r="N16" t="n">
        <v>12.12</v>
      </c>
      <c r="O16" t="n">
        <v>11848.08</v>
      </c>
      <c r="P16" t="n">
        <v>50.3</v>
      </c>
      <c r="Q16" t="n">
        <v>204.14</v>
      </c>
      <c r="R16" t="n">
        <v>26.61</v>
      </c>
      <c r="S16" t="n">
        <v>17.37</v>
      </c>
      <c r="T16" t="n">
        <v>2501.66</v>
      </c>
      <c r="U16" t="n">
        <v>0.65</v>
      </c>
      <c r="V16" t="n">
        <v>0.75</v>
      </c>
      <c r="W16" t="n">
        <v>1.15</v>
      </c>
      <c r="X16" t="n">
        <v>0.15</v>
      </c>
      <c r="Y16" t="n">
        <v>1</v>
      </c>
      <c r="Z16" t="n">
        <v>10</v>
      </c>
      <c r="AA16" t="n">
        <v>38.0206602312898</v>
      </c>
      <c r="AB16" t="n">
        <v>52.02154468144354</v>
      </c>
      <c r="AC16" t="n">
        <v>47.05668146984085</v>
      </c>
      <c r="AD16" t="n">
        <v>38020.6602312898</v>
      </c>
      <c r="AE16" t="n">
        <v>52021.54468144354</v>
      </c>
      <c r="AF16" t="n">
        <v>2.961025350083478e-06</v>
      </c>
      <c r="AG16" t="n">
        <v>0.1243055555555555</v>
      </c>
      <c r="AH16" t="n">
        <v>47056.68146984085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11.1503</v>
      </c>
      <c r="E17" t="n">
        <v>8.970000000000001</v>
      </c>
      <c r="F17" t="n">
        <v>6.86</v>
      </c>
      <c r="G17" t="n">
        <v>45.72</v>
      </c>
      <c r="H17" t="n">
        <v>0.88</v>
      </c>
      <c r="I17" t="n">
        <v>9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50.73</v>
      </c>
      <c r="Q17" t="n">
        <v>204.14</v>
      </c>
      <c r="R17" t="n">
        <v>27.09</v>
      </c>
      <c r="S17" t="n">
        <v>17.37</v>
      </c>
      <c r="T17" t="n">
        <v>2740.19</v>
      </c>
      <c r="U17" t="n">
        <v>0.64</v>
      </c>
      <c r="V17" t="n">
        <v>0.74</v>
      </c>
      <c r="W17" t="n">
        <v>1.15</v>
      </c>
      <c r="X17" t="n">
        <v>0.17</v>
      </c>
      <c r="Y17" t="n">
        <v>1</v>
      </c>
      <c r="Z17" t="n">
        <v>10</v>
      </c>
      <c r="AA17" t="n">
        <v>38.32092477262972</v>
      </c>
      <c r="AB17" t="n">
        <v>52.43237987363948</v>
      </c>
      <c r="AC17" t="n">
        <v>47.42830712790565</v>
      </c>
      <c r="AD17" t="n">
        <v>38320.92477262972</v>
      </c>
      <c r="AE17" t="n">
        <v>52432.37987363948</v>
      </c>
      <c r="AF17" t="n">
        <v>2.956438353901985e-06</v>
      </c>
      <c r="AG17" t="n">
        <v>0.1245833333333333</v>
      </c>
      <c r="AH17" t="n">
        <v>47428.30712790565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11.1569</v>
      </c>
      <c r="E18" t="n">
        <v>8.960000000000001</v>
      </c>
      <c r="F18" t="n">
        <v>6.85</v>
      </c>
      <c r="G18" t="n">
        <v>45.69</v>
      </c>
      <c r="H18" t="n">
        <v>0.93</v>
      </c>
      <c r="I18" t="n">
        <v>9</v>
      </c>
      <c r="J18" t="n">
        <v>94.79000000000001</v>
      </c>
      <c r="K18" t="n">
        <v>37.55</v>
      </c>
      <c r="L18" t="n">
        <v>5</v>
      </c>
      <c r="M18" t="n">
        <v>7</v>
      </c>
      <c r="N18" t="n">
        <v>12.23</v>
      </c>
      <c r="O18" t="n">
        <v>11924.18</v>
      </c>
      <c r="P18" t="n">
        <v>49.72</v>
      </c>
      <c r="Q18" t="n">
        <v>204.16</v>
      </c>
      <c r="R18" t="n">
        <v>26.87</v>
      </c>
      <c r="S18" t="n">
        <v>17.37</v>
      </c>
      <c r="T18" t="n">
        <v>2631.91</v>
      </c>
      <c r="U18" t="n">
        <v>0.65</v>
      </c>
      <c r="V18" t="n">
        <v>0.75</v>
      </c>
      <c r="W18" t="n">
        <v>1.15</v>
      </c>
      <c r="X18" t="n">
        <v>0.16</v>
      </c>
      <c r="Y18" t="n">
        <v>1</v>
      </c>
      <c r="Z18" t="n">
        <v>10</v>
      </c>
      <c r="AA18" t="n">
        <v>37.7895473345766</v>
      </c>
      <c r="AB18" t="n">
        <v>51.70532582018068</v>
      </c>
      <c r="AC18" t="n">
        <v>46.77064209288001</v>
      </c>
      <c r="AD18" t="n">
        <v>37789.5473345766</v>
      </c>
      <c r="AE18" t="n">
        <v>51705.32582018067</v>
      </c>
      <c r="AF18" t="n">
        <v>2.95818830620244e-06</v>
      </c>
      <c r="AG18" t="n">
        <v>0.1244444444444445</v>
      </c>
      <c r="AH18" t="n">
        <v>46770.64209288001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11.2157</v>
      </c>
      <c r="E19" t="n">
        <v>8.92</v>
      </c>
      <c r="F19" t="n">
        <v>6.83</v>
      </c>
      <c r="G19" t="n">
        <v>51.19</v>
      </c>
      <c r="H19" t="n">
        <v>0.97</v>
      </c>
      <c r="I19" t="n">
        <v>8</v>
      </c>
      <c r="J19" t="n">
        <v>95.09</v>
      </c>
      <c r="K19" t="n">
        <v>37.55</v>
      </c>
      <c r="L19" t="n">
        <v>5.25</v>
      </c>
      <c r="M19" t="n">
        <v>6</v>
      </c>
      <c r="N19" t="n">
        <v>12.29</v>
      </c>
      <c r="O19" t="n">
        <v>11962.27</v>
      </c>
      <c r="P19" t="n">
        <v>48.85</v>
      </c>
      <c r="Q19" t="n">
        <v>204.15</v>
      </c>
      <c r="R19" t="n">
        <v>25.94</v>
      </c>
      <c r="S19" t="n">
        <v>17.37</v>
      </c>
      <c r="T19" t="n">
        <v>2173.36</v>
      </c>
      <c r="U19" t="n">
        <v>0.67</v>
      </c>
      <c r="V19" t="n">
        <v>0.75</v>
      </c>
      <c r="W19" t="n">
        <v>1.15</v>
      </c>
      <c r="X19" t="n">
        <v>0.13</v>
      </c>
      <c r="Y19" t="n">
        <v>1</v>
      </c>
      <c r="Z19" t="n">
        <v>10</v>
      </c>
      <c r="AA19" t="n">
        <v>37.14465570252571</v>
      </c>
      <c r="AB19" t="n">
        <v>50.82295663860207</v>
      </c>
      <c r="AC19" t="n">
        <v>45.97248498757571</v>
      </c>
      <c r="AD19" t="n">
        <v>37144.65570252571</v>
      </c>
      <c r="AE19" t="n">
        <v>50822.95663860207</v>
      </c>
      <c r="AF19" t="n">
        <v>2.973778790333758e-06</v>
      </c>
      <c r="AG19" t="n">
        <v>0.1238888888888889</v>
      </c>
      <c r="AH19" t="n">
        <v>45972.48498757571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11.2122</v>
      </c>
      <c r="E20" t="n">
        <v>8.92</v>
      </c>
      <c r="F20" t="n">
        <v>6.83</v>
      </c>
      <c r="G20" t="n">
        <v>51.21</v>
      </c>
      <c r="H20" t="n">
        <v>1.01</v>
      </c>
      <c r="I20" t="n">
        <v>8</v>
      </c>
      <c r="J20" t="n">
        <v>95.40000000000001</v>
      </c>
      <c r="K20" t="n">
        <v>37.55</v>
      </c>
      <c r="L20" t="n">
        <v>5.5</v>
      </c>
      <c r="M20" t="n">
        <v>6</v>
      </c>
      <c r="N20" t="n">
        <v>12.35</v>
      </c>
      <c r="O20" t="n">
        <v>12000.38</v>
      </c>
      <c r="P20" t="n">
        <v>48.44</v>
      </c>
      <c r="Q20" t="n">
        <v>204.15</v>
      </c>
      <c r="R20" t="n">
        <v>26.05</v>
      </c>
      <c r="S20" t="n">
        <v>17.37</v>
      </c>
      <c r="T20" t="n">
        <v>2227.01</v>
      </c>
      <c r="U20" t="n">
        <v>0.67</v>
      </c>
      <c r="V20" t="n">
        <v>0.75</v>
      </c>
      <c r="W20" t="n">
        <v>1.15</v>
      </c>
      <c r="X20" t="n">
        <v>0.14</v>
      </c>
      <c r="Y20" t="n">
        <v>1</v>
      </c>
      <c r="Z20" t="n">
        <v>10</v>
      </c>
      <c r="AA20" t="n">
        <v>36.95662732560241</v>
      </c>
      <c r="AB20" t="n">
        <v>50.56568791807031</v>
      </c>
      <c r="AC20" t="n">
        <v>45.73976963265182</v>
      </c>
      <c r="AD20" t="n">
        <v>36956.62732560241</v>
      </c>
      <c r="AE20" t="n">
        <v>50565.68791807031</v>
      </c>
      <c r="AF20" t="n">
        <v>2.972850785325941e-06</v>
      </c>
      <c r="AG20" t="n">
        <v>0.1238888888888889</v>
      </c>
      <c r="AH20" t="n">
        <v>45739.76963265182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11.2711</v>
      </c>
      <c r="E21" t="n">
        <v>8.869999999999999</v>
      </c>
      <c r="F21" t="n">
        <v>6.8</v>
      </c>
      <c r="G21" t="n">
        <v>58.29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5</v>
      </c>
      <c r="N21" t="n">
        <v>12.41</v>
      </c>
      <c r="O21" t="n">
        <v>12038.51</v>
      </c>
      <c r="P21" t="n">
        <v>47.69</v>
      </c>
      <c r="Q21" t="n">
        <v>204.14</v>
      </c>
      <c r="R21" t="n">
        <v>25.24</v>
      </c>
      <c r="S21" t="n">
        <v>17.37</v>
      </c>
      <c r="T21" t="n">
        <v>1827.33</v>
      </c>
      <c r="U21" t="n">
        <v>0.6899999999999999</v>
      </c>
      <c r="V21" t="n">
        <v>0.75</v>
      </c>
      <c r="W21" t="n">
        <v>1.15</v>
      </c>
      <c r="X21" t="n">
        <v>0.11</v>
      </c>
      <c r="Y21" t="n">
        <v>1</v>
      </c>
      <c r="Z21" t="n">
        <v>10</v>
      </c>
      <c r="AA21" t="n">
        <v>36.35978192496932</v>
      </c>
      <c r="AB21" t="n">
        <v>49.74905770996733</v>
      </c>
      <c r="AC21" t="n">
        <v>45.00107746546007</v>
      </c>
      <c r="AD21" t="n">
        <v>36359.78192496932</v>
      </c>
      <c r="AE21" t="n">
        <v>49749.05770996733</v>
      </c>
      <c r="AF21" t="n">
        <v>2.988467783886054e-06</v>
      </c>
      <c r="AG21" t="n">
        <v>0.1231944444444444</v>
      </c>
      <c r="AH21" t="n">
        <v>45001.07746546007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11.2577</v>
      </c>
      <c r="E22" t="n">
        <v>8.880000000000001</v>
      </c>
      <c r="F22" t="n">
        <v>6.81</v>
      </c>
      <c r="G22" t="n">
        <v>58.38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4</v>
      </c>
      <c r="N22" t="n">
        <v>12.47</v>
      </c>
      <c r="O22" t="n">
        <v>12076.67</v>
      </c>
      <c r="P22" t="n">
        <v>47.69</v>
      </c>
      <c r="Q22" t="n">
        <v>204.14</v>
      </c>
      <c r="R22" t="n">
        <v>25.49</v>
      </c>
      <c r="S22" t="n">
        <v>17.37</v>
      </c>
      <c r="T22" t="n">
        <v>1952.38</v>
      </c>
      <c r="U22" t="n">
        <v>0.68</v>
      </c>
      <c r="V22" t="n">
        <v>0.75</v>
      </c>
      <c r="W22" t="n">
        <v>1.15</v>
      </c>
      <c r="X22" t="n">
        <v>0.12</v>
      </c>
      <c r="Y22" t="n">
        <v>1</v>
      </c>
      <c r="Z22" t="n">
        <v>10</v>
      </c>
      <c r="AA22" t="n">
        <v>36.4177781539041</v>
      </c>
      <c r="AB22" t="n">
        <v>49.82841070900855</v>
      </c>
      <c r="AC22" t="n">
        <v>45.07285712564567</v>
      </c>
      <c r="AD22" t="n">
        <v>36417.7781539041</v>
      </c>
      <c r="AE22" t="n">
        <v>49828.41070900855</v>
      </c>
      <c r="AF22" t="n">
        <v>2.984914850427556e-06</v>
      </c>
      <c r="AG22" t="n">
        <v>0.1233333333333334</v>
      </c>
      <c r="AH22" t="n">
        <v>45072.85712564567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11.2556</v>
      </c>
      <c r="E23" t="n">
        <v>8.880000000000001</v>
      </c>
      <c r="F23" t="n">
        <v>6.81</v>
      </c>
      <c r="G23" t="n">
        <v>58.39</v>
      </c>
      <c r="H23" t="n">
        <v>1.14</v>
      </c>
      <c r="I23" t="n">
        <v>7</v>
      </c>
      <c r="J23" t="n">
        <v>96.33</v>
      </c>
      <c r="K23" t="n">
        <v>37.55</v>
      </c>
      <c r="L23" t="n">
        <v>6.25</v>
      </c>
      <c r="M23" t="n">
        <v>4</v>
      </c>
      <c r="N23" t="n">
        <v>12.53</v>
      </c>
      <c r="O23" t="n">
        <v>12114.85</v>
      </c>
      <c r="P23" t="n">
        <v>47.43</v>
      </c>
      <c r="Q23" t="n">
        <v>204.14</v>
      </c>
      <c r="R23" t="n">
        <v>25.58</v>
      </c>
      <c r="S23" t="n">
        <v>17.37</v>
      </c>
      <c r="T23" t="n">
        <v>1998.32</v>
      </c>
      <c r="U23" t="n">
        <v>0.68</v>
      </c>
      <c r="V23" t="n">
        <v>0.75</v>
      </c>
      <c r="W23" t="n">
        <v>1.15</v>
      </c>
      <c r="X23" t="n">
        <v>0.12</v>
      </c>
      <c r="Y23" t="n">
        <v>1</v>
      </c>
      <c r="Z23" t="n">
        <v>10</v>
      </c>
      <c r="AA23" t="n">
        <v>36.29849198301084</v>
      </c>
      <c r="AB23" t="n">
        <v>49.66519810745873</v>
      </c>
      <c r="AC23" t="n">
        <v>44.92522130571696</v>
      </c>
      <c r="AD23" t="n">
        <v>36298.49198301084</v>
      </c>
      <c r="AE23" t="n">
        <v>49665.19810745873</v>
      </c>
      <c r="AF23" t="n">
        <v>2.984358047422866e-06</v>
      </c>
      <c r="AG23" t="n">
        <v>0.1233333333333334</v>
      </c>
      <c r="AH23" t="n">
        <v>44925.22130571696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11.2475</v>
      </c>
      <c r="E24" t="n">
        <v>8.890000000000001</v>
      </c>
      <c r="F24" t="n">
        <v>6.82</v>
      </c>
      <c r="G24" t="n">
        <v>58.45</v>
      </c>
      <c r="H24" t="n">
        <v>1.18</v>
      </c>
      <c r="I24" t="n">
        <v>7</v>
      </c>
      <c r="J24" t="n">
        <v>96.64</v>
      </c>
      <c r="K24" t="n">
        <v>37.55</v>
      </c>
      <c r="L24" t="n">
        <v>6.5</v>
      </c>
      <c r="M24" t="n">
        <v>1</v>
      </c>
      <c r="N24" t="n">
        <v>12.59</v>
      </c>
      <c r="O24" t="n">
        <v>12153.06</v>
      </c>
      <c r="P24" t="n">
        <v>46.92</v>
      </c>
      <c r="Q24" t="n">
        <v>204.18</v>
      </c>
      <c r="R24" t="n">
        <v>25.65</v>
      </c>
      <c r="S24" t="n">
        <v>17.37</v>
      </c>
      <c r="T24" t="n">
        <v>2032.96</v>
      </c>
      <c r="U24" t="n">
        <v>0.68</v>
      </c>
      <c r="V24" t="n">
        <v>0.75</v>
      </c>
      <c r="W24" t="n">
        <v>1.15</v>
      </c>
      <c r="X24" t="n">
        <v>0.13</v>
      </c>
      <c r="Y24" t="n">
        <v>1</v>
      </c>
      <c r="Z24" t="n">
        <v>10</v>
      </c>
      <c r="AA24" t="n">
        <v>36.09354920614722</v>
      </c>
      <c r="AB24" t="n">
        <v>49.38478635871809</v>
      </c>
      <c r="AC24" t="n">
        <v>44.67157166071492</v>
      </c>
      <c r="AD24" t="n">
        <v>36093.54920614723</v>
      </c>
      <c r="AE24" t="n">
        <v>49384.78635871809</v>
      </c>
      <c r="AF24" t="n">
        <v>2.982210378690491e-06</v>
      </c>
      <c r="AG24" t="n">
        <v>0.1234722222222222</v>
      </c>
      <c r="AH24" t="n">
        <v>44671.57166071492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11.2472</v>
      </c>
      <c r="E25" t="n">
        <v>8.890000000000001</v>
      </c>
      <c r="F25" t="n">
        <v>6.82</v>
      </c>
      <c r="G25" t="n">
        <v>58.45</v>
      </c>
      <c r="H25" t="n">
        <v>1.22</v>
      </c>
      <c r="I25" t="n">
        <v>7</v>
      </c>
      <c r="J25" t="n">
        <v>96.95</v>
      </c>
      <c r="K25" t="n">
        <v>37.55</v>
      </c>
      <c r="L25" t="n">
        <v>6.75</v>
      </c>
      <c r="M25" t="n">
        <v>1</v>
      </c>
      <c r="N25" t="n">
        <v>12.65</v>
      </c>
      <c r="O25" t="n">
        <v>12191.28</v>
      </c>
      <c r="P25" t="n">
        <v>46.86</v>
      </c>
      <c r="Q25" t="n">
        <v>204.18</v>
      </c>
      <c r="R25" t="n">
        <v>25.63</v>
      </c>
      <c r="S25" t="n">
        <v>17.37</v>
      </c>
      <c r="T25" t="n">
        <v>2020.01</v>
      </c>
      <c r="U25" t="n">
        <v>0.68</v>
      </c>
      <c r="V25" t="n">
        <v>0.75</v>
      </c>
      <c r="W25" t="n">
        <v>1.15</v>
      </c>
      <c r="X25" t="n">
        <v>0.13</v>
      </c>
      <c r="Y25" t="n">
        <v>1</v>
      </c>
      <c r="Z25" t="n">
        <v>10</v>
      </c>
      <c r="AA25" t="n">
        <v>36.06542750790626</v>
      </c>
      <c r="AB25" t="n">
        <v>49.34630901054322</v>
      </c>
      <c r="AC25" t="n">
        <v>44.63676653664645</v>
      </c>
      <c r="AD25" t="n">
        <v>36065.42750790626</v>
      </c>
      <c r="AE25" t="n">
        <v>49346.30901054322</v>
      </c>
      <c r="AF25" t="n">
        <v>2.982130835404107e-06</v>
      </c>
      <c r="AG25" t="n">
        <v>0.1234722222222222</v>
      </c>
      <c r="AH25" t="n">
        <v>44636.76653664645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11.2479</v>
      </c>
      <c r="E26" t="n">
        <v>8.890000000000001</v>
      </c>
      <c r="F26" t="n">
        <v>6.82</v>
      </c>
      <c r="G26" t="n">
        <v>58.44</v>
      </c>
      <c r="H26" t="n">
        <v>1.27</v>
      </c>
      <c r="I26" t="n">
        <v>7</v>
      </c>
      <c r="J26" t="n">
        <v>97.26000000000001</v>
      </c>
      <c r="K26" t="n">
        <v>37.55</v>
      </c>
      <c r="L26" t="n">
        <v>7</v>
      </c>
      <c r="M26" t="n">
        <v>1</v>
      </c>
      <c r="N26" t="n">
        <v>12.71</v>
      </c>
      <c r="O26" t="n">
        <v>12229.54</v>
      </c>
      <c r="P26" t="n">
        <v>46.75</v>
      </c>
      <c r="Q26" t="n">
        <v>204.18</v>
      </c>
      <c r="R26" t="n">
        <v>25.57</v>
      </c>
      <c r="S26" t="n">
        <v>17.37</v>
      </c>
      <c r="T26" t="n">
        <v>1992.86</v>
      </c>
      <c r="U26" t="n">
        <v>0.68</v>
      </c>
      <c r="V26" t="n">
        <v>0.75</v>
      </c>
      <c r="W26" t="n">
        <v>1.15</v>
      </c>
      <c r="X26" t="n">
        <v>0.13</v>
      </c>
      <c r="Y26" t="n">
        <v>1</v>
      </c>
      <c r="Z26" t="n">
        <v>10</v>
      </c>
      <c r="AA26" t="n">
        <v>36.01008747944286</v>
      </c>
      <c r="AB26" t="n">
        <v>49.27059034217022</v>
      </c>
      <c r="AC26" t="n">
        <v>44.56827435171092</v>
      </c>
      <c r="AD26" t="n">
        <v>36010.08747944286</v>
      </c>
      <c r="AE26" t="n">
        <v>49270.59034217022</v>
      </c>
      <c r="AF26" t="n">
        <v>2.98231643640567e-06</v>
      </c>
      <c r="AG26" t="n">
        <v>0.1234722222222222</v>
      </c>
      <c r="AH26" t="n">
        <v>44568.27435171092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11.2489</v>
      </c>
      <c r="E27" t="n">
        <v>8.890000000000001</v>
      </c>
      <c r="F27" t="n">
        <v>6.82</v>
      </c>
      <c r="G27" t="n">
        <v>58.44</v>
      </c>
      <c r="H27" t="n">
        <v>1.31</v>
      </c>
      <c r="I27" t="n">
        <v>7</v>
      </c>
      <c r="J27" t="n">
        <v>97.56999999999999</v>
      </c>
      <c r="K27" t="n">
        <v>37.55</v>
      </c>
      <c r="L27" t="n">
        <v>7.25</v>
      </c>
      <c r="M27" t="n">
        <v>0</v>
      </c>
      <c r="N27" t="n">
        <v>12.77</v>
      </c>
      <c r="O27" t="n">
        <v>12267.81</v>
      </c>
      <c r="P27" t="n">
        <v>46.79</v>
      </c>
      <c r="Q27" t="n">
        <v>204.18</v>
      </c>
      <c r="R27" t="n">
        <v>25.58</v>
      </c>
      <c r="S27" t="n">
        <v>17.37</v>
      </c>
      <c r="T27" t="n">
        <v>1994.86</v>
      </c>
      <c r="U27" t="n">
        <v>0.68</v>
      </c>
      <c r="V27" t="n">
        <v>0.75</v>
      </c>
      <c r="W27" t="n">
        <v>1.15</v>
      </c>
      <c r="X27" t="n">
        <v>0.13</v>
      </c>
      <c r="Y27" t="n">
        <v>1</v>
      </c>
      <c r="Z27" t="n">
        <v>10</v>
      </c>
      <c r="AA27" t="n">
        <v>36.02641541425128</v>
      </c>
      <c r="AB27" t="n">
        <v>49.29293094291263</v>
      </c>
      <c r="AC27" t="n">
        <v>44.58848279687378</v>
      </c>
      <c r="AD27" t="n">
        <v>36026.41541425129</v>
      </c>
      <c r="AE27" t="n">
        <v>49292.93094291264</v>
      </c>
      <c r="AF27" t="n">
        <v>2.982581580693618e-06</v>
      </c>
      <c r="AG27" t="n">
        <v>0.1234722222222222</v>
      </c>
      <c r="AH27" t="n">
        <v>44588.48279687378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7.0002</v>
      </c>
      <c r="E2" t="n">
        <v>14.29</v>
      </c>
      <c r="F2" t="n">
        <v>8.42</v>
      </c>
      <c r="G2" t="n">
        <v>5.88</v>
      </c>
      <c r="H2" t="n">
        <v>0.09</v>
      </c>
      <c r="I2" t="n">
        <v>86</v>
      </c>
      <c r="J2" t="n">
        <v>194.77</v>
      </c>
      <c r="K2" t="n">
        <v>54.38</v>
      </c>
      <c r="L2" t="n">
        <v>1</v>
      </c>
      <c r="M2" t="n">
        <v>84</v>
      </c>
      <c r="N2" t="n">
        <v>39.4</v>
      </c>
      <c r="O2" t="n">
        <v>24256.19</v>
      </c>
      <c r="P2" t="n">
        <v>117.72</v>
      </c>
      <c r="Q2" t="n">
        <v>204.24</v>
      </c>
      <c r="R2" t="n">
        <v>75.95</v>
      </c>
      <c r="S2" t="n">
        <v>17.37</v>
      </c>
      <c r="T2" t="n">
        <v>26787.56</v>
      </c>
      <c r="U2" t="n">
        <v>0.23</v>
      </c>
      <c r="V2" t="n">
        <v>0.61</v>
      </c>
      <c r="W2" t="n">
        <v>1.27</v>
      </c>
      <c r="X2" t="n">
        <v>1.73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7.6668</v>
      </c>
      <c r="E3" t="n">
        <v>13.04</v>
      </c>
      <c r="F3" t="n">
        <v>8</v>
      </c>
      <c r="G3" t="n">
        <v>7.38</v>
      </c>
      <c r="H3" t="n">
        <v>0.11</v>
      </c>
      <c r="I3" t="n">
        <v>65</v>
      </c>
      <c r="J3" t="n">
        <v>195.16</v>
      </c>
      <c r="K3" t="n">
        <v>54.38</v>
      </c>
      <c r="L3" t="n">
        <v>1.25</v>
      </c>
      <c r="M3" t="n">
        <v>63</v>
      </c>
      <c r="N3" t="n">
        <v>39.53</v>
      </c>
      <c r="O3" t="n">
        <v>24303.87</v>
      </c>
      <c r="P3" t="n">
        <v>111.61</v>
      </c>
      <c r="Q3" t="n">
        <v>204.22</v>
      </c>
      <c r="R3" t="n">
        <v>62.56</v>
      </c>
      <c r="S3" t="n">
        <v>17.37</v>
      </c>
      <c r="T3" t="n">
        <v>20199.45</v>
      </c>
      <c r="U3" t="n">
        <v>0.28</v>
      </c>
      <c r="V3" t="n">
        <v>0.64</v>
      </c>
      <c r="W3" t="n">
        <v>1.24</v>
      </c>
      <c r="X3" t="n">
        <v>1.31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8.1092</v>
      </c>
      <c r="E4" t="n">
        <v>12.33</v>
      </c>
      <c r="F4" t="n">
        <v>7.75</v>
      </c>
      <c r="G4" t="n">
        <v>8.779999999999999</v>
      </c>
      <c r="H4" t="n">
        <v>0.14</v>
      </c>
      <c r="I4" t="n">
        <v>53</v>
      </c>
      <c r="J4" t="n">
        <v>195.55</v>
      </c>
      <c r="K4" t="n">
        <v>54.38</v>
      </c>
      <c r="L4" t="n">
        <v>1.5</v>
      </c>
      <c r="M4" t="n">
        <v>51</v>
      </c>
      <c r="N4" t="n">
        <v>39.67</v>
      </c>
      <c r="O4" t="n">
        <v>24351.61</v>
      </c>
      <c r="P4" t="n">
        <v>108.05</v>
      </c>
      <c r="Q4" t="n">
        <v>204.18</v>
      </c>
      <c r="R4" t="n">
        <v>54.86</v>
      </c>
      <c r="S4" t="n">
        <v>17.37</v>
      </c>
      <c r="T4" t="n">
        <v>16405.82</v>
      </c>
      <c r="U4" t="n">
        <v>0.32</v>
      </c>
      <c r="V4" t="n">
        <v>0.66</v>
      </c>
      <c r="W4" t="n">
        <v>1.22</v>
      </c>
      <c r="X4" t="n">
        <v>1.06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8.489800000000001</v>
      </c>
      <c r="E5" t="n">
        <v>11.78</v>
      </c>
      <c r="F5" t="n">
        <v>7.55</v>
      </c>
      <c r="G5" t="n">
        <v>10.3</v>
      </c>
      <c r="H5" t="n">
        <v>0.16</v>
      </c>
      <c r="I5" t="n">
        <v>44</v>
      </c>
      <c r="J5" t="n">
        <v>195.93</v>
      </c>
      <c r="K5" t="n">
        <v>54.38</v>
      </c>
      <c r="L5" t="n">
        <v>1.75</v>
      </c>
      <c r="M5" t="n">
        <v>42</v>
      </c>
      <c r="N5" t="n">
        <v>39.81</v>
      </c>
      <c r="O5" t="n">
        <v>24399.39</v>
      </c>
      <c r="P5" t="n">
        <v>105</v>
      </c>
      <c r="Q5" t="n">
        <v>204.14</v>
      </c>
      <c r="R5" t="n">
        <v>48.73</v>
      </c>
      <c r="S5" t="n">
        <v>17.37</v>
      </c>
      <c r="T5" t="n">
        <v>13389.48</v>
      </c>
      <c r="U5" t="n">
        <v>0.36</v>
      </c>
      <c r="V5" t="n">
        <v>0.68</v>
      </c>
      <c r="W5" t="n">
        <v>1.2</v>
      </c>
      <c r="X5" t="n">
        <v>0.86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8.741899999999999</v>
      </c>
      <c r="E6" t="n">
        <v>11.44</v>
      </c>
      <c r="F6" t="n">
        <v>7.44</v>
      </c>
      <c r="G6" t="n">
        <v>11.75</v>
      </c>
      <c r="H6" t="n">
        <v>0.18</v>
      </c>
      <c r="I6" t="n">
        <v>38</v>
      </c>
      <c r="J6" t="n">
        <v>196.32</v>
      </c>
      <c r="K6" t="n">
        <v>54.38</v>
      </c>
      <c r="L6" t="n">
        <v>2</v>
      </c>
      <c r="M6" t="n">
        <v>36</v>
      </c>
      <c r="N6" t="n">
        <v>39.95</v>
      </c>
      <c r="O6" t="n">
        <v>24447.22</v>
      </c>
      <c r="P6" t="n">
        <v>103.38</v>
      </c>
      <c r="Q6" t="n">
        <v>204.19</v>
      </c>
      <c r="R6" t="n">
        <v>45.25</v>
      </c>
      <c r="S6" t="n">
        <v>17.37</v>
      </c>
      <c r="T6" t="n">
        <v>11677.18</v>
      </c>
      <c r="U6" t="n">
        <v>0.38</v>
      </c>
      <c r="V6" t="n">
        <v>0.6899999999999999</v>
      </c>
      <c r="W6" t="n">
        <v>1.2</v>
      </c>
      <c r="X6" t="n">
        <v>0.75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8.9337</v>
      </c>
      <c r="E7" t="n">
        <v>11.19</v>
      </c>
      <c r="F7" t="n">
        <v>7.35</v>
      </c>
      <c r="G7" t="n">
        <v>12.98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101.97</v>
      </c>
      <c r="Q7" t="n">
        <v>204.17</v>
      </c>
      <c r="R7" t="n">
        <v>42.64</v>
      </c>
      <c r="S7" t="n">
        <v>17.37</v>
      </c>
      <c r="T7" t="n">
        <v>10391.3</v>
      </c>
      <c r="U7" t="n">
        <v>0.41</v>
      </c>
      <c r="V7" t="n">
        <v>0.6899999999999999</v>
      </c>
      <c r="W7" t="n">
        <v>1.19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9.1174</v>
      </c>
      <c r="E8" t="n">
        <v>10.97</v>
      </c>
      <c r="F8" t="n">
        <v>7.28</v>
      </c>
      <c r="G8" t="n">
        <v>14.57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100.91</v>
      </c>
      <c r="Q8" t="n">
        <v>204.17</v>
      </c>
      <c r="R8" t="n">
        <v>40.34</v>
      </c>
      <c r="S8" t="n">
        <v>17.37</v>
      </c>
      <c r="T8" t="n">
        <v>9260.690000000001</v>
      </c>
      <c r="U8" t="n">
        <v>0.43</v>
      </c>
      <c r="V8" t="n">
        <v>0.7</v>
      </c>
      <c r="W8" t="n">
        <v>1.18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9.2805</v>
      </c>
      <c r="E9" t="n">
        <v>10.78</v>
      </c>
      <c r="F9" t="n">
        <v>7.21</v>
      </c>
      <c r="G9" t="n">
        <v>16.02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99.64</v>
      </c>
      <c r="Q9" t="n">
        <v>204.15</v>
      </c>
      <c r="R9" t="n">
        <v>37.94</v>
      </c>
      <c r="S9" t="n">
        <v>17.37</v>
      </c>
      <c r="T9" t="n">
        <v>8078.98</v>
      </c>
      <c r="U9" t="n">
        <v>0.46</v>
      </c>
      <c r="V9" t="n">
        <v>0.71</v>
      </c>
      <c r="W9" t="n">
        <v>1.18</v>
      </c>
      <c r="X9" t="n">
        <v>0.52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9.377000000000001</v>
      </c>
      <c r="E10" t="n">
        <v>10.66</v>
      </c>
      <c r="F10" t="n">
        <v>7.18</v>
      </c>
      <c r="G10" t="n">
        <v>17.22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99.06</v>
      </c>
      <c r="Q10" t="n">
        <v>204.18</v>
      </c>
      <c r="R10" t="n">
        <v>36.96</v>
      </c>
      <c r="S10" t="n">
        <v>17.37</v>
      </c>
      <c r="T10" t="n">
        <v>7598.41</v>
      </c>
      <c r="U10" t="n">
        <v>0.47</v>
      </c>
      <c r="V10" t="n">
        <v>0.71</v>
      </c>
      <c r="W10" t="n">
        <v>1.18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9.477399999999999</v>
      </c>
      <c r="E11" t="n">
        <v>10.55</v>
      </c>
      <c r="F11" t="n">
        <v>7.14</v>
      </c>
      <c r="G11" t="n">
        <v>18.63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98.47</v>
      </c>
      <c r="Q11" t="n">
        <v>204.15</v>
      </c>
      <c r="R11" t="n">
        <v>35.96</v>
      </c>
      <c r="S11" t="n">
        <v>17.37</v>
      </c>
      <c r="T11" t="n">
        <v>7108.61</v>
      </c>
      <c r="U11" t="n">
        <v>0.48</v>
      </c>
      <c r="V11" t="n">
        <v>0.72</v>
      </c>
      <c r="W11" t="n">
        <v>1.17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9.602600000000001</v>
      </c>
      <c r="E12" t="n">
        <v>10.41</v>
      </c>
      <c r="F12" t="n">
        <v>7.08</v>
      </c>
      <c r="G12" t="n">
        <v>20.23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97.39</v>
      </c>
      <c r="Q12" t="n">
        <v>204.19</v>
      </c>
      <c r="R12" t="n">
        <v>33.97</v>
      </c>
      <c r="S12" t="n">
        <v>17.37</v>
      </c>
      <c r="T12" t="n">
        <v>6121.31</v>
      </c>
      <c r="U12" t="n">
        <v>0.51</v>
      </c>
      <c r="V12" t="n">
        <v>0.72</v>
      </c>
      <c r="W12" t="n">
        <v>1.17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9.6386</v>
      </c>
      <c r="E13" t="n">
        <v>10.38</v>
      </c>
      <c r="F13" t="n">
        <v>7.08</v>
      </c>
      <c r="G13" t="n">
        <v>21.24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97.33</v>
      </c>
      <c r="Q13" t="n">
        <v>204.14</v>
      </c>
      <c r="R13" t="n">
        <v>33.89</v>
      </c>
      <c r="S13" t="n">
        <v>17.37</v>
      </c>
      <c r="T13" t="n">
        <v>6085.66</v>
      </c>
      <c r="U13" t="n">
        <v>0.51</v>
      </c>
      <c r="V13" t="n">
        <v>0.72</v>
      </c>
      <c r="W13" t="n">
        <v>1.17</v>
      </c>
      <c r="X13" t="n">
        <v>0.39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9.696199999999999</v>
      </c>
      <c r="E14" t="n">
        <v>10.31</v>
      </c>
      <c r="F14" t="n">
        <v>7.06</v>
      </c>
      <c r="G14" t="n">
        <v>22.29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96.88</v>
      </c>
      <c r="Q14" t="n">
        <v>204.18</v>
      </c>
      <c r="R14" t="n">
        <v>33.17</v>
      </c>
      <c r="S14" t="n">
        <v>17.37</v>
      </c>
      <c r="T14" t="n">
        <v>5733.43</v>
      </c>
      <c r="U14" t="n">
        <v>0.52</v>
      </c>
      <c r="V14" t="n">
        <v>0.72</v>
      </c>
      <c r="W14" t="n">
        <v>1.17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9.763999999999999</v>
      </c>
      <c r="E15" t="n">
        <v>10.24</v>
      </c>
      <c r="F15" t="n">
        <v>7.03</v>
      </c>
      <c r="G15" t="n">
        <v>23.42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96.09999999999999</v>
      </c>
      <c r="Q15" t="n">
        <v>204.17</v>
      </c>
      <c r="R15" t="n">
        <v>32.16</v>
      </c>
      <c r="S15" t="n">
        <v>17.37</v>
      </c>
      <c r="T15" t="n">
        <v>5233.09</v>
      </c>
      <c r="U15" t="n">
        <v>0.54</v>
      </c>
      <c r="V15" t="n">
        <v>0.73</v>
      </c>
      <c r="W15" t="n">
        <v>1.17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9.8117</v>
      </c>
      <c r="E16" t="n">
        <v>10.19</v>
      </c>
      <c r="F16" t="n">
        <v>7.01</v>
      </c>
      <c r="G16" t="n">
        <v>24.76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96.03</v>
      </c>
      <c r="Q16" t="n">
        <v>204.14</v>
      </c>
      <c r="R16" t="n">
        <v>31.77</v>
      </c>
      <c r="S16" t="n">
        <v>17.37</v>
      </c>
      <c r="T16" t="n">
        <v>5041.02</v>
      </c>
      <c r="U16" t="n">
        <v>0.55</v>
      </c>
      <c r="V16" t="n">
        <v>0.73</v>
      </c>
      <c r="W16" t="n">
        <v>1.17</v>
      </c>
      <c r="X16" t="n">
        <v>0.32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9.8611</v>
      </c>
      <c r="E17" t="n">
        <v>10.14</v>
      </c>
      <c r="F17" t="n">
        <v>7</v>
      </c>
      <c r="G17" t="n">
        <v>26.26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95.61</v>
      </c>
      <c r="Q17" t="n">
        <v>204.18</v>
      </c>
      <c r="R17" t="n">
        <v>31.55</v>
      </c>
      <c r="S17" t="n">
        <v>17.37</v>
      </c>
      <c r="T17" t="n">
        <v>4935.94</v>
      </c>
      <c r="U17" t="n">
        <v>0.55</v>
      </c>
      <c r="V17" t="n">
        <v>0.73</v>
      </c>
      <c r="W17" t="n">
        <v>1.16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9.9346</v>
      </c>
      <c r="E18" t="n">
        <v>10.07</v>
      </c>
      <c r="F18" t="n">
        <v>6.97</v>
      </c>
      <c r="G18" t="n">
        <v>27.86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95.05</v>
      </c>
      <c r="Q18" t="n">
        <v>204.14</v>
      </c>
      <c r="R18" t="n">
        <v>30.31</v>
      </c>
      <c r="S18" t="n">
        <v>17.37</v>
      </c>
      <c r="T18" t="n">
        <v>4321.62</v>
      </c>
      <c r="U18" t="n">
        <v>0.57</v>
      </c>
      <c r="V18" t="n">
        <v>0.73</v>
      </c>
      <c r="W18" t="n">
        <v>1.16</v>
      </c>
      <c r="X18" t="n">
        <v>0.27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9.9864</v>
      </c>
      <c r="E19" t="n">
        <v>10.01</v>
      </c>
      <c r="F19" t="n">
        <v>6.95</v>
      </c>
      <c r="G19" t="n">
        <v>29.8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94.59</v>
      </c>
      <c r="Q19" t="n">
        <v>204.14</v>
      </c>
      <c r="R19" t="n">
        <v>30.08</v>
      </c>
      <c r="S19" t="n">
        <v>17.37</v>
      </c>
      <c r="T19" t="n">
        <v>4211.83</v>
      </c>
      <c r="U19" t="n">
        <v>0.58</v>
      </c>
      <c r="V19" t="n">
        <v>0.73</v>
      </c>
      <c r="W19" t="n">
        <v>1.16</v>
      </c>
      <c r="X19" t="n">
        <v>0.26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9.9864</v>
      </c>
      <c r="E20" t="n">
        <v>10.01</v>
      </c>
      <c r="F20" t="n">
        <v>6.95</v>
      </c>
      <c r="G20" t="n">
        <v>29.8</v>
      </c>
      <c r="H20" t="n">
        <v>0.48</v>
      </c>
      <c r="I20" t="n">
        <v>14</v>
      </c>
      <c r="J20" t="n">
        <v>201.79</v>
      </c>
      <c r="K20" t="n">
        <v>54.38</v>
      </c>
      <c r="L20" t="n">
        <v>5.5</v>
      </c>
      <c r="M20" t="n">
        <v>12</v>
      </c>
      <c r="N20" t="n">
        <v>41.92</v>
      </c>
      <c r="O20" t="n">
        <v>25121.79</v>
      </c>
      <c r="P20" t="n">
        <v>94.55</v>
      </c>
      <c r="Q20" t="n">
        <v>204.14</v>
      </c>
      <c r="R20" t="n">
        <v>29.89</v>
      </c>
      <c r="S20" t="n">
        <v>17.37</v>
      </c>
      <c r="T20" t="n">
        <v>4116.06</v>
      </c>
      <c r="U20" t="n">
        <v>0.58</v>
      </c>
      <c r="V20" t="n">
        <v>0.73</v>
      </c>
      <c r="W20" t="n">
        <v>1.16</v>
      </c>
      <c r="X20" t="n">
        <v>0.26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10.0505</v>
      </c>
      <c r="E21" t="n">
        <v>9.949999999999999</v>
      </c>
      <c r="F21" t="n">
        <v>6.93</v>
      </c>
      <c r="G21" t="n">
        <v>31.97</v>
      </c>
      <c r="H21" t="n">
        <v>0.51</v>
      </c>
      <c r="I21" t="n">
        <v>13</v>
      </c>
      <c r="J21" t="n">
        <v>202.19</v>
      </c>
      <c r="K21" t="n">
        <v>54.38</v>
      </c>
      <c r="L21" t="n">
        <v>5.75</v>
      </c>
      <c r="M21" t="n">
        <v>11</v>
      </c>
      <c r="N21" t="n">
        <v>42.06</v>
      </c>
      <c r="O21" t="n">
        <v>25170.34</v>
      </c>
      <c r="P21" t="n">
        <v>94.02</v>
      </c>
      <c r="Q21" t="n">
        <v>204.14</v>
      </c>
      <c r="R21" t="n">
        <v>29.26</v>
      </c>
      <c r="S21" t="n">
        <v>17.37</v>
      </c>
      <c r="T21" t="n">
        <v>3805.91</v>
      </c>
      <c r="U21" t="n">
        <v>0.59</v>
      </c>
      <c r="V21" t="n">
        <v>0.74</v>
      </c>
      <c r="W21" t="n">
        <v>1.16</v>
      </c>
      <c r="X21" t="n">
        <v>0.24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10.0446</v>
      </c>
      <c r="E22" t="n">
        <v>9.960000000000001</v>
      </c>
      <c r="F22" t="n">
        <v>6.93</v>
      </c>
      <c r="G22" t="n">
        <v>32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93.91</v>
      </c>
      <c r="Q22" t="n">
        <v>204.15</v>
      </c>
      <c r="R22" t="n">
        <v>29.43</v>
      </c>
      <c r="S22" t="n">
        <v>17.37</v>
      </c>
      <c r="T22" t="n">
        <v>3893.33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10.103</v>
      </c>
      <c r="E23" t="n">
        <v>9.9</v>
      </c>
      <c r="F23" t="n">
        <v>6.91</v>
      </c>
      <c r="G23" t="n">
        <v>34.57</v>
      </c>
      <c r="H23" t="n">
        <v>0.55</v>
      </c>
      <c r="I23" t="n">
        <v>12</v>
      </c>
      <c r="J23" t="n">
        <v>202.98</v>
      </c>
      <c r="K23" t="n">
        <v>54.38</v>
      </c>
      <c r="L23" t="n">
        <v>6.25</v>
      </c>
      <c r="M23" t="n">
        <v>10</v>
      </c>
      <c r="N23" t="n">
        <v>42.35</v>
      </c>
      <c r="O23" t="n">
        <v>25267.7</v>
      </c>
      <c r="P23" t="n">
        <v>93.64</v>
      </c>
      <c r="Q23" t="n">
        <v>204.2</v>
      </c>
      <c r="R23" t="n">
        <v>28.88</v>
      </c>
      <c r="S23" t="n">
        <v>17.37</v>
      </c>
      <c r="T23" t="n">
        <v>3622.54</v>
      </c>
      <c r="U23" t="n">
        <v>0.6</v>
      </c>
      <c r="V23" t="n">
        <v>0.74</v>
      </c>
      <c r="W23" t="n">
        <v>1.15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10.1109</v>
      </c>
      <c r="E24" t="n">
        <v>9.890000000000001</v>
      </c>
      <c r="F24" t="n">
        <v>6.91</v>
      </c>
      <c r="G24" t="n">
        <v>34.53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93.31999999999999</v>
      </c>
      <c r="Q24" t="n">
        <v>204.16</v>
      </c>
      <c r="R24" t="n">
        <v>28.73</v>
      </c>
      <c r="S24" t="n">
        <v>17.37</v>
      </c>
      <c r="T24" t="n">
        <v>3546.59</v>
      </c>
      <c r="U24" t="n">
        <v>0.6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10.1764</v>
      </c>
      <c r="E25" t="n">
        <v>9.83</v>
      </c>
      <c r="F25" t="n">
        <v>6.88</v>
      </c>
      <c r="G25" t="n">
        <v>37.54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9</v>
      </c>
      <c r="N25" t="n">
        <v>42.64</v>
      </c>
      <c r="O25" t="n">
        <v>25365.14</v>
      </c>
      <c r="P25" t="n">
        <v>92.67</v>
      </c>
      <c r="Q25" t="n">
        <v>204.15</v>
      </c>
      <c r="R25" t="n">
        <v>27.73</v>
      </c>
      <c r="S25" t="n">
        <v>17.37</v>
      </c>
      <c r="T25" t="n">
        <v>3053.03</v>
      </c>
      <c r="U25" t="n">
        <v>0.63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10.1712</v>
      </c>
      <c r="E26" t="n">
        <v>9.83</v>
      </c>
      <c r="F26" t="n">
        <v>6.89</v>
      </c>
      <c r="G26" t="n">
        <v>37.57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92.8</v>
      </c>
      <c r="Q26" t="n">
        <v>204.17</v>
      </c>
      <c r="R26" t="n">
        <v>27.88</v>
      </c>
      <c r="S26" t="n">
        <v>17.37</v>
      </c>
      <c r="T26" t="n">
        <v>3124.95</v>
      </c>
      <c r="U26" t="n">
        <v>0.62</v>
      </c>
      <c r="V26" t="n">
        <v>0.74</v>
      </c>
      <c r="W26" t="n">
        <v>1.15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10.1747</v>
      </c>
      <c r="E27" t="n">
        <v>9.83</v>
      </c>
      <c r="F27" t="n">
        <v>6.88</v>
      </c>
      <c r="G27" t="n">
        <v>37.55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92.40000000000001</v>
      </c>
      <c r="Q27" t="n">
        <v>204.14</v>
      </c>
      <c r="R27" t="n">
        <v>27.91</v>
      </c>
      <c r="S27" t="n">
        <v>17.37</v>
      </c>
      <c r="T27" t="n">
        <v>3142.25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10.2357</v>
      </c>
      <c r="E28" t="n">
        <v>9.77</v>
      </c>
      <c r="F28" t="n">
        <v>6.86</v>
      </c>
      <c r="G28" t="n">
        <v>41.18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91.89</v>
      </c>
      <c r="Q28" t="n">
        <v>204.15</v>
      </c>
      <c r="R28" t="n">
        <v>27.29</v>
      </c>
      <c r="S28" t="n">
        <v>17.37</v>
      </c>
      <c r="T28" t="n">
        <v>2836.35</v>
      </c>
      <c r="U28" t="n">
        <v>0.64</v>
      </c>
      <c r="V28" t="n">
        <v>0.74</v>
      </c>
      <c r="W28" t="n">
        <v>1.15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10.2284</v>
      </c>
      <c r="E29" t="n">
        <v>9.779999999999999</v>
      </c>
      <c r="F29" t="n">
        <v>6.87</v>
      </c>
      <c r="G29" t="n">
        <v>41.23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91.98</v>
      </c>
      <c r="Q29" t="n">
        <v>204.15</v>
      </c>
      <c r="R29" t="n">
        <v>27.33</v>
      </c>
      <c r="S29" t="n">
        <v>17.37</v>
      </c>
      <c r="T29" t="n">
        <v>2859.48</v>
      </c>
      <c r="U29" t="n">
        <v>0.64</v>
      </c>
      <c r="V29" t="n">
        <v>0.74</v>
      </c>
      <c r="W29" t="n">
        <v>1.15</v>
      </c>
      <c r="X29" t="n">
        <v>0.18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10.2377</v>
      </c>
      <c r="E30" t="n">
        <v>9.77</v>
      </c>
      <c r="F30" t="n">
        <v>6.86</v>
      </c>
      <c r="G30" t="n">
        <v>41.17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91.83</v>
      </c>
      <c r="Q30" t="n">
        <v>204.16</v>
      </c>
      <c r="R30" t="n">
        <v>27.18</v>
      </c>
      <c r="S30" t="n">
        <v>17.37</v>
      </c>
      <c r="T30" t="n">
        <v>2784.23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10.2922</v>
      </c>
      <c r="E31" t="n">
        <v>9.720000000000001</v>
      </c>
      <c r="F31" t="n">
        <v>6.85</v>
      </c>
      <c r="G31" t="n">
        <v>45.66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91.31</v>
      </c>
      <c r="Q31" t="n">
        <v>204.14</v>
      </c>
      <c r="R31" t="n">
        <v>26.76</v>
      </c>
      <c r="S31" t="n">
        <v>17.37</v>
      </c>
      <c r="T31" t="n">
        <v>2576.68</v>
      </c>
      <c r="U31" t="n">
        <v>0.65</v>
      </c>
      <c r="V31" t="n">
        <v>0.75</v>
      </c>
      <c r="W31" t="n">
        <v>1.15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10.2819</v>
      </c>
      <c r="E32" t="n">
        <v>9.73</v>
      </c>
      <c r="F32" t="n">
        <v>6.86</v>
      </c>
      <c r="G32" t="n">
        <v>45.73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91.69</v>
      </c>
      <c r="Q32" t="n">
        <v>204.14</v>
      </c>
      <c r="R32" t="n">
        <v>27.15</v>
      </c>
      <c r="S32" t="n">
        <v>17.37</v>
      </c>
      <c r="T32" t="n">
        <v>2773.84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10.2884</v>
      </c>
      <c r="E33" t="n">
        <v>9.720000000000001</v>
      </c>
      <c r="F33" t="n">
        <v>6.85</v>
      </c>
      <c r="G33" t="n">
        <v>45.69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91.44</v>
      </c>
      <c r="Q33" t="n">
        <v>204.14</v>
      </c>
      <c r="R33" t="n">
        <v>26.94</v>
      </c>
      <c r="S33" t="n">
        <v>17.37</v>
      </c>
      <c r="T33" t="n">
        <v>2667.27</v>
      </c>
      <c r="U33" t="n">
        <v>0.64</v>
      </c>
      <c r="V33" t="n">
        <v>0.75</v>
      </c>
      <c r="W33" t="n">
        <v>1.15</v>
      </c>
      <c r="X33" t="n">
        <v>0.16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10.2795</v>
      </c>
      <c r="E34" t="n">
        <v>9.73</v>
      </c>
      <c r="F34" t="n">
        <v>6.86</v>
      </c>
      <c r="G34" t="n">
        <v>45.74</v>
      </c>
      <c r="H34" t="n">
        <v>0.77</v>
      </c>
      <c r="I34" t="n">
        <v>9</v>
      </c>
      <c r="J34" t="n">
        <v>207.34</v>
      </c>
      <c r="K34" t="n">
        <v>54.38</v>
      </c>
      <c r="L34" t="n">
        <v>9</v>
      </c>
      <c r="M34" t="n">
        <v>7</v>
      </c>
      <c r="N34" t="n">
        <v>43.96</v>
      </c>
      <c r="O34" t="n">
        <v>25806.1</v>
      </c>
      <c r="P34" t="n">
        <v>91.28</v>
      </c>
      <c r="Q34" t="n">
        <v>204.14</v>
      </c>
      <c r="R34" t="n">
        <v>27.16</v>
      </c>
      <c r="S34" t="n">
        <v>17.37</v>
      </c>
      <c r="T34" t="n">
        <v>2776.95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10.3523</v>
      </c>
      <c r="E35" t="n">
        <v>9.66</v>
      </c>
      <c r="F35" t="n">
        <v>6.83</v>
      </c>
      <c r="G35" t="n">
        <v>51.24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90.45999999999999</v>
      </c>
      <c r="Q35" t="n">
        <v>204.14</v>
      </c>
      <c r="R35" t="n">
        <v>26.27</v>
      </c>
      <c r="S35" t="n">
        <v>17.37</v>
      </c>
      <c r="T35" t="n">
        <v>2334.96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10.3657</v>
      </c>
      <c r="E36" t="n">
        <v>9.65</v>
      </c>
      <c r="F36" t="n">
        <v>6.82</v>
      </c>
      <c r="G36" t="n">
        <v>51.15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90.36</v>
      </c>
      <c r="Q36" t="n">
        <v>204.15</v>
      </c>
      <c r="R36" t="n">
        <v>25.74</v>
      </c>
      <c r="S36" t="n">
        <v>17.37</v>
      </c>
      <c r="T36" t="n">
        <v>2073.04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10.3582</v>
      </c>
      <c r="E37" t="n">
        <v>9.65</v>
      </c>
      <c r="F37" t="n">
        <v>6.83</v>
      </c>
      <c r="G37" t="n">
        <v>51.2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6</v>
      </c>
      <c r="N37" t="n">
        <v>44.41</v>
      </c>
      <c r="O37" t="n">
        <v>25954</v>
      </c>
      <c r="P37" t="n">
        <v>90.2</v>
      </c>
      <c r="Q37" t="n">
        <v>204.14</v>
      </c>
      <c r="R37" t="n">
        <v>25.93</v>
      </c>
      <c r="S37" t="n">
        <v>17.37</v>
      </c>
      <c r="T37" t="n">
        <v>2165.7</v>
      </c>
      <c r="U37" t="n">
        <v>0.67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10.3549</v>
      </c>
      <c r="E38" t="n">
        <v>9.66</v>
      </c>
      <c r="F38" t="n">
        <v>6.83</v>
      </c>
      <c r="G38" t="n">
        <v>51.22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89.95999999999999</v>
      </c>
      <c r="Q38" t="n">
        <v>204.16</v>
      </c>
      <c r="R38" t="n">
        <v>26.23</v>
      </c>
      <c r="S38" t="n">
        <v>17.37</v>
      </c>
      <c r="T38" t="n">
        <v>2318.3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10.3582</v>
      </c>
      <c r="E39" t="n">
        <v>9.65</v>
      </c>
      <c r="F39" t="n">
        <v>6.83</v>
      </c>
      <c r="G39" t="n">
        <v>51.2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89.94</v>
      </c>
      <c r="Q39" t="n">
        <v>204.15</v>
      </c>
      <c r="R39" t="n">
        <v>25.99</v>
      </c>
      <c r="S39" t="n">
        <v>17.37</v>
      </c>
      <c r="T39" t="n">
        <v>2195.63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10.3532</v>
      </c>
      <c r="E40" t="n">
        <v>9.66</v>
      </c>
      <c r="F40" t="n">
        <v>6.83</v>
      </c>
      <c r="G40" t="n">
        <v>51.23</v>
      </c>
      <c r="H40" t="n">
        <v>0.89</v>
      </c>
      <c r="I40" t="n">
        <v>8</v>
      </c>
      <c r="J40" t="n">
        <v>209.74</v>
      </c>
      <c r="K40" t="n">
        <v>54.38</v>
      </c>
      <c r="L40" t="n">
        <v>10.5</v>
      </c>
      <c r="M40" t="n">
        <v>6</v>
      </c>
      <c r="N40" t="n">
        <v>44.87</v>
      </c>
      <c r="O40" t="n">
        <v>26102.37</v>
      </c>
      <c r="P40" t="n">
        <v>89.62</v>
      </c>
      <c r="Q40" t="n">
        <v>204.18</v>
      </c>
      <c r="R40" t="n">
        <v>26.14</v>
      </c>
      <c r="S40" t="n">
        <v>17.37</v>
      </c>
      <c r="T40" t="n">
        <v>2274.03</v>
      </c>
      <c r="U40" t="n">
        <v>0.66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10.4257</v>
      </c>
      <c r="E41" t="n">
        <v>9.59</v>
      </c>
      <c r="F41" t="n">
        <v>6.8</v>
      </c>
      <c r="G41" t="n">
        <v>58.31</v>
      </c>
      <c r="H41" t="n">
        <v>0.91</v>
      </c>
      <c r="I41" t="n">
        <v>7</v>
      </c>
      <c r="J41" t="n">
        <v>210.14</v>
      </c>
      <c r="K41" t="n">
        <v>54.38</v>
      </c>
      <c r="L41" t="n">
        <v>10.75</v>
      </c>
      <c r="M41" t="n">
        <v>5</v>
      </c>
      <c r="N41" t="n">
        <v>45.02</v>
      </c>
      <c r="O41" t="n">
        <v>26151.93</v>
      </c>
      <c r="P41" t="n">
        <v>89.12</v>
      </c>
      <c r="Q41" t="n">
        <v>204.18</v>
      </c>
      <c r="R41" t="n">
        <v>25.25</v>
      </c>
      <c r="S41" t="n">
        <v>17.37</v>
      </c>
      <c r="T41" t="n">
        <v>1830.55</v>
      </c>
      <c r="U41" t="n">
        <v>0.6899999999999999</v>
      </c>
      <c r="V41" t="n">
        <v>0.75</v>
      </c>
      <c r="W41" t="n">
        <v>1.15</v>
      </c>
      <c r="X41" t="n">
        <v>0.11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10.4176</v>
      </c>
      <c r="E42" t="n">
        <v>9.6</v>
      </c>
      <c r="F42" t="n">
        <v>6.81</v>
      </c>
      <c r="G42" t="n">
        <v>58.37</v>
      </c>
      <c r="H42" t="n">
        <v>0.93</v>
      </c>
      <c r="I42" t="n">
        <v>7</v>
      </c>
      <c r="J42" t="n">
        <v>210.55</v>
      </c>
      <c r="K42" t="n">
        <v>54.38</v>
      </c>
      <c r="L42" t="n">
        <v>11</v>
      </c>
      <c r="M42" t="n">
        <v>5</v>
      </c>
      <c r="N42" t="n">
        <v>45.17</v>
      </c>
      <c r="O42" t="n">
        <v>26201.54</v>
      </c>
      <c r="P42" t="n">
        <v>89.36</v>
      </c>
      <c r="Q42" t="n">
        <v>204.15</v>
      </c>
      <c r="R42" t="n">
        <v>25.56</v>
      </c>
      <c r="S42" t="n">
        <v>17.37</v>
      </c>
      <c r="T42" t="n">
        <v>1988.55</v>
      </c>
      <c r="U42" t="n">
        <v>0.68</v>
      </c>
      <c r="V42" t="n">
        <v>0.75</v>
      </c>
      <c r="W42" t="n">
        <v>1.15</v>
      </c>
      <c r="X42" t="n">
        <v>0.12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10.4251</v>
      </c>
      <c r="E43" t="n">
        <v>9.59</v>
      </c>
      <c r="F43" t="n">
        <v>6.8</v>
      </c>
      <c r="G43" t="n">
        <v>58.31</v>
      </c>
      <c r="H43" t="n">
        <v>0.95</v>
      </c>
      <c r="I43" t="n">
        <v>7</v>
      </c>
      <c r="J43" t="n">
        <v>210.95</v>
      </c>
      <c r="K43" t="n">
        <v>54.38</v>
      </c>
      <c r="L43" t="n">
        <v>11.25</v>
      </c>
      <c r="M43" t="n">
        <v>5</v>
      </c>
      <c r="N43" t="n">
        <v>45.32</v>
      </c>
      <c r="O43" t="n">
        <v>26251.2</v>
      </c>
      <c r="P43" t="n">
        <v>89.42</v>
      </c>
      <c r="Q43" t="n">
        <v>204.18</v>
      </c>
      <c r="R43" t="n">
        <v>25.23</v>
      </c>
      <c r="S43" t="n">
        <v>17.37</v>
      </c>
      <c r="T43" t="n">
        <v>1821.1</v>
      </c>
      <c r="U43" t="n">
        <v>0.6899999999999999</v>
      </c>
      <c r="V43" t="n">
        <v>0.75</v>
      </c>
      <c r="W43" t="n">
        <v>1.15</v>
      </c>
      <c r="X43" t="n">
        <v>0.11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10.4152</v>
      </c>
      <c r="E44" t="n">
        <v>9.6</v>
      </c>
      <c r="F44" t="n">
        <v>6.81</v>
      </c>
      <c r="G44" t="n">
        <v>58.39</v>
      </c>
      <c r="H44" t="n">
        <v>0.97</v>
      </c>
      <c r="I44" t="n">
        <v>7</v>
      </c>
      <c r="J44" t="n">
        <v>211.35</v>
      </c>
      <c r="K44" t="n">
        <v>54.38</v>
      </c>
      <c r="L44" t="n">
        <v>11.5</v>
      </c>
      <c r="M44" t="n">
        <v>5</v>
      </c>
      <c r="N44" t="n">
        <v>45.48</v>
      </c>
      <c r="O44" t="n">
        <v>26300.92</v>
      </c>
      <c r="P44" t="n">
        <v>89.40000000000001</v>
      </c>
      <c r="Q44" t="n">
        <v>204.14</v>
      </c>
      <c r="R44" t="n">
        <v>25.59</v>
      </c>
      <c r="S44" t="n">
        <v>17.37</v>
      </c>
      <c r="T44" t="n">
        <v>2003.71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10.4134</v>
      </c>
      <c r="E45" t="n">
        <v>9.6</v>
      </c>
      <c r="F45" t="n">
        <v>6.81</v>
      </c>
      <c r="G45" t="n">
        <v>58.41</v>
      </c>
      <c r="H45" t="n">
        <v>0.99</v>
      </c>
      <c r="I45" t="n">
        <v>7</v>
      </c>
      <c r="J45" t="n">
        <v>211.76</v>
      </c>
      <c r="K45" t="n">
        <v>54.38</v>
      </c>
      <c r="L45" t="n">
        <v>11.75</v>
      </c>
      <c r="M45" t="n">
        <v>5</v>
      </c>
      <c r="N45" t="n">
        <v>45.63</v>
      </c>
      <c r="O45" t="n">
        <v>26350.68</v>
      </c>
      <c r="P45" t="n">
        <v>89.13</v>
      </c>
      <c r="Q45" t="n">
        <v>204.14</v>
      </c>
      <c r="R45" t="n">
        <v>25.65</v>
      </c>
      <c r="S45" t="n">
        <v>17.37</v>
      </c>
      <c r="T45" t="n">
        <v>2032.59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10.4143</v>
      </c>
      <c r="E46" t="n">
        <v>9.6</v>
      </c>
      <c r="F46" t="n">
        <v>6.81</v>
      </c>
      <c r="G46" t="n">
        <v>58.4</v>
      </c>
      <c r="H46" t="n">
        <v>1</v>
      </c>
      <c r="I46" t="n">
        <v>7</v>
      </c>
      <c r="J46" t="n">
        <v>212.16</v>
      </c>
      <c r="K46" t="n">
        <v>54.38</v>
      </c>
      <c r="L46" t="n">
        <v>12</v>
      </c>
      <c r="M46" t="n">
        <v>5</v>
      </c>
      <c r="N46" t="n">
        <v>45.78</v>
      </c>
      <c r="O46" t="n">
        <v>26400.51</v>
      </c>
      <c r="P46" t="n">
        <v>88.86</v>
      </c>
      <c r="Q46" t="n">
        <v>204.18</v>
      </c>
      <c r="R46" t="n">
        <v>25.7</v>
      </c>
      <c r="S46" t="n">
        <v>17.37</v>
      </c>
      <c r="T46" t="n">
        <v>2056.87</v>
      </c>
      <c r="U46" t="n">
        <v>0.68</v>
      </c>
      <c r="V46" t="n">
        <v>0.75</v>
      </c>
      <c r="W46" t="n">
        <v>1.15</v>
      </c>
      <c r="X46" t="n">
        <v>0.12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10.4118</v>
      </c>
      <c r="E47" t="n">
        <v>9.6</v>
      </c>
      <c r="F47" t="n">
        <v>6.82</v>
      </c>
      <c r="G47" t="n">
        <v>58.42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88.68000000000001</v>
      </c>
      <c r="Q47" t="n">
        <v>204.14</v>
      </c>
      <c r="R47" t="n">
        <v>25.76</v>
      </c>
      <c r="S47" t="n">
        <v>17.37</v>
      </c>
      <c r="T47" t="n">
        <v>2089.78</v>
      </c>
      <c r="U47" t="n">
        <v>0.67</v>
      </c>
      <c r="V47" t="n">
        <v>0.75</v>
      </c>
      <c r="W47" t="n">
        <v>1.15</v>
      </c>
      <c r="X47" t="n">
        <v>0.12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10.4185</v>
      </c>
      <c r="E48" t="n">
        <v>9.6</v>
      </c>
      <c r="F48" t="n">
        <v>6.81</v>
      </c>
      <c r="G48" t="n">
        <v>58.37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88.20999999999999</v>
      </c>
      <c r="Q48" t="n">
        <v>204.16</v>
      </c>
      <c r="R48" t="n">
        <v>25.48</v>
      </c>
      <c r="S48" t="n">
        <v>17.37</v>
      </c>
      <c r="T48" t="n">
        <v>1946.42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10.4913</v>
      </c>
      <c r="E49" t="n">
        <v>9.529999999999999</v>
      </c>
      <c r="F49" t="n">
        <v>6.78</v>
      </c>
      <c r="G49" t="n">
        <v>67.81999999999999</v>
      </c>
      <c r="H49" t="n">
        <v>1.06</v>
      </c>
      <c r="I49" t="n">
        <v>6</v>
      </c>
      <c r="J49" t="n">
        <v>213.37</v>
      </c>
      <c r="K49" t="n">
        <v>54.38</v>
      </c>
      <c r="L49" t="n">
        <v>12.75</v>
      </c>
      <c r="M49" t="n">
        <v>4</v>
      </c>
      <c r="N49" t="n">
        <v>46.25</v>
      </c>
      <c r="O49" t="n">
        <v>26550.29</v>
      </c>
      <c r="P49" t="n">
        <v>87.72</v>
      </c>
      <c r="Q49" t="n">
        <v>204.14</v>
      </c>
      <c r="R49" t="n">
        <v>24.62</v>
      </c>
      <c r="S49" t="n">
        <v>17.37</v>
      </c>
      <c r="T49" t="n">
        <v>1522.25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10.4797</v>
      </c>
      <c r="E50" t="n">
        <v>9.539999999999999</v>
      </c>
      <c r="F50" t="n">
        <v>6.79</v>
      </c>
      <c r="G50" t="n">
        <v>67.92</v>
      </c>
      <c r="H50" t="n">
        <v>1.08</v>
      </c>
      <c r="I50" t="n">
        <v>6</v>
      </c>
      <c r="J50" t="n">
        <v>213.78</v>
      </c>
      <c r="K50" t="n">
        <v>54.38</v>
      </c>
      <c r="L50" t="n">
        <v>13</v>
      </c>
      <c r="M50" t="n">
        <v>4</v>
      </c>
      <c r="N50" t="n">
        <v>46.4</v>
      </c>
      <c r="O50" t="n">
        <v>26600.32</v>
      </c>
      <c r="P50" t="n">
        <v>87.81</v>
      </c>
      <c r="Q50" t="n">
        <v>204.14</v>
      </c>
      <c r="R50" t="n">
        <v>24.85</v>
      </c>
      <c r="S50" t="n">
        <v>17.37</v>
      </c>
      <c r="T50" t="n">
        <v>1638.99</v>
      </c>
      <c r="U50" t="n">
        <v>0.7</v>
      </c>
      <c r="V50" t="n">
        <v>0.75</v>
      </c>
      <c r="W50" t="n">
        <v>1.15</v>
      </c>
      <c r="X50" t="n">
        <v>0.1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10.4855</v>
      </c>
      <c r="E51" t="n">
        <v>9.539999999999999</v>
      </c>
      <c r="F51" t="n">
        <v>6.79</v>
      </c>
      <c r="G51" t="n">
        <v>67.87</v>
      </c>
      <c r="H51" t="n">
        <v>1.1</v>
      </c>
      <c r="I51" t="n">
        <v>6</v>
      </c>
      <c r="J51" t="n">
        <v>214.19</v>
      </c>
      <c r="K51" t="n">
        <v>54.38</v>
      </c>
      <c r="L51" t="n">
        <v>13.25</v>
      </c>
      <c r="M51" t="n">
        <v>4</v>
      </c>
      <c r="N51" t="n">
        <v>46.56</v>
      </c>
      <c r="O51" t="n">
        <v>26650.41</v>
      </c>
      <c r="P51" t="n">
        <v>87.88</v>
      </c>
      <c r="Q51" t="n">
        <v>204.14</v>
      </c>
      <c r="R51" t="n">
        <v>24.85</v>
      </c>
      <c r="S51" t="n">
        <v>17.37</v>
      </c>
      <c r="T51" t="n">
        <v>1635.81</v>
      </c>
      <c r="U51" t="n">
        <v>0.7</v>
      </c>
      <c r="V51" t="n">
        <v>0.75</v>
      </c>
      <c r="W51" t="n">
        <v>1.15</v>
      </c>
      <c r="X51" t="n">
        <v>0.1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10.4843</v>
      </c>
      <c r="E52" t="n">
        <v>9.539999999999999</v>
      </c>
      <c r="F52" t="n">
        <v>6.79</v>
      </c>
      <c r="G52" t="n">
        <v>67.88</v>
      </c>
      <c r="H52" t="n">
        <v>1.12</v>
      </c>
      <c r="I52" t="n">
        <v>6</v>
      </c>
      <c r="J52" t="n">
        <v>214.59</v>
      </c>
      <c r="K52" t="n">
        <v>54.38</v>
      </c>
      <c r="L52" t="n">
        <v>13.5</v>
      </c>
      <c r="M52" t="n">
        <v>4</v>
      </c>
      <c r="N52" t="n">
        <v>46.72</v>
      </c>
      <c r="O52" t="n">
        <v>26700.55</v>
      </c>
      <c r="P52" t="n">
        <v>87.86</v>
      </c>
      <c r="Q52" t="n">
        <v>204.14</v>
      </c>
      <c r="R52" t="n">
        <v>24.97</v>
      </c>
      <c r="S52" t="n">
        <v>17.37</v>
      </c>
      <c r="T52" t="n">
        <v>1696.48</v>
      </c>
      <c r="U52" t="n">
        <v>0.7</v>
      </c>
      <c r="V52" t="n">
        <v>0.75</v>
      </c>
      <c r="W52" t="n">
        <v>1.14</v>
      </c>
      <c r="X52" t="n">
        <v>0.1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10.4913</v>
      </c>
      <c r="E53" t="n">
        <v>9.529999999999999</v>
      </c>
      <c r="F53" t="n">
        <v>6.78</v>
      </c>
      <c r="G53" t="n">
        <v>67.81999999999999</v>
      </c>
      <c r="H53" t="n">
        <v>1.14</v>
      </c>
      <c r="I53" t="n">
        <v>6</v>
      </c>
      <c r="J53" t="n">
        <v>215</v>
      </c>
      <c r="K53" t="n">
        <v>54.38</v>
      </c>
      <c r="L53" t="n">
        <v>13.75</v>
      </c>
      <c r="M53" t="n">
        <v>4</v>
      </c>
      <c r="N53" t="n">
        <v>46.87</v>
      </c>
      <c r="O53" t="n">
        <v>26750.75</v>
      </c>
      <c r="P53" t="n">
        <v>87.63</v>
      </c>
      <c r="Q53" t="n">
        <v>204.15</v>
      </c>
      <c r="R53" t="n">
        <v>24.61</v>
      </c>
      <c r="S53" t="n">
        <v>17.37</v>
      </c>
      <c r="T53" t="n">
        <v>1514.87</v>
      </c>
      <c r="U53" t="n">
        <v>0.71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10.4861</v>
      </c>
      <c r="E54" t="n">
        <v>9.539999999999999</v>
      </c>
      <c r="F54" t="n">
        <v>6.79</v>
      </c>
      <c r="G54" t="n">
        <v>67.86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87.39</v>
      </c>
      <c r="Q54" t="n">
        <v>204.17</v>
      </c>
      <c r="R54" t="n">
        <v>24.81</v>
      </c>
      <c r="S54" t="n">
        <v>17.37</v>
      </c>
      <c r="T54" t="n">
        <v>1618.66</v>
      </c>
      <c r="U54" t="n">
        <v>0.7</v>
      </c>
      <c r="V54" t="n">
        <v>0.75</v>
      </c>
      <c r="W54" t="n">
        <v>1.15</v>
      </c>
      <c r="X54" t="n">
        <v>0.1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10.4791</v>
      </c>
      <c r="E55" t="n">
        <v>9.539999999999999</v>
      </c>
      <c r="F55" t="n">
        <v>6.79</v>
      </c>
      <c r="G55" t="n">
        <v>67.93000000000001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87.37</v>
      </c>
      <c r="Q55" t="n">
        <v>204.14</v>
      </c>
      <c r="R55" t="n">
        <v>25.03</v>
      </c>
      <c r="S55" t="n">
        <v>17.37</v>
      </c>
      <c r="T55" t="n">
        <v>1728.99</v>
      </c>
      <c r="U55" t="n">
        <v>0.6899999999999999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10.4865</v>
      </c>
      <c r="E56" t="n">
        <v>9.539999999999999</v>
      </c>
      <c r="F56" t="n">
        <v>6.79</v>
      </c>
      <c r="G56" t="n">
        <v>67.86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86.95999999999999</v>
      </c>
      <c r="Q56" t="n">
        <v>204.14</v>
      </c>
      <c r="R56" t="n">
        <v>24.75</v>
      </c>
      <c r="S56" t="n">
        <v>17.37</v>
      </c>
      <c r="T56" t="n">
        <v>1585.61</v>
      </c>
      <c r="U56" t="n">
        <v>0.7</v>
      </c>
      <c r="V56" t="n">
        <v>0.75</v>
      </c>
      <c r="W56" t="n">
        <v>1.15</v>
      </c>
      <c r="X56" t="n">
        <v>0.1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10.4828</v>
      </c>
      <c r="E57" t="n">
        <v>9.539999999999999</v>
      </c>
      <c r="F57" t="n">
        <v>6.79</v>
      </c>
      <c r="G57" t="n">
        <v>67.89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4</v>
      </c>
      <c r="N57" t="n">
        <v>47.51</v>
      </c>
      <c r="O57" t="n">
        <v>26952.08</v>
      </c>
      <c r="P57" t="n">
        <v>86.81</v>
      </c>
      <c r="Q57" t="n">
        <v>204.14</v>
      </c>
      <c r="R57" t="n">
        <v>24.91</v>
      </c>
      <c r="S57" t="n">
        <v>17.37</v>
      </c>
      <c r="T57" t="n">
        <v>1665.26</v>
      </c>
      <c r="U57" t="n">
        <v>0.7</v>
      </c>
      <c r="V57" t="n">
        <v>0.75</v>
      </c>
      <c r="W57" t="n">
        <v>1.15</v>
      </c>
      <c r="X57" t="n">
        <v>0.1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10.4846</v>
      </c>
      <c r="E58" t="n">
        <v>9.539999999999999</v>
      </c>
      <c r="F58" t="n">
        <v>6.79</v>
      </c>
      <c r="G58" t="n">
        <v>67.88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4</v>
      </c>
      <c r="N58" t="n">
        <v>47.66</v>
      </c>
      <c r="O58" t="n">
        <v>27002.55</v>
      </c>
      <c r="P58" t="n">
        <v>86.64</v>
      </c>
      <c r="Q58" t="n">
        <v>204.14</v>
      </c>
      <c r="R58" t="n">
        <v>24.78</v>
      </c>
      <c r="S58" t="n">
        <v>17.37</v>
      </c>
      <c r="T58" t="n">
        <v>1603.08</v>
      </c>
      <c r="U58" t="n">
        <v>0.7</v>
      </c>
      <c r="V58" t="n">
        <v>0.75</v>
      </c>
      <c r="W58" t="n">
        <v>1.15</v>
      </c>
      <c r="X58" t="n">
        <v>0.1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10.4825</v>
      </c>
      <c r="E59" t="n">
        <v>9.539999999999999</v>
      </c>
      <c r="F59" t="n">
        <v>6.79</v>
      </c>
      <c r="G59" t="n">
        <v>67.90000000000001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4</v>
      </c>
      <c r="N59" t="n">
        <v>47.82</v>
      </c>
      <c r="O59" t="n">
        <v>27053.07</v>
      </c>
      <c r="P59" t="n">
        <v>86.12</v>
      </c>
      <c r="Q59" t="n">
        <v>204.15</v>
      </c>
      <c r="R59" t="n">
        <v>25.03</v>
      </c>
      <c r="S59" t="n">
        <v>17.37</v>
      </c>
      <c r="T59" t="n">
        <v>1726.81</v>
      </c>
      <c r="U59" t="n">
        <v>0.6899999999999999</v>
      </c>
      <c r="V59" t="n">
        <v>0.75</v>
      </c>
      <c r="W59" t="n">
        <v>1.14</v>
      </c>
      <c r="X59" t="n">
        <v>0.1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10.5445</v>
      </c>
      <c r="E60" t="n">
        <v>9.48</v>
      </c>
      <c r="F60" t="n">
        <v>6.77</v>
      </c>
      <c r="G60" t="n">
        <v>81.27</v>
      </c>
      <c r="H60" t="n">
        <v>1.26</v>
      </c>
      <c r="I60" t="n">
        <v>5</v>
      </c>
      <c r="J60" t="n">
        <v>217.86</v>
      </c>
      <c r="K60" t="n">
        <v>54.38</v>
      </c>
      <c r="L60" t="n">
        <v>15.5</v>
      </c>
      <c r="M60" t="n">
        <v>3</v>
      </c>
      <c r="N60" t="n">
        <v>47.98</v>
      </c>
      <c r="O60" t="n">
        <v>27103.65</v>
      </c>
      <c r="P60" t="n">
        <v>85.78</v>
      </c>
      <c r="Q60" t="n">
        <v>204.23</v>
      </c>
      <c r="R60" t="n">
        <v>24.37</v>
      </c>
      <c r="S60" t="n">
        <v>17.37</v>
      </c>
      <c r="T60" t="n">
        <v>1403.52</v>
      </c>
      <c r="U60" t="n">
        <v>0.71</v>
      </c>
      <c r="V60" t="n">
        <v>0.75</v>
      </c>
      <c r="W60" t="n">
        <v>1.14</v>
      </c>
      <c r="X60" t="n">
        <v>0.08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10.5356</v>
      </c>
      <c r="E61" t="n">
        <v>9.49</v>
      </c>
      <c r="F61" t="n">
        <v>6.78</v>
      </c>
      <c r="G61" t="n">
        <v>81.37</v>
      </c>
      <c r="H61" t="n">
        <v>1.28</v>
      </c>
      <c r="I61" t="n">
        <v>5</v>
      </c>
      <c r="J61" t="n">
        <v>218.27</v>
      </c>
      <c r="K61" t="n">
        <v>54.38</v>
      </c>
      <c r="L61" t="n">
        <v>15.75</v>
      </c>
      <c r="M61" t="n">
        <v>3</v>
      </c>
      <c r="N61" t="n">
        <v>48.15</v>
      </c>
      <c r="O61" t="n">
        <v>27154.29</v>
      </c>
      <c r="P61" t="n">
        <v>86.08</v>
      </c>
      <c r="Q61" t="n">
        <v>204.14</v>
      </c>
      <c r="R61" t="n">
        <v>24.63</v>
      </c>
      <c r="S61" t="n">
        <v>17.37</v>
      </c>
      <c r="T61" t="n">
        <v>1532.64</v>
      </c>
      <c r="U61" t="n">
        <v>0.71</v>
      </c>
      <c r="V61" t="n">
        <v>0.75</v>
      </c>
      <c r="W61" t="n">
        <v>1.14</v>
      </c>
      <c r="X61" t="n">
        <v>0.09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10.5448</v>
      </c>
      <c r="E62" t="n">
        <v>9.48</v>
      </c>
      <c r="F62" t="n">
        <v>6.77</v>
      </c>
      <c r="G62" t="n">
        <v>81.27</v>
      </c>
      <c r="H62" t="n">
        <v>1.3</v>
      </c>
      <c r="I62" t="n">
        <v>5</v>
      </c>
      <c r="J62" t="n">
        <v>218.68</v>
      </c>
      <c r="K62" t="n">
        <v>54.38</v>
      </c>
      <c r="L62" t="n">
        <v>16</v>
      </c>
      <c r="M62" t="n">
        <v>3</v>
      </c>
      <c r="N62" t="n">
        <v>48.31</v>
      </c>
      <c r="O62" t="n">
        <v>27204.98</v>
      </c>
      <c r="P62" t="n">
        <v>86</v>
      </c>
      <c r="Q62" t="n">
        <v>204.14</v>
      </c>
      <c r="R62" t="n">
        <v>24.37</v>
      </c>
      <c r="S62" t="n">
        <v>17.37</v>
      </c>
      <c r="T62" t="n">
        <v>1400.23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10.5439</v>
      </c>
      <c r="E63" t="n">
        <v>9.48</v>
      </c>
      <c r="F63" t="n">
        <v>6.77</v>
      </c>
      <c r="G63" t="n">
        <v>81.28</v>
      </c>
      <c r="H63" t="n">
        <v>1.32</v>
      </c>
      <c r="I63" t="n">
        <v>5</v>
      </c>
      <c r="J63" t="n">
        <v>219.09</v>
      </c>
      <c r="K63" t="n">
        <v>54.38</v>
      </c>
      <c r="L63" t="n">
        <v>16.25</v>
      </c>
      <c r="M63" t="n">
        <v>3</v>
      </c>
      <c r="N63" t="n">
        <v>48.47</v>
      </c>
      <c r="O63" t="n">
        <v>27255.72</v>
      </c>
      <c r="P63" t="n">
        <v>86.27</v>
      </c>
      <c r="Q63" t="n">
        <v>204.15</v>
      </c>
      <c r="R63" t="n">
        <v>24.41</v>
      </c>
      <c r="S63" t="n">
        <v>17.37</v>
      </c>
      <c r="T63" t="n">
        <v>1424.81</v>
      </c>
      <c r="U63" t="n">
        <v>0.71</v>
      </c>
      <c r="V63" t="n">
        <v>0.75</v>
      </c>
      <c r="W63" t="n">
        <v>1.14</v>
      </c>
      <c r="X63" t="n">
        <v>0.08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10.5473</v>
      </c>
      <c r="E64" t="n">
        <v>9.48</v>
      </c>
      <c r="F64" t="n">
        <v>6.77</v>
      </c>
      <c r="G64" t="n">
        <v>81.23999999999999</v>
      </c>
      <c r="H64" t="n">
        <v>1.34</v>
      </c>
      <c r="I64" t="n">
        <v>5</v>
      </c>
      <c r="J64" t="n">
        <v>219.51</v>
      </c>
      <c r="K64" t="n">
        <v>54.38</v>
      </c>
      <c r="L64" t="n">
        <v>16.5</v>
      </c>
      <c r="M64" t="n">
        <v>3</v>
      </c>
      <c r="N64" t="n">
        <v>48.63</v>
      </c>
      <c r="O64" t="n">
        <v>27306.53</v>
      </c>
      <c r="P64" t="n">
        <v>86</v>
      </c>
      <c r="Q64" t="n">
        <v>204.14</v>
      </c>
      <c r="R64" t="n">
        <v>24.34</v>
      </c>
      <c r="S64" t="n">
        <v>17.37</v>
      </c>
      <c r="T64" t="n">
        <v>1388</v>
      </c>
      <c r="U64" t="n">
        <v>0.71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10.5396</v>
      </c>
      <c r="E65" t="n">
        <v>9.49</v>
      </c>
      <c r="F65" t="n">
        <v>6.78</v>
      </c>
      <c r="G65" t="n">
        <v>81.31999999999999</v>
      </c>
      <c r="H65" t="n">
        <v>1.35</v>
      </c>
      <c r="I65" t="n">
        <v>5</v>
      </c>
      <c r="J65" t="n">
        <v>219.92</v>
      </c>
      <c r="K65" t="n">
        <v>54.38</v>
      </c>
      <c r="L65" t="n">
        <v>16.75</v>
      </c>
      <c r="M65" t="n">
        <v>3</v>
      </c>
      <c r="N65" t="n">
        <v>48.79</v>
      </c>
      <c r="O65" t="n">
        <v>27357.38</v>
      </c>
      <c r="P65" t="n">
        <v>85.98999999999999</v>
      </c>
      <c r="Q65" t="n">
        <v>204.14</v>
      </c>
      <c r="R65" t="n">
        <v>24.48</v>
      </c>
      <c r="S65" t="n">
        <v>17.37</v>
      </c>
      <c r="T65" t="n">
        <v>1458.72</v>
      </c>
      <c r="U65" t="n">
        <v>0.71</v>
      </c>
      <c r="V65" t="n">
        <v>0.75</v>
      </c>
      <c r="W65" t="n">
        <v>1.15</v>
      </c>
      <c r="X65" t="n">
        <v>0.09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10.539</v>
      </c>
      <c r="E66" t="n">
        <v>9.49</v>
      </c>
      <c r="F66" t="n">
        <v>6.78</v>
      </c>
      <c r="G66" t="n">
        <v>81.33</v>
      </c>
      <c r="H66" t="n">
        <v>1.37</v>
      </c>
      <c r="I66" t="n">
        <v>5</v>
      </c>
      <c r="J66" t="n">
        <v>220.33</v>
      </c>
      <c r="K66" t="n">
        <v>54.38</v>
      </c>
      <c r="L66" t="n">
        <v>17</v>
      </c>
      <c r="M66" t="n">
        <v>3</v>
      </c>
      <c r="N66" t="n">
        <v>48.95</v>
      </c>
      <c r="O66" t="n">
        <v>27408.3</v>
      </c>
      <c r="P66" t="n">
        <v>85.88</v>
      </c>
      <c r="Q66" t="n">
        <v>204.14</v>
      </c>
      <c r="R66" t="n">
        <v>24.54</v>
      </c>
      <c r="S66" t="n">
        <v>17.37</v>
      </c>
      <c r="T66" t="n">
        <v>1488.54</v>
      </c>
      <c r="U66" t="n">
        <v>0.71</v>
      </c>
      <c r="V66" t="n">
        <v>0.75</v>
      </c>
      <c r="W66" t="n">
        <v>1.15</v>
      </c>
      <c r="X66" t="n">
        <v>0.09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10.5442</v>
      </c>
      <c r="E67" t="n">
        <v>9.48</v>
      </c>
      <c r="F67" t="n">
        <v>6.77</v>
      </c>
      <c r="G67" t="n">
        <v>81.27</v>
      </c>
      <c r="H67" t="n">
        <v>1.39</v>
      </c>
      <c r="I67" t="n">
        <v>5</v>
      </c>
      <c r="J67" t="n">
        <v>220.74</v>
      </c>
      <c r="K67" t="n">
        <v>54.38</v>
      </c>
      <c r="L67" t="n">
        <v>17.25</v>
      </c>
      <c r="M67" t="n">
        <v>3</v>
      </c>
      <c r="N67" t="n">
        <v>49.12</v>
      </c>
      <c r="O67" t="n">
        <v>27459.27</v>
      </c>
      <c r="P67" t="n">
        <v>85.56999999999999</v>
      </c>
      <c r="Q67" t="n">
        <v>204.16</v>
      </c>
      <c r="R67" t="n">
        <v>24.41</v>
      </c>
      <c r="S67" t="n">
        <v>17.37</v>
      </c>
      <c r="T67" t="n">
        <v>1421.46</v>
      </c>
      <c r="U67" t="n">
        <v>0.71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10.5529</v>
      </c>
      <c r="E68" t="n">
        <v>9.48</v>
      </c>
      <c r="F68" t="n">
        <v>6.76</v>
      </c>
      <c r="G68" t="n">
        <v>81.18000000000001</v>
      </c>
      <c r="H68" t="n">
        <v>1.41</v>
      </c>
      <c r="I68" t="n">
        <v>5</v>
      </c>
      <c r="J68" t="n">
        <v>221.16</v>
      </c>
      <c r="K68" t="n">
        <v>54.38</v>
      </c>
      <c r="L68" t="n">
        <v>17.5</v>
      </c>
      <c r="M68" t="n">
        <v>3</v>
      </c>
      <c r="N68" t="n">
        <v>49.28</v>
      </c>
      <c r="O68" t="n">
        <v>27510.3</v>
      </c>
      <c r="P68" t="n">
        <v>85.33</v>
      </c>
      <c r="Q68" t="n">
        <v>204.14</v>
      </c>
      <c r="R68" t="n">
        <v>24.23</v>
      </c>
      <c r="S68" t="n">
        <v>17.37</v>
      </c>
      <c r="T68" t="n">
        <v>1334.12</v>
      </c>
      <c r="U68" t="n">
        <v>0.72</v>
      </c>
      <c r="V68" t="n">
        <v>0.75</v>
      </c>
      <c r="W68" t="n">
        <v>1.14</v>
      </c>
      <c r="X68" t="n">
        <v>0.07000000000000001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10.5572</v>
      </c>
      <c r="E69" t="n">
        <v>9.470000000000001</v>
      </c>
      <c r="F69" t="n">
        <v>6.76</v>
      </c>
      <c r="G69" t="n">
        <v>81.13</v>
      </c>
      <c r="H69" t="n">
        <v>1.42</v>
      </c>
      <c r="I69" t="n">
        <v>5</v>
      </c>
      <c r="J69" t="n">
        <v>221.57</v>
      </c>
      <c r="K69" t="n">
        <v>54.38</v>
      </c>
      <c r="L69" t="n">
        <v>17.75</v>
      </c>
      <c r="M69" t="n">
        <v>3</v>
      </c>
      <c r="N69" t="n">
        <v>49.45</v>
      </c>
      <c r="O69" t="n">
        <v>27561.39</v>
      </c>
      <c r="P69" t="n">
        <v>84.88</v>
      </c>
      <c r="Q69" t="n">
        <v>204.14</v>
      </c>
      <c r="R69" t="n">
        <v>24.07</v>
      </c>
      <c r="S69" t="n">
        <v>17.37</v>
      </c>
      <c r="T69" t="n">
        <v>1250.78</v>
      </c>
      <c r="U69" t="n">
        <v>0.72</v>
      </c>
      <c r="V69" t="n">
        <v>0.76</v>
      </c>
      <c r="W69" t="n">
        <v>1.14</v>
      </c>
      <c r="X69" t="n">
        <v>0.07000000000000001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10.5535</v>
      </c>
      <c r="E70" t="n">
        <v>9.48</v>
      </c>
      <c r="F70" t="n">
        <v>6.76</v>
      </c>
      <c r="G70" t="n">
        <v>81.17</v>
      </c>
      <c r="H70" t="n">
        <v>1.44</v>
      </c>
      <c r="I70" t="n">
        <v>5</v>
      </c>
      <c r="J70" t="n">
        <v>221.99</v>
      </c>
      <c r="K70" t="n">
        <v>54.38</v>
      </c>
      <c r="L70" t="n">
        <v>18</v>
      </c>
      <c r="M70" t="n">
        <v>3</v>
      </c>
      <c r="N70" t="n">
        <v>49.61</v>
      </c>
      <c r="O70" t="n">
        <v>27612.53</v>
      </c>
      <c r="P70" t="n">
        <v>84.53</v>
      </c>
      <c r="Q70" t="n">
        <v>204.16</v>
      </c>
      <c r="R70" t="n">
        <v>24.06</v>
      </c>
      <c r="S70" t="n">
        <v>17.37</v>
      </c>
      <c r="T70" t="n">
        <v>1247.79</v>
      </c>
      <c r="U70" t="n">
        <v>0.72</v>
      </c>
      <c r="V70" t="n">
        <v>0.75</v>
      </c>
      <c r="W70" t="n">
        <v>1.15</v>
      </c>
      <c r="X70" t="n">
        <v>0.07000000000000001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10.5473</v>
      </c>
      <c r="E71" t="n">
        <v>9.48</v>
      </c>
      <c r="F71" t="n">
        <v>6.77</v>
      </c>
      <c r="G71" t="n">
        <v>81.23999999999999</v>
      </c>
      <c r="H71" t="n">
        <v>1.46</v>
      </c>
      <c r="I71" t="n">
        <v>5</v>
      </c>
      <c r="J71" t="n">
        <v>222.4</v>
      </c>
      <c r="K71" t="n">
        <v>54.38</v>
      </c>
      <c r="L71" t="n">
        <v>18.25</v>
      </c>
      <c r="M71" t="n">
        <v>3</v>
      </c>
      <c r="N71" t="n">
        <v>49.78</v>
      </c>
      <c r="O71" t="n">
        <v>27663.85</v>
      </c>
      <c r="P71" t="n">
        <v>84.06999999999999</v>
      </c>
      <c r="Q71" t="n">
        <v>204.14</v>
      </c>
      <c r="R71" t="n">
        <v>24.2</v>
      </c>
      <c r="S71" t="n">
        <v>17.37</v>
      </c>
      <c r="T71" t="n">
        <v>1316.59</v>
      </c>
      <c r="U71" t="n">
        <v>0.72</v>
      </c>
      <c r="V71" t="n">
        <v>0.75</v>
      </c>
      <c r="W71" t="n">
        <v>1.15</v>
      </c>
      <c r="X71" t="n">
        <v>0.08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10.5504</v>
      </c>
      <c r="E72" t="n">
        <v>9.48</v>
      </c>
      <c r="F72" t="n">
        <v>6.77</v>
      </c>
      <c r="G72" t="n">
        <v>81.20999999999999</v>
      </c>
      <c r="H72" t="n">
        <v>1.48</v>
      </c>
      <c r="I72" t="n">
        <v>5</v>
      </c>
      <c r="J72" t="n">
        <v>222.82</v>
      </c>
      <c r="K72" t="n">
        <v>54.38</v>
      </c>
      <c r="L72" t="n">
        <v>18.5</v>
      </c>
      <c r="M72" t="n">
        <v>3</v>
      </c>
      <c r="N72" t="n">
        <v>49.94</v>
      </c>
      <c r="O72" t="n">
        <v>27715.11</v>
      </c>
      <c r="P72" t="n">
        <v>83.67</v>
      </c>
      <c r="Q72" t="n">
        <v>204.14</v>
      </c>
      <c r="R72" t="n">
        <v>24.18</v>
      </c>
      <c r="S72" t="n">
        <v>17.37</v>
      </c>
      <c r="T72" t="n">
        <v>1307.25</v>
      </c>
      <c r="U72" t="n">
        <v>0.72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10.5495</v>
      </c>
      <c r="E73" t="n">
        <v>9.48</v>
      </c>
      <c r="F73" t="n">
        <v>6.77</v>
      </c>
      <c r="G73" t="n">
        <v>81.22</v>
      </c>
      <c r="H73" t="n">
        <v>1.49</v>
      </c>
      <c r="I73" t="n">
        <v>5</v>
      </c>
      <c r="J73" t="n">
        <v>223.23</v>
      </c>
      <c r="K73" t="n">
        <v>54.38</v>
      </c>
      <c r="L73" t="n">
        <v>18.75</v>
      </c>
      <c r="M73" t="n">
        <v>3</v>
      </c>
      <c r="N73" t="n">
        <v>50.11</v>
      </c>
      <c r="O73" t="n">
        <v>27766.43</v>
      </c>
      <c r="P73" t="n">
        <v>83.66</v>
      </c>
      <c r="Q73" t="n">
        <v>204.14</v>
      </c>
      <c r="R73" t="n">
        <v>24.2</v>
      </c>
      <c r="S73" t="n">
        <v>17.37</v>
      </c>
      <c r="T73" t="n">
        <v>1317.69</v>
      </c>
      <c r="U73" t="n">
        <v>0.72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10.5442</v>
      </c>
      <c r="E74" t="n">
        <v>9.48</v>
      </c>
      <c r="F74" t="n">
        <v>6.77</v>
      </c>
      <c r="G74" t="n">
        <v>81.27</v>
      </c>
      <c r="H74" t="n">
        <v>1.51</v>
      </c>
      <c r="I74" t="n">
        <v>5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83.45999999999999</v>
      </c>
      <c r="Q74" t="n">
        <v>204.14</v>
      </c>
      <c r="R74" t="n">
        <v>24.4</v>
      </c>
      <c r="S74" t="n">
        <v>17.37</v>
      </c>
      <c r="T74" t="n">
        <v>1416.51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10.5467</v>
      </c>
      <c r="E75" t="n">
        <v>9.48</v>
      </c>
      <c r="F75" t="n">
        <v>6.77</v>
      </c>
      <c r="G75" t="n">
        <v>81.25</v>
      </c>
      <c r="H75" t="n">
        <v>1.53</v>
      </c>
      <c r="I75" t="n">
        <v>5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83.01000000000001</v>
      </c>
      <c r="Q75" t="n">
        <v>204.15</v>
      </c>
      <c r="R75" t="n">
        <v>24.33</v>
      </c>
      <c r="S75" t="n">
        <v>17.37</v>
      </c>
      <c r="T75" t="n">
        <v>1383.29</v>
      </c>
      <c r="U75" t="n">
        <v>0.71</v>
      </c>
      <c r="V75" t="n">
        <v>0.75</v>
      </c>
      <c r="W75" t="n">
        <v>1.14</v>
      </c>
      <c r="X75" t="n">
        <v>0.08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10.551</v>
      </c>
      <c r="E76" t="n">
        <v>9.48</v>
      </c>
      <c r="F76" t="n">
        <v>6.77</v>
      </c>
      <c r="G76" t="n">
        <v>81.2</v>
      </c>
      <c r="H76" t="n">
        <v>1.54</v>
      </c>
      <c r="I76" t="n">
        <v>5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82.53</v>
      </c>
      <c r="Q76" t="n">
        <v>204.15</v>
      </c>
      <c r="R76" t="n">
        <v>24.12</v>
      </c>
      <c r="S76" t="n">
        <v>17.37</v>
      </c>
      <c r="T76" t="n">
        <v>1278.58</v>
      </c>
      <c r="U76" t="n">
        <v>0.72</v>
      </c>
      <c r="V76" t="n">
        <v>0.75</v>
      </c>
      <c r="W76" t="n">
        <v>1.15</v>
      </c>
      <c r="X76" t="n">
        <v>0.08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10.6195</v>
      </c>
      <c r="E77" t="n">
        <v>9.42</v>
      </c>
      <c r="F77" t="n">
        <v>6.74</v>
      </c>
      <c r="G77" t="n">
        <v>101.17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2</v>
      </c>
      <c r="N77" t="n">
        <v>50.78</v>
      </c>
      <c r="O77" t="n">
        <v>27972.28</v>
      </c>
      <c r="P77" t="n">
        <v>82</v>
      </c>
      <c r="Q77" t="n">
        <v>204.14</v>
      </c>
      <c r="R77" t="n">
        <v>23.46</v>
      </c>
      <c r="S77" t="n">
        <v>17.37</v>
      </c>
      <c r="T77" t="n">
        <v>953.0700000000001</v>
      </c>
      <c r="U77" t="n">
        <v>0.74</v>
      </c>
      <c r="V77" t="n">
        <v>0.76</v>
      </c>
      <c r="W77" t="n">
        <v>1.14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10.6185</v>
      </c>
      <c r="E78" t="n">
        <v>9.42</v>
      </c>
      <c r="F78" t="n">
        <v>6.75</v>
      </c>
      <c r="G78" t="n">
        <v>101.18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2</v>
      </c>
      <c r="N78" t="n">
        <v>50.95</v>
      </c>
      <c r="O78" t="n">
        <v>28023.89</v>
      </c>
      <c r="P78" t="n">
        <v>82.06999999999999</v>
      </c>
      <c r="Q78" t="n">
        <v>204.15</v>
      </c>
      <c r="R78" t="n">
        <v>23.51</v>
      </c>
      <c r="S78" t="n">
        <v>17.37</v>
      </c>
      <c r="T78" t="n">
        <v>974.87</v>
      </c>
      <c r="U78" t="n">
        <v>0.74</v>
      </c>
      <c r="V78" t="n">
        <v>0.76</v>
      </c>
      <c r="W78" t="n">
        <v>1.14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10.6151</v>
      </c>
      <c r="E79" t="n">
        <v>9.42</v>
      </c>
      <c r="F79" t="n">
        <v>6.75</v>
      </c>
      <c r="G79" t="n">
        <v>101.22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2</v>
      </c>
      <c r="N79" t="n">
        <v>51.11</v>
      </c>
      <c r="O79" t="n">
        <v>28075.56</v>
      </c>
      <c r="P79" t="n">
        <v>82.38</v>
      </c>
      <c r="Q79" t="n">
        <v>204.14</v>
      </c>
      <c r="R79" t="n">
        <v>23.64</v>
      </c>
      <c r="S79" t="n">
        <v>17.37</v>
      </c>
      <c r="T79" t="n">
        <v>1041.23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10.6157</v>
      </c>
      <c r="E80" t="n">
        <v>9.42</v>
      </c>
      <c r="F80" t="n">
        <v>6.75</v>
      </c>
      <c r="G80" t="n">
        <v>101.22</v>
      </c>
      <c r="H80" t="n">
        <v>1.61</v>
      </c>
      <c r="I80" t="n">
        <v>4</v>
      </c>
      <c r="J80" t="n">
        <v>226.16</v>
      </c>
      <c r="K80" t="n">
        <v>54.38</v>
      </c>
      <c r="L80" t="n">
        <v>20.5</v>
      </c>
      <c r="M80" t="n">
        <v>2</v>
      </c>
      <c r="N80" t="n">
        <v>51.28</v>
      </c>
      <c r="O80" t="n">
        <v>28127.29</v>
      </c>
      <c r="P80" t="n">
        <v>82.44</v>
      </c>
      <c r="Q80" t="n">
        <v>204.14</v>
      </c>
      <c r="R80" t="n">
        <v>23.62</v>
      </c>
      <c r="S80" t="n">
        <v>17.37</v>
      </c>
      <c r="T80" t="n">
        <v>1032.39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10.6135</v>
      </c>
      <c r="E81" t="n">
        <v>9.42</v>
      </c>
      <c r="F81" t="n">
        <v>6.75</v>
      </c>
      <c r="G81" t="n">
        <v>101.25</v>
      </c>
      <c r="H81" t="n">
        <v>1.63</v>
      </c>
      <c r="I81" t="n">
        <v>4</v>
      </c>
      <c r="J81" t="n">
        <v>226.58</v>
      </c>
      <c r="K81" t="n">
        <v>54.38</v>
      </c>
      <c r="L81" t="n">
        <v>20.75</v>
      </c>
      <c r="M81" t="n">
        <v>2</v>
      </c>
      <c r="N81" t="n">
        <v>51.45</v>
      </c>
      <c r="O81" t="n">
        <v>28179.08</v>
      </c>
      <c r="P81" t="n">
        <v>82.56999999999999</v>
      </c>
      <c r="Q81" t="n">
        <v>204.14</v>
      </c>
      <c r="R81" t="n">
        <v>23.7</v>
      </c>
      <c r="S81" t="n">
        <v>17.37</v>
      </c>
      <c r="T81" t="n">
        <v>1070.18</v>
      </c>
      <c r="U81" t="n">
        <v>0.73</v>
      </c>
      <c r="V81" t="n">
        <v>0.76</v>
      </c>
      <c r="W81" t="n">
        <v>1.14</v>
      </c>
      <c r="X81" t="n">
        <v>0.06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10.6182</v>
      </c>
      <c r="E82" t="n">
        <v>9.42</v>
      </c>
      <c r="F82" t="n">
        <v>6.75</v>
      </c>
      <c r="G82" t="n">
        <v>101.18</v>
      </c>
      <c r="H82" t="n">
        <v>1.64</v>
      </c>
      <c r="I82" t="n">
        <v>4</v>
      </c>
      <c r="J82" t="n">
        <v>227</v>
      </c>
      <c r="K82" t="n">
        <v>54.38</v>
      </c>
      <c r="L82" t="n">
        <v>21</v>
      </c>
      <c r="M82" t="n">
        <v>2</v>
      </c>
      <c r="N82" t="n">
        <v>51.62</v>
      </c>
      <c r="O82" t="n">
        <v>28230.92</v>
      </c>
      <c r="P82" t="n">
        <v>82.59999999999999</v>
      </c>
      <c r="Q82" t="n">
        <v>204.14</v>
      </c>
      <c r="R82" t="n">
        <v>23.59</v>
      </c>
      <c r="S82" t="n">
        <v>17.37</v>
      </c>
      <c r="T82" t="n">
        <v>1019.12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10.6229</v>
      </c>
      <c r="E83" t="n">
        <v>9.41</v>
      </c>
      <c r="F83" t="n">
        <v>6.74</v>
      </c>
      <c r="G83" t="n">
        <v>101.12</v>
      </c>
      <c r="H83" t="n">
        <v>1.66</v>
      </c>
      <c r="I83" t="n">
        <v>4</v>
      </c>
      <c r="J83" t="n">
        <v>227.42</v>
      </c>
      <c r="K83" t="n">
        <v>54.38</v>
      </c>
      <c r="L83" t="n">
        <v>21.25</v>
      </c>
      <c r="M83" t="n">
        <v>2</v>
      </c>
      <c r="N83" t="n">
        <v>51.8</v>
      </c>
      <c r="O83" t="n">
        <v>28282.83</v>
      </c>
      <c r="P83" t="n">
        <v>82.58</v>
      </c>
      <c r="Q83" t="n">
        <v>204.16</v>
      </c>
      <c r="R83" t="n">
        <v>23.42</v>
      </c>
      <c r="S83" t="n">
        <v>17.37</v>
      </c>
      <c r="T83" t="n">
        <v>932.53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10.6195</v>
      </c>
      <c r="E84" t="n">
        <v>9.42</v>
      </c>
      <c r="F84" t="n">
        <v>6.74</v>
      </c>
      <c r="G84" t="n">
        <v>101.17</v>
      </c>
      <c r="H84" t="n">
        <v>1.68</v>
      </c>
      <c r="I84" t="n">
        <v>4</v>
      </c>
      <c r="J84" t="n">
        <v>227.84</v>
      </c>
      <c r="K84" t="n">
        <v>54.38</v>
      </c>
      <c r="L84" t="n">
        <v>21.5</v>
      </c>
      <c r="M84" t="n">
        <v>2</v>
      </c>
      <c r="N84" t="n">
        <v>51.97</v>
      </c>
      <c r="O84" t="n">
        <v>28334.8</v>
      </c>
      <c r="P84" t="n">
        <v>82.54000000000001</v>
      </c>
      <c r="Q84" t="n">
        <v>204.14</v>
      </c>
      <c r="R84" t="n">
        <v>23.5</v>
      </c>
      <c r="S84" t="n">
        <v>17.37</v>
      </c>
      <c r="T84" t="n">
        <v>970.25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10.6126</v>
      </c>
      <c r="E85" t="n">
        <v>9.42</v>
      </c>
      <c r="F85" t="n">
        <v>6.75</v>
      </c>
      <c r="G85" t="n">
        <v>101.26</v>
      </c>
      <c r="H85" t="n">
        <v>1.69</v>
      </c>
      <c r="I85" t="n">
        <v>4</v>
      </c>
      <c r="J85" t="n">
        <v>228.27</v>
      </c>
      <c r="K85" t="n">
        <v>54.38</v>
      </c>
      <c r="L85" t="n">
        <v>21.75</v>
      </c>
      <c r="M85" t="n">
        <v>2</v>
      </c>
      <c r="N85" t="n">
        <v>52.14</v>
      </c>
      <c r="O85" t="n">
        <v>28386.82</v>
      </c>
      <c r="P85" t="n">
        <v>82.52</v>
      </c>
      <c r="Q85" t="n">
        <v>204.14</v>
      </c>
      <c r="R85" t="n">
        <v>23.7</v>
      </c>
      <c r="S85" t="n">
        <v>17.37</v>
      </c>
      <c r="T85" t="n">
        <v>1073.54</v>
      </c>
      <c r="U85" t="n">
        <v>0.73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10.6151</v>
      </c>
      <c r="E86" t="n">
        <v>9.42</v>
      </c>
      <c r="F86" t="n">
        <v>6.75</v>
      </c>
      <c r="G86" t="n">
        <v>101.22</v>
      </c>
      <c r="H86" t="n">
        <v>1.71</v>
      </c>
      <c r="I86" t="n">
        <v>4</v>
      </c>
      <c r="J86" t="n">
        <v>228.69</v>
      </c>
      <c r="K86" t="n">
        <v>54.38</v>
      </c>
      <c r="L86" t="n">
        <v>22</v>
      </c>
      <c r="M86" t="n">
        <v>2</v>
      </c>
      <c r="N86" t="n">
        <v>52.31</v>
      </c>
      <c r="O86" t="n">
        <v>28438.91</v>
      </c>
      <c r="P86" t="n">
        <v>82.40000000000001</v>
      </c>
      <c r="Q86" t="n">
        <v>204.14</v>
      </c>
      <c r="R86" t="n">
        <v>23.68</v>
      </c>
      <c r="S86" t="n">
        <v>17.37</v>
      </c>
      <c r="T86" t="n">
        <v>1061.63</v>
      </c>
      <c r="U86" t="n">
        <v>0.73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10.6145</v>
      </c>
      <c r="E87" t="n">
        <v>9.42</v>
      </c>
      <c r="F87" t="n">
        <v>6.75</v>
      </c>
      <c r="G87" t="n">
        <v>101.23</v>
      </c>
      <c r="H87" t="n">
        <v>1.73</v>
      </c>
      <c r="I87" t="n">
        <v>4</v>
      </c>
      <c r="J87" t="n">
        <v>229.11</v>
      </c>
      <c r="K87" t="n">
        <v>54.38</v>
      </c>
      <c r="L87" t="n">
        <v>22.25</v>
      </c>
      <c r="M87" t="n">
        <v>2</v>
      </c>
      <c r="N87" t="n">
        <v>52.48</v>
      </c>
      <c r="O87" t="n">
        <v>28491.06</v>
      </c>
      <c r="P87" t="n">
        <v>82.31</v>
      </c>
      <c r="Q87" t="n">
        <v>204.14</v>
      </c>
      <c r="R87" t="n">
        <v>23.65</v>
      </c>
      <c r="S87" t="n">
        <v>17.37</v>
      </c>
      <c r="T87" t="n">
        <v>1047.89</v>
      </c>
      <c r="U87" t="n">
        <v>0.73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10.6157</v>
      </c>
      <c r="E88" t="n">
        <v>9.42</v>
      </c>
      <c r="F88" t="n">
        <v>6.75</v>
      </c>
      <c r="G88" t="n">
        <v>101.22</v>
      </c>
      <c r="H88" t="n">
        <v>1.74</v>
      </c>
      <c r="I88" t="n">
        <v>4</v>
      </c>
      <c r="J88" t="n">
        <v>229.53</v>
      </c>
      <c r="K88" t="n">
        <v>54.38</v>
      </c>
      <c r="L88" t="n">
        <v>22.5</v>
      </c>
      <c r="M88" t="n">
        <v>2</v>
      </c>
      <c r="N88" t="n">
        <v>52.66</v>
      </c>
      <c r="O88" t="n">
        <v>28543.27</v>
      </c>
      <c r="P88" t="n">
        <v>82.15000000000001</v>
      </c>
      <c r="Q88" t="n">
        <v>204.14</v>
      </c>
      <c r="R88" t="n">
        <v>23.57</v>
      </c>
      <c r="S88" t="n">
        <v>17.37</v>
      </c>
      <c r="T88" t="n">
        <v>1005.32</v>
      </c>
      <c r="U88" t="n">
        <v>0.74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10.6167</v>
      </c>
      <c r="E89" t="n">
        <v>9.42</v>
      </c>
      <c r="F89" t="n">
        <v>6.75</v>
      </c>
      <c r="G89" t="n">
        <v>101.2</v>
      </c>
      <c r="H89" t="n">
        <v>1.76</v>
      </c>
      <c r="I89" t="n">
        <v>4</v>
      </c>
      <c r="J89" t="n">
        <v>229.96</v>
      </c>
      <c r="K89" t="n">
        <v>54.38</v>
      </c>
      <c r="L89" t="n">
        <v>22.75</v>
      </c>
      <c r="M89" t="n">
        <v>2</v>
      </c>
      <c r="N89" t="n">
        <v>52.83</v>
      </c>
      <c r="O89" t="n">
        <v>28595.54</v>
      </c>
      <c r="P89" t="n">
        <v>82.01000000000001</v>
      </c>
      <c r="Q89" t="n">
        <v>204.14</v>
      </c>
      <c r="R89" t="n">
        <v>23.58</v>
      </c>
      <c r="S89" t="n">
        <v>17.37</v>
      </c>
      <c r="T89" t="n">
        <v>1010.37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10.6235</v>
      </c>
      <c r="E90" t="n">
        <v>9.41</v>
      </c>
      <c r="F90" t="n">
        <v>6.74</v>
      </c>
      <c r="G90" t="n">
        <v>101.11</v>
      </c>
      <c r="H90" t="n">
        <v>1.77</v>
      </c>
      <c r="I90" t="n">
        <v>4</v>
      </c>
      <c r="J90" t="n">
        <v>230.38</v>
      </c>
      <c r="K90" t="n">
        <v>54.38</v>
      </c>
      <c r="L90" t="n">
        <v>23</v>
      </c>
      <c r="M90" t="n">
        <v>2</v>
      </c>
      <c r="N90" t="n">
        <v>53</v>
      </c>
      <c r="O90" t="n">
        <v>28647.87</v>
      </c>
      <c r="P90" t="n">
        <v>81.66</v>
      </c>
      <c r="Q90" t="n">
        <v>204.15</v>
      </c>
      <c r="R90" t="n">
        <v>23.32</v>
      </c>
      <c r="S90" t="n">
        <v>17.37</v>
      </c>
      <c r="T90" t="n">
        <v>879.9400000000001</v>
      </c>
      <c r="U90" t="n">
        <v>0.75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10.6201</v>
      </c>
      <c r="E91" t="n">
        <v>9.42</v>
      </c>
      <c r="F91" t="n">
        <v>6.74</v>
      </c>
      <c r="G91" t="n">
        <v>101.16</v>
      </c>
      <c r="H91" t="n">
        <v>1.79</v>
      </c>
      <c r="I91" t="n">
        <v>4</v>
      </c>
      <c r="J91" t="n">
        <v>230.81</v>
      </c>
      <c r="K91" t="n">
        <v>54.38</v>
      </c>
      <c r="L91" t="n">
        <v>23.25</v>
      </c>
      <c r="M91" t="n">
        <v>2</v>
      </c>
      <c r="N91" t="n">
        <v>53.18</v>
      </c>
      <c r="O91" t="n">
        <v>28700.26</v>
      </c>
      <c r="P91" t="n">
        <v>81.44</v>
      </c>
      <c r="Q91" t="n">
        <v>204.14</v>
      </c>
      <c r="R91" t="n">
        <v>23.43</v>
      </c>
      <c r="S91" t="n">
        <v>17.37</v>
      </c>
      <c r="T91" t="n">
        <v>938.3099999999999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10.6223</v>
      </c>
      <c r="E92" t="n">
        <v>9.41</v>
      </c>
      <c r="F92" t="n">
        <v>6.74</v>
      </c>
      <c r="G92" t="n">
        <v>101.13</v>
      </c>
      <c r="H92" t="n">
        <v>1.81</v>
      </c>
      <c r="I92" t="n">
        <v>4</v>
      </c>
      <c r="J92" t="n">
        <v>231.23</v>
      </c>
      <c r="K92" t="n">
        <v>54.38</v>
      </c>
      <c r="L92" t="n">
        <v>23.5</v>
      </c>
      <c r="M92" t="n">
        <v>2</v>
      </c>
      <c r="N92" t="n">
        <v>53.36</v>
      </c>
      <c r="O92" t="n">
        <v>28752.71</v>
      </c>
      <c r="P92" t="n">
        <v>81.09999999999999</v>
      </c>
      <c r="Q92" t="n">
        <v>204.14</v>
      </c>
      <c r="R92" t="n">
        <v>23.42</v>
      </c>
      <c r="S92" t="n">
        <v>17.37</v>
      </c>
      <c r="T92" t="n">
        <v>931.52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10.6257</v>
      </c>
      <c r="E93" t="n">
        <v>9.41</v>
      </c>
      <c r="F93" t="n">
        <v>6.74</v>
      </c>
      <c r="G93" t="n">
        <v>101.08</v>
      </c>
      <c r="H93" t="n">
        <v>1.82</v>
      </c>
      <c r="I93" t="n">
        <v>4</v>
      </c>
      <c r="J93" t="n">
        <v>231.66</v>
      </c>
      <c r="K93" t="n">
        <v>54.38</v>
      </c>
      <c r="L93" t="n">
        <v>23.75</v>
      </c>
      <c r="M93" t="n">
        <v>2</v>
      </c>
      <c r="N93" t="n">
        <v>53.53</v>
      </c>
      <c r="O93" t="n">
        <v>28805.23</v>
      </c>
      <c r="P93" t="n">
        <v>80.72</v>
      </c>
      <c r="Q93" t="n">
        <v>204.14</v>
      </c>
      <c r="R93" t="n">
        <v>23.33</v>
      </c>
      <c r="S93" t="n">
        <v>17.37</v>
      </c>
      <c r="T93" t="n">
        <v>889.59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10.6235</v>
      </c>
      <c r="E94" t="n">
        <v>9.41</v>
      </c>
      <c r="F94" t="n">
        <v>6.74</v>
      </c>
      <c r="G94" t="n">
        <v>101.11</v>
      </c>
      <c r="H94" t="n">
        <v>1.84</v>
      </c>
      <c r="I94" t="n">
        <v>4</v>
      </c>
      <c r="J94" t="n">
        <v>232.08</v>
      </c>
      <c r="K94" t="n">
        <v>54.38</v>
      </c>
      <c r="L94" t="n">
        <v>24</v>
      </c>
      <c r="M94" t="n">
        <v>2</v>
      </c>
      <c r="N94" t="n">
        <v>53.71</v>
      </c>
      <c r="O94" t="n">
        <v>28857.81</v>
      </c>
      <c r="P94" t="n">
        <v>80.39</v>
      </c>
      <c r="Q94" t="n">
        <v>204.14</v>
      </c>
      <c r="R94" t="n">
        <v>23.39</v>
      </c>
      <c r="S94" t="n">
        <v>17.37</v>
      </c>
      <c r="T94" t="n">
        <v>915.92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10.6295</v>
      </c>
      <c r="E95" t="n">
        <v>9.41</v>
      </c>
      <c r="F95" t="n">
        <v>6.74</v>
      </c>
      <c r="G95" t="n">
        <v>101.03</v>
      </c>
      <c r="H95" t="n">
        <v>1.85</v>
      </c>
      <c r="I95" t="n">
        <v>4</v>
      </c>
      <c r="J95" t="n">
        <v>232.51</v>
      </c>
      <c r="K95" t="n">
        <v>54.38</v>
      </c>
      <c r="L95" t="n">
        <v>24.25</v>
      </c>
      <c r="M95" t="n">
        <v>2</v>
      </c>
      <c r="N95" t="n">
        <v>53.88</v>
      </c>
      <c r="O95" t="n">
        <v>28910.45</v>
      </c>
      <c r="P95" t="n">
        <v>80.05</v>
      </c>
      <c r="Q95" t="n">
        <v>204.14</v>
      </c>
      <c r="R95" t="n">
        <v>23.17</v>
      </c>
      <c r="S95" t="n">
        <v>17.37</v>
      </c>
      <c r="T95" t="n">
        <v>807.22</v>
      </c>
      <c r="U95" t="n">
        <v>0.75</v>
      </c>
      <c r="V95" t="n">
        <v>0.76</v>
      </c>
      <c r="W95" t="n">
        <v>1.14</v>
      </c>
      <c r="X95" t="n">
        <v>0.04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10.6282</v>
      </c>
      <c r="E96" t="n">
        <v>9.41</v>
      </c>
      <c r="F96" t="n">
        <v>6.74</v>
      </c>
      <c r="G96" t="n">
        <v>101.05</v>
      </c>
      <c r="H96" t="n">
        <v>1.87</v>
      </c>
      <c r="I96" t="n">
        <v>4</v>
      </c>
      <c r="J96" t="n">
        <v>232.94</v>
      </c>
      <c r="K96" t="n">
        <v>54.38</v>
      </c>
      <c r="L96" t="n">
        <v>24.5</v>
      </c>
      <c r="M96" t="n">
        <v>2</v>
      </c>
      <c r="N96" t="n">
        <v>54.06</v>
      </c>
      <c r="O96" t="n">
        <v>28963.15</v>
      </c>
      <c r="P96" t="n">
        <v>79.73999999999999</v>
      </c>
      <c r="Q96" t="n">
        <v>204.14</v>
      </c>
      <c r="R96" t="n">
        <v>23.13</v>
      </c>
      <c r="S96" t="n">
        <v>17.37</v>
      </c>
      <c r="T96" t="n">
        <v>785.74</v>
      </c>
      <c r="U96" t="n">
        <v>0.75</v>
      </c>
      <c r="V96" t="n">
        <v>0.76</v>
      </c>
      <c r="W96" t="n">
        <v>1.14</v>
      </c>
      <c r="X96" t="n">
        <v>0.05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10.6301</v>
      </c>
      <c r="E97" t="n">
        <v>9.41</v>
      </c>
      <c r="F97" t="n">
        <v>6.74</v>
      </c>
      <c r="G97" t="n">
        <v>101.03</v>
      </c>
      <c r="H97" t="n">
        <v>1.89</v>
      </c>
      <c r="I97" t="n">
        <v>4</v>
      </c>
      <c r="J97" t="n">
        <v>233.37</v>
      </c>
      <c r="K97" t="n">
        <v>54.38</v>
      </c>
      <c r="L97" t="n">
        <v>24.75</v>
      </c>
      <c r="M97" t="n">
        <v>2</v>
      </c>
      <c r="N97" t="n">
        <v>54.24</v>
      </c>
      <c r="O97" t="n">
        <v>29015.91</v>
      </c>
      <c r="P97" t="n">
        <v>79.34</v>
      </c>
      <c r="Q97" t="n">
        <v>204.14</v>
      </c>
      <c r="R97" t="n">
        <v>23.21</v>
      </c>
      <c r="S97" t="n">
        <v>17.37</v>
      </c>
      <c r="T97" t="n">
        <v>825.4299999999999</v>
      </c>
      <c r="U97" t="n">
        <v>0.75</v>
      </c>
      <c r="V97" t="n">
        <v>0.76</v>
      </c>
      <c r="W97" t="n">
        <v>1.14</v>
      </c>
      <c r="X97" t="n">
        <v>0.04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10.6279</v>
      </c>
      <c r="E98" t="n">
        <v>9.41</v>
      </c>
      <c r="F98" t="n">
        <v>6.74</v>
      </c>
      <c r="G98" t="n">
        <v>101.05</v>
      </c>
      <c r="H98" t="n">
        <v>1.9</v>
      </c>
      <c r="I98" t="n">
        <v>4</v>
      </c>
      <c r="J98" t="n">
        <v>233.79</v>
      </c>
      <c r="K98" t="n">
        <v>54.38</v>
      </c>
      <c r="L98" t="n">
        <v>25</v>
      </c>
      <c r="M98" t="n">
        <v>2</v>
      </c>
      <c r="N98" t="n">
        <v>54.42</v>
      </c>
      <c r="O98" t="n">
        <v>29068.74</v>
      </c>
      <c r="P98" t="n">
        <v>79.14</v>
      </c>
      <c r="Q98" t="n">
        <v>204.14</v>
      </c>
      <c r="R98" t="n">
        <v>23.23</v>
      </c>
      <c r="S98" t="n">
        <v>17.37</v>
      </c>
      <c r="T98" t="n">
        <v>839.27</v>
      </c>
      <c r="U98" t="n">
        <v>0.75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10.6245</v>
      </c>
      <c r="E99" t="n">
        <v>9.41</v>
      </c>
      <c r="F99" t="n">
        <v>6.74</v>
      </c>
      <c r="G99" t="n">
        <v>101.1</v>
      </c>
      <c r="H99" t="n">
        <v>1.92</v>
      </c>
      <c r="I99" t="n">
        <v>4</v>
      </c>
      <c r="J99" t="n">
        <v>234.22</v>
      </c>
      <c r="K99" t="n">
        <v>54.38</v>
      </c>
      <c r="L99" t="n">
        <v>25.25</v>
      </c>
      <c r="M99" t="n">
        <v>2</v>
      </c>
      <c r="N99" t="n">
        <v>54.6</v>
      </c>
      <c r="O99" t="n">
        <v>29121.63</v>
      </c>
      <c r="P99" t="n">
        <v>78.78</v>
      </c>
      <c r="Q99" t="n">
        <v>204.14</v>
      </c>
      <c r="R99" t="n">
        <v>23.39</v>
      </c>
      <c r="S99" t="n">
        <v>17.37</v>
      </c>
      <c r="T99" t="n">
        <v>915.39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10.6245</v>
      </c>
      <c r="E100" t="n">
        <v>9.41</v>
      </c>
      <c r="F100" t="n">
        <v>6.74</v>
      </c>
      <c r="G100" t="n">
        <v>101.1</v>
      </c>
      <c r="H100" t="n">
        <v>1.93</v>
      </c>
      <c r="I100" t="n">
        <v>4</v>
      </c>
      <c r="J100" t="n">
        <v>234.65</v>
      </c>
      <c r="K100" t="n">
        <v>54.38</v>
      </c>
      <c r="L100" t="n">
        <v>25.5</v>
      </c>
      <c r="M100" t="n">
        <v>2</v>
      </c>
      <c r="N100" t="n">
        <v>54.78</v>
      </c>
      <c r="O100" t="n">
        <v>29174.59</v>
      </c>
      <c r="P100" t="n">
        <v>78.28</v>
      </c>
      <c r="Q100" t="n">
        <v>204.14</v>
      </c>
      <c r="R100" t="n">
        <v>23.38</v>
      </c>
      <c r="S100" t="n">
        <v>17.37</v>
      </c>
      <c r="T100" t="n">
        <v>910.89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10.6264</v>
      </c>
      <c r="E101" t="n">
        <v>9.41</v>
      </c>
      <c r="F101" t="n">
        <v>6.74</v>
      </c>
      <c r="G101" t="n">
        <v>101.08</v>
      </c>
      <c r="H101" t="n">
        <v>1.95</v>
      </c>
      <c r="I101" t="n">
        <v>4</v>
      </c>
      <c r="J101" t="n">
        <v>235.08</v>
      </c>
      <c r="K101" t="n">
        <v>54.38</v>
      </c>
      <c r="L101" t="n">
        <v>25.75</v>
      </c>
      <c r="M101" t="n">
        <v>1</v>
      </c>
      <c r="N101" t="n">
        <v>54.96</v>
      </c>
      <c r="O101" t="n">
        <v>29227.61</v>
      </c>
      <c r="P101" t="n">
        <v>78.13</v>
      </c>
      <c r="Q101" t="n">
        <v>204.14</v>
      </c>
      <c r="R101" t="n">
        <v>23.26</v>
      </c>
      <c r="S101" t="n">
        <v>17.37</v>
      </c>
      <c r="T101" t="n">
        <v>853.5599999999999</v>
      </c>
      <c r="U101" t="n">
        <v>0.75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10.6254</v>
      </c>
      <c r="E102" t="n">
        <v>9.41</v>
      </c>
      <c r="F102" t="n">
        <v>6.74</v>
      </c>
      <c r="G102" t="n">
        <v>101.09</v>
      </c>
      <c r="H102" t="n">
        <v>1.96</v>
      </c>
      <c r="I102" t="n">
        <v>4</v>
      </c>
      <c r="J102" t="n">
        <v>235.51</v>
      </c>
      <c r="K102" t="n">
        <v>54.38</v>
      </c>
      <c r="L102" t="n">
        <v>26</v>
      </c>
      <c r="M102" t="n">
        <v>1</v>
      </c>
      <c r="N102" t="n">
        <v>55.14</v>
      </c>
      <c r="O102" t="n">
        <v>29280.69</v>
      </c>
      <c r="P102" t="n">
        <v>77.98</v>
      </c>
      <c r="Q102" t="n">
        <v>204.14</v>
      </c>
      <c r="R102" t="n">
        <v>23.29</v>
      </c>
      <c r="S102" t="n">
        <v>17.37</v>
      </c>
      <c r="T102" t="n">
        <v>867.0599999999999</v>
      </c>
      <c r="U102" t="n">
        <v>0.75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10.6229</v>
      </c>
      <c r="E103" t="n">
        <v>9.41</v>
      </c>
      <c r="F103" t="n">
        <v>6.74</v>
      </c>
      <c r="G103" t="n">
        <v>101.12</v>
      </c>
      <c r="H103" t="n">
        <v>1.98</v>
      </c>
      <c r="I103" t="n">
        <v>4</v>
      </c>
      <c r="J103" t="n">
        <v>235.94</v>
      </c>
      <c r="K103" t="n">
        <v>54.38</v>
      </c>
      <c r="L103" t="n">
        <v>26.25</v>
      </c>
      <c r="M103" t="n">
        <v>1</v>
      </c>
      <c r="N103" t="n">
        <v>55.32</v>
      </c>
      <c r="O103" t="n">
        <v>29333.84</v>
      </c>
      <c r="P103" t="n">
        <v>77.87</v>
      </c>
      <c r="Q103" t="n">
        <v>204.14</v>
      </c>
      <c r="R103" t="n">
        <v>23.35</v>
      </c>
      <c r="S103" t="n">
        <v>17.37</v>
      </c>
      <c r="T103" t="n">
        <v>897.5599999999999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10.6217</v>
      </c>
      <c r="E104" t="n">
        <v>9.41</v>
      </c>
      <c r="F104" t="n">
        <v>6.74</v>
      </c>
      <c r="G104" t="n">
        <v>101.14</v>
      </c>
      <c r="H104" t="n">
        <v>1.99</v>
      </c>
      <c r="I104" t="n">
        <v>4</v>
      </c>
      <c r="J104" t="n">
        <v>236.37</v>
      </c>
      <c r="K104" t="n">
        <v>54.38</v>
      </c>
      <c r="L104" t="n">
        <v>26.5</v>
      </c>
      <c r="M104" t="n">
        <v>1</v>
      </c>
      <c r="N104" t="n">
        <v>55.5</v>
      </c>
      <c r="O104" t="n">
        <v>29387.05</v>
      </c>
      <c r="P104" t="n">
        <v>77.72</v>
      </c>
      <c r="Q104" t="n">
        <v>204.14</v>
      </c>
      <c r="R104" t="n">
        <v>23.39</v>
      </c>
      <c r="S104" t="n">
        <v>17.37</v>
      </c>
      <c r="T104" t="n">
        <v>914.84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10.6235</v>
      </c>
      <c r="E105" t="n">
        <v>9.41</v>
      </c>
      <c r="F105" t="n">
        <v>6.74</v>
      </c>
      <c r="G105" t="n">
        <v>101.11</v>
      </c>
      <c r="H105" t="n">
        <v>2.01</v>
      </c>
      <c r="I105" t="n">
        <v>4</v>
      </c>
      <c r="J105" t="n">
        <v>236.81</v>
      </c>
      <c r="K105" t="n">
        <v>54.38</v>
      </c>
      <c r="L105" t="n">
        <v>26.75</v>
      </c>
      <c r="M105" t="n">
        <v>1</v>
      </c>
      <c r="N105" t="n">
        <v>55.68</v>
      </c>
      <c r="O105" t="n">
        <v>29440.33</v>
      </c>
      <c r="P105" t="n">
        <v>77.53</v>
      </c>
      <c r="Q105" t="n">
        <v>204.14</v>
      </c>
      <c r="R105" t="n">
        <v>23.32</v>
      </c>
      <c r="S105" t="n">
        <v>17.37</v>
      </c>
      <c r="T105" t="n">
        <v>881.52</v>
      </c>
      <c r="U105" t="n">
        <v>0.75</v>
      </c>
      <c r="V105" t="n">
        <v>0.76</v>
      </c>
      <c r="W105" t="n">
        <v>1.14</v>
      </c>
      <c r="X105" t="n">
        <v>0.05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10.6248</v>
      </c>
      <c r="E106" t="n">
        <v>9.41</v>
      </c>
      <c r="F106" t="n">
        <v>6.74</v>
      </c>
      <c r="G106" t="n">
        <v>101.1</v>
      </c>
      <c r="H106" t="n">
        <v>2.02</v>
      </c>
      <c r="I106" t="n">
        <v>4</v>
      </c>
      <c r="J106" t="n">
        <v>237.24</v>
      </c>
      <c r="K106" t="n">
        <v>54.38</v>
      </c>
      <c r="L106" t="n">
        <v>27</v>
      </c>
      <c r="M106" t="n">
        <v>1</v>
      </c>
      <c r="N106" t="n">
        <v>55.86</v>
      </c>
      <c r="O106" t="n">
        <v>29493.67</v>
      </c>
      <c r="P106" t="n">
        <v>77.33</v>
      </c>
      <c r="Q106" t="n">
        <v>204.14</v>
      </c>
      <c r="R106" t="n">
        <v>23.33</v>
      </c>
      <c r="S106" t="n">
        <v>17.37</v>
      </c>
      <c r="T106" t="n">
        <v>887.5700000000001</v>
      </c>
      <c r="U106" t="n">
        <v>0.74</v>
      </c>
      <c r="V106" t="n">
        <v>0.76</v>
      </c>
      <c r="W106" t="n">
        <v>1.14</v>
      </c>
      <c r="X106" t="n">
        <v>0.05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10.6264</v>
      </c>
      <c r="E107" t="n">
        <v>9.41</v>
      </c>
      <c r="F107" t="n">
        <v>6.74</v>
      </c>
      <c r="G107" t="n">
        <v>101.08</v>
      </c>
      <c r="H107" t="n">
        <v>2.04</v>
      </c>
      <c r="I107" t="n">
        <v>4</v>
      </c>
      <c r="J107" t="n">
        <v>237.67</v>
      </c>
      <c r="K107" t="n">
        <v>54.38</v>
      </c>
      <c r="L107" t="n">
        <v>27.25</v>
      </c>
      <c r="M107" t="n">
        <v>1</v>
      </c>
      <c r="N107" t="n">
        <v>56.05</v>
      </c>
      <c r="O107" t="n">
        <v>29547.07</v>
      </c>
      <c r="P107" t="n">
        <v>77.12</v>
      </c>
      <c r="Q107" t="n">
        <v>204.14</v>
      </c>
      <c r="R107" t="n">
        <v>23.24</v>
      </c>
      <c r="S107" t="n">
        <v>17.37</v>
      </c>
      <c r="T107" t="n">
        <v>841.29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10.6248</v>
      </c>
      <c r="E108" t="n">
        <v>9.41</v>
      </c>
      <c r="F108" t="n">
        <v>6.74</v>
      </c>
      <c r="G108" t="n">
        <v>101.1</v>
      </c>
      <c r="H108" t="n">
        <v>2.05</v>
      </c>
      <c r="I108" t="n">
        <v>4</v>
      </c>
      <c r="J108" t="n">
        <v>238.11</v>
      </c>
      <c r="K108" t="n">
        <v>54.38</v>
      </c>
      <c r="L108" t="n">
        <v>27.5</v>
      </c>
      <c r="M108" t="n">
        <v>0</v>
      </c>
      <c r="N108" t="n">
        <v>56.23</v>
      </c>
      <c r="O108" t="n">
        <v>29600.54</v>
      </c>
      <c r="P108" t="n">
        <v>77.13</v>
      </c>
      <c r="Q108" t="n">
        <v>204.14</v>
      </c>
      <c r="R108" t="n">
        <v>23.27</v>
      </c>
      <c r="S108" t="n">
        <v>17.37</v>
      </c>
      <c r="T108" t="n">
        <v>859.03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</row>
    <row r="109">
      <c r="A109" t="n">
        <v>0</v>
      </c>
      <c r="B109" t="n">
        <v>140</v>
      </c>
      <c r="C109" t="inlineStr">
        <is>
          <t xml:space="preserve">CONCLUIDO	</t>
        </is>
      </c>
      <c r="D109" t="n">
        <v>5.5915</v>
      </c>
      <c r="E109" t="n">
        <v>17.88</v>
      </c>
      <c r="F109" t="n">
        <v>9.029999999999999</v>
      </c>
      <c r="G109" t="n">
        <v>4.75</v>
      </c>
      <c r="H109" t="n">
        <v>0.06</v>
      </c>
      <c r="I109" t="n">
        <v>114</v>
      </c>
      <c r="J109" t="n">
        <v>274.09</v>
      </c>
      <c r="K109" t="n">
        <v>60.56</v>
      </c>
      <c r="L109" t="n">
        <v>1</v>
      </c>
      <c r="M109" t="n">
        <v>112</v>
      </c>
      <c r="N109" t="n">
        <v>72.53</v>
      </c>
      <c r="O109" t="n">
        <v>34038.11</v>
      </c>
      <c r="P109" t="n">
        <v>156.72</v>
      </c>
      <c r="Q109" t="n">
        <v>204.27</v>
      </c>
      <c r="R109" t="n">
        <v>94.81</v>
      </c>
      <c r="S109" t="n">
        <v>17.37</v>
      </c>
      <c r="T109" t="n">
        <v>36076.39</v>
      </c>
      <c r="U109" t="n">
        <v>0.18</v>
      </c>
      <c r="V109" t="n">
        <v>0.57</v>
      </c>
      <c r="W109" t="n">
        <v>1.32</v>
      </c>
      <c r="X109" t="n">
        <v>2.33</v>
      </c>
      <c r="Y109" t="n">
        <v>1</v>
      </c>
      <c r="Z109" t="n">
        <v>10</v>
      </c>
    </row>
    <row r="110">
      <c r="A110" t="n">
        <v>1</v>
      </c>
      <c r="B110" t="n">
        <v>140</v>
      </c>
      <c r="C110" t="inlineStr">
        <is>
          <t xml:space="preserve">CONCLUIDO	</t>
        </is>
      </c>
      <c r="D110" t="n">
        <v>6.3494</v>
      </c>
      <c r="E110" t="n">
        <v>15.75</v>
      </c>
      <c r="F110" t="n">
        <v>8.41</v>
      </c>
      <c r="G110" t="n">
        <v>5.94</v>
      </c>
      <c r="H110" t="n">
        <v>0.08</v>
      </c>
      <c r="I110" t="n">
        <v>85</v>
      </c>
      <c r="J110" t="n">
        <v>274.57</v>
      </c>
      <c r="K110" t="n">
        <v>60.56</v>
      </c>
      <c r="L110" t="n">
        <v>1.25</v>
      </c>
      <c r="M110" t="n">
        <v>83</v>
      </c>
      <c r="N110" t="n">
        <v>72.76000000000001</v>
      </c>
      <c r="O110" t="n">
        <v>34097.72</v>
      </c>
      <c r="P110" t="n">
        <v>145.87</v>
      </c>
      <c r="Q110" t="n">
        <v>204.24</v>
      </c>
      <c r="R110" t="n">
        <v>75.66</v>
      </c>
      <c r="S110" t="n">
        <v>17.37</v>
      </c>
      <c r="T110" t="n">
        <v>26649.27</v>
      </c>
      <c r="U110" t="n">
        <v>0.23</v>
      </c>
      <c r="V110" t="n">
        <v>0.61</v>
      </c>
      <c r="W110" t="n">
        <v>1.27</v>
      </c>
      <c r="X110" t="n">
        <v>1.72</v>
      </c>
      <c r="Y110" t="n">
        <v>1</v>
      </c>
      <c r="Z110" t="n">
        <v>10</v>
      </c>
    </row>
    <row r="111">
      <c r="A111" t="n">
        <v>2</v>
      </c>
      <c r="B111" t="n">
        <v>140</v>
      </c>
      <c r="C111" t="inlineStr">
        <is>
          <t xml:space="preserve">CONCLUIDO	</t>
        </is>
      </c>
      <c r="D111" t="n">
        <v>6.8968</v>
      </c>
      <c r="E111" t="n">
        <v>14.5</v>
      </c>
      <c r="F111" t="n">
        <v>8.050000000000001</v>
      </c>
      <c r="G111" t="n">
        <v>7.1</v>
      </c>
      <c r="H111" t="n">
        <v>0.1</v>
      </c>
      <c r="I111" t="n">
        <v>68</v>
      </c>
      <c r="J111" t="n">
        <v>275.05</v>
      </c>
      <c r="K111" t="n">
        <v>60.56</v>
      </c>
      <c r="L111" t="n">
        <v>1.5</v>
      </c>
      <c r="M111" t="n">
        <v>66</v>
      </c>
      <c r="N111" t="n">
        <v>73</v>
      </c>
      <c r="O111" t="n">
        <v>34157.42</v>
      </c>
      <c r="P111" t="n">
        <v>139.52</v>
      </c>
      <c r="Q111" t="n">
        <v>204.15</v>
      </c>
      <c r="R111" t="n">
        <v>64.08</v>
      </c>
      <c r="S111" t="n">
        <v>17.37</v>
      </c>
      <c r="T111" t="n">
        <v>20942.39</v>
      </c>
      <c r="U111" t="n">
        <v>0.27</v>
      </c>
      <c r="V111" t="n">
        <v>0.63</v>
      </c>
      <c r="W111" t="n">
        <v>1.25</v>
      </c>
      <c r="X111" t="n">
        <v>1.35</v>
      </c>
      <c r="Y111" t="n">
        <v>1</v>
      </c>
      <c r="Z111" t="n">
        <v>10</v>
      </c>
    </row>
    <row r="112">
      <c r="A112" t="n">
        <v>3</v>
      </c>
      <c r="B112" t="n">
        <v>140</v>
      </c>
      <c r="C112" t="inlineStr">
        <is>
          <t xml:space="preserve">CONCLUIDO	</t>
        </is>
      </c>
      <c r="D112" t="n">
        <v>7.2928</v>
      </c>
      <c r="E112" t="n">
        <v>13.71</v>
      </c>
      <c r="F112" t="n">
        <v>7.83</v>
      </c>
      <c r="G112" t="n">
        <v>8.25</v>
      </c>
      <c r="H112" t="n">
        <v>0.11</v>
      </c>
      <c r="I112" t="n">
        <v>57</v>
      </c>
      <c r="J112" t="n">
        <v>275.54</v>
      </c>
      <c r="K112" t="n">
        <v>60.56</v>
      </c>
      <c r="L112" t="n">
        <v>1.75</v>
      </c>
      <c r="M112" t="n">
        <v>55</v>
      </c>
      <c r="N112" t="n">
        <v>73.23</v>
      </c>
      <c r="O112" t="n">
        <v>34217.22</v>
      </c>
      <c r="P112" t="n">
        <v>135.75</v>
      </c>
      <c r="Q112" t="n">
        <v>204.21</v>
      </c>
      <c r="R112" t="n">
        <v>57.37</v>
      </c>
      <c r="S112" t="n">
        <v>17.37</v>
      </c>
      <c r="T112" t="n">
        <v>17642.06</v>
      </c>
      <c r="U112" t="n">
        <v>0.3</v>
      </c>
      <c r="V112" t="n">
        <v>0.65</v>
      </c>
      <c r="W112" t="n">
        <v>1.23</v>
      </c>
      <c r="X112" t="n">
        <v>1.14</v>
      </c>
      <c r="Y112" t="n">
        <v>1</v>
      </c>
      <c r="Z112" t="n">
        <v>10</v>
      </c>
    </row>
    <row r="113">
      <c r="A113" t="n">
        <v>4</v>
      </c>
      <c r="B113" t="n">
        <v>140</v>
      </c>
      <c r="C113" t="inlineStr">
        <is>
          <t xml:space="preserve">CONCLUIDO	</t>
        </is>
      </c>
      <c r="D113" t="n">
        <v>7.6102</v>
      </c>
      <c r="E113" t="n">
        <v>13.14</v>
      </c>
      <c r="F113" t="n">
        <v>7.68</v>
      </c>
      <c r="G113" t="n">
        <v>9.4</v>
      </c>
      <c r="H113" t="n">
        <v>0.13</v>
      </c>
      <c r="I113" t="n">
        <v>49</v>
      </c>
      <c r="J113" t="n">
        <v>276.02</v>
      </c>
      <c r="K113" t="n">
        <v>60.56</v>
      </c>
      <c r="L113" t="n">
        <v>2</v>
      </c>
      <c r="M113" t="n">
        <v>47</v>
      </c>
      <c r="N113" t="n">
        <v>73.47</v>
      </c>
      <c r="O113" t="n">
        <v>34277.1</v>
      </c>
      <c r="P113" t="n">
        <v>133</v>
      </c>
      <c r="Q113" t="n">
        <v>204.18</v>
      </c>
      <c r="R113" t="n">
        <v>52.5</v>
      </c>
      <c r="S113" t="n">
        <v>17.37</v>
      </c>
      <c r="T113" t="n">
        <v>15245.3</v>
      </c>
      <c r="U113" t="n">
        <v>0.33</v>
      </c>
      <c r="V113" t="n">
        <v>0.67</v>
      </c>
      <c r="W113" t="n">
        <v>1.22</v>
      </c>
      <c r="X113" t="n">
        <v>0.99</v>
      </c>
      <c r="Y113" t="n">
        <v>1</v>
      </c>
      <c r="Z113" t="n">
        <v>10</v>
      </c>
    </row>
    <row r="114">
      <c r="A114" t="n">
        <v>5</v>
      </c>
      <c r="B114" t="n">
        <v>140</v>
      </c>
      <c r="C114" t="inlineStr">
        <is>
          <t xml:space="preserve">CONCLUIDO	</t>
        </is>
      </c>
      <c r="D114" t="n">
        <v>7.8788</v>
      </c>
      <c r="E114" t="n">
        <v>12.69</v>
      </c>
      <c r="F114" t="n">
        <v>7.55</v>
      </c>
      <c r="G114" t="n">
        <v>10.53</v>
      </c>
      <c r="H114" t="n">
        <v>0.14</v>
      </c>
      <c r="I114" t="n">
        <v>43</v>
      </c>
      <c r="J114" t="n">
        <v>276.51</v>
      </c>
      <c r="K114" t="n">
        <v>60.56</v>
      </c>
      <c r="L114" t="n">
        <v>2.25</v>
      </c>
      <c r="M114" t="n">
        <v>41</v>
      </c>
      <c r="N114" t="n">
        <v>73.70999999999999</v>
      </c>
      <c r="O114" t="n">
        <v>34337.08</v>
      </c>
      <c r="P114" t="n">
        <v>130.61</v>
      </c>
      <c r="Q114" t="n">
        <v>204.22</v>
      </c>
      <c r="R114" t="n">
        <v>48.34</v>
      </c>
      <c r="S114" t="n">
        <v>17.37</v>
      </c>
      <c r="T114" t="n">
        <v>13194.87</v>
      </c>
      <c r="U114" t="n">
        <v>0.36</v>
      </c>
      <c r="V114" t="n">
        <v>0.68</v>
      </c>
      <c r="W114" t="n">
        <v>1.21</v>
      </c>
      <c r="X114" t="n">
        <v>0.85</v>
      </c>
      <c r="Y114" t="n">
        <v>1</v>
      </c>
      <c r="Z114" t="n">
        <v>10</v>
      </c>
    </row>
    <row r="115">
      <c r="A115" t="n">
        <v>6</v>
      </c>
      <c r="B115" t="n">
        <v>140</v>
      </c>
      <c r="C115" t="inlineStr">
        <is>
          <t xml:space="preserve">CONCLUIDO	</t>
        </is>
      </c>
      <c r="D115" t="n">
        <v>8.105600000000001</v>
      </c>
      <c r="E115" t="n">
        <v>12.34</v>
      </c>
      <c r="F115" t="n">
        <v>7.45</v>
      </c>
      <c r="G115" t="n">
        <v>11.77</v>
      </c>
      <c r="H115" t="n">
        <v>0.16</v>
      </c>
      <c r="I115" t="n">
        <v>38</v>
      </c>
      <c r="J115" t="n">
        <v>277</v>
      </c>
      <c r="K115" t="n">
        <v>60.56</v>
      </c>
      <c r="L115" t="n">
        <v>2.5</v>
      </c>
      <c r="M115" t="n">
        <v>36</v>
      </c>
      <c r="N115" t="n">
        <v>73.94</v>
      </c>
      <c r="O115" t="n">
        <v>34397.15</v>
      </c>
      <c r="P115" t="n">
        <v>128.87</v>
      </c>
      <c r="Q115" t="n">
        <v>204.14</v>
      </c>
      <c r="R115" t="n">
        <v>45.39</v>
      </c>
      <c r="S115" t="n">
        <v>17.37</v>
      </c>
      <c r="T115" t="n">
        <v>11747.8</v>
      </c>
      <c r="U115" t="n">
        <v>0.38</v>
      </c>
      <c r="V115" t="n">
        <v>0.6899999999999999</v>
      </c>
      <c r="W115" t="n">
        <v>1.2</v>
      </c>
      <c r="X115" t="n">
        <v>0.76</v>
      </c>
      <c r="Y115" t="n">
        <v>1</v>
      </c>
      <c r="Z115" t="n">
        <v>10</v>
      </c>
    </row>
    <row r="116">
      <c r="A116" t="n">
        <v>7</v>
      </c>
      <c r="B116" t="n">
        <v>140</v>
      </c>
      <c r="C116" t="inlineStr">
        <is>
          <t xml:space="preserve">CONCLUIDO	</t>
        </is>
      </c>
      <c r="D116" t="n">
        <v>8.254799999999999</v>
      </c>
      <c r="E116" t="n">
        <v>12.11</v>
      </c>
      <c r="F116" t="n">
        <v>7.39</v>
      </c>
      <c r="G116" t="n">
        <v>12.66</v>
      </c>
      <c r="H116" t="n">
        <v>0.18</v>
      </c>
      <c r="I116" t="n">
        <v>35</v>
      </c>
      <c r="J116" t="n">
        <v>277.48</v>
      </c>
      <c r="K116" t="n">
        <v>60.56</v>
      </c>
      <c r="L116" t="n">
        <v>2.75</v>
      </c>
      <c r="M116" t="n">
        <v>33</v>
      </c>
      <c r="N116" t="n">
        <v>74.18000000000001</v>
      </c>
      <c r="O116" t="n">
        <v>34457.31</v>
      </c>
      <c r="P116" t="n">
        <v>127.66</v>
      </c>
      <c r="Q116" t="n">
        <v>204.23</v>
      </c>
      <c r="R116" t="n">
        <v>43.19</v>
      </c>
      <c r="S116" t="n">
        <v>17.37</v>
      </c>
      <c r="T116" t="n">
        <v>10663.81</v>
      </c>
      <c r="U116" t="n">
        <v>0.4</v>
      </c>
      <c r="V116" t="n">
        <v>0.6899999999999999</v>
      </c>
      <c r="W116" t="n">
        <v>1.2</v>
      </c>
      <c r="X116" t="n">
        <v>0.6899999999999999</v>
      </c>
      <c r="Y116" t="n">
        <v>1</v>
      </c>
      <c r="Z116" t="n">
        <v>10</v>
      </c>
    </row>
    <row r="117">
      <c r="A117" t="n">
        <v>8</v>
      </c>
      <c r="B117" t="n">
        <v>140</v>
      </c>
      <c r="C117" t="inlineStr">
        <is>
          <t xml:space="preserve">CONCLUIDO	</t>
        </is>
      </c>
      <c r="D117" t="n">
        <v>8.410399999999999</v>
      </c>
      <c r="E117" t="n">
        <v>11.89</v>
      </c>
      <c r="F117" t="n">
        <v>7.32</v>
      </c>
      <c r="G117" t="n">
        <v>13.72</v>
      </c>
      <c r="H117" t="n">
        <v>0.19</v>
      </c>
      <c r="I117" t="n">
        <v>32</v>
      </c>
      <c r="J117" t="n">
        <v>277.97</v>
      </c>
      <c r="K117" t="n">
        <v>60.56</v>
      </c>
      <c r="L117" t="n">
        <v>3</v>
      </c>
      <c r="M117" t="n">
        <v>30</v>
      </c>
      <c r="N117" t="n">
        <v>74.42</v>
      </c>
      <c r="O117" t="n">
        <v>34517.57</v>
      </c>
      <c r="P117" t="n">
        <v>126.4</v>
      </c>
      <c r="Q117" t="n">
        <v>204.18</v>
      </c>
      <c r="R117" t="n">
        <v>41.32</v>
      </c>
      <c r="S117" t="n">
        <v>17.37</v>
      </c>
      <c r="T117" t="n">
        <v>9741.82</v>
      </c>
      <c r="U117" t="n">
        <v>0.42</v>
      </c>
      <c r="V117" t="n">
        <v>0.7</v>
      </c>
      <c r="W117" t="n">
        <v>1.19</v>
      </c>
      <c r="X117" t="n">
        <v>0.63</v>
      </c>
      <c r="Y117" t="n">
        <v>1</v>
      </c>
      <c r="Z117" t="n">
        <v>10</v>
      </c>
    </row>
    <row r="118">
      <c r="A118" t="n">
        <v>9</v>
      </c>
      <c r="B118" t="n">
        <v>140</v>
      </c>
      <c r="C118" t="inlineStr">
        <is>
          <t xml:space="preserve">CONCLUIDO	</t>
        </is>
      </c>
      <c r="D118" t="n">
        <v>8.5657</v>
      </c>
      <c r="E118" t="n">
        <v>11.67</v>
      </c>
      <c r="F118" t="n">
        <v>7.26</v>
      </c>
      <c r="G118" t="n">
        <v>15.02</v>
      </c>
      <c r="H118" t="n">
        <v>0.21</v>
      </c>
      <c r="I118" t="n">
        <v>29</v>
      </c>
      <c r="J118" t="n">
        <v>278.46</v>
      </c>
      <c r="K118" t="n">
        <v>60.56</v>
      </c>
      <c r="L118" t="n">
        <v>3.25</v>
      </c>
      <c r="M118" t="n">
        <v>27</v>
      </c>
      <c r="N118" t="n">
        <v>74.66</v>
      </c>
      <c r="O118" t="n">
        <v>34577.92</v>
      </c>
      <c r="P118" t="n">
        <v>125.35</v>
      </c>
      <c r="Q118" t="n">
        <v>204.15</v>
      </c>
      <c r="R118" t="n">
        <v>39.51</v>
      </c>
      <c r="S118" t="n">
        <v>17.37</v>
      </c>
      <c r="T118" t="n">
        <v>8850.780000000001</v>
      </c>
      <c r="U118" t="n">
        <v>0.44</v>
      </c>
      <c r="V118" t="n">
        <v>0.7</v>
      </c>
      <c r="W118" t="n">
        <v>1.18</v>
      </c>
      <c r="X118" t="n">
        <v>0.57</v>
      </c>
      <c r="Y118" t="n">
        <v>1</v>
      </c>
      <c r="Z118" t="n">
        <v>10</v>
      </c>
    </row>
    <row r="119">
      <c r="A119" t="n">
        <v>10</v>
      </c>
      <c r="B119" t="n">
        <v>140</v>
      </c>
      <c r="C119" t="inlineStr">
        <is>
          <t xml:space="preserve">CONCLUIDO	</t>
        </is>
      </c>
      <c r="D119" t="n">
        <v>8.6829</v>
      </c>
      <c r="E119" t="n">
        <v>11.52</v>
      </c>
      <c r="F119" t="n">
        <v>7.21</v>
      </c>
      <c r="G119" t="n">
        <v>16.01</v>
      </c>
      <c r="H119" t="n">
        <v>0.22</v>
      </c>
      <c r="I119" t="n">
        <v>27</v>
      </c>
      <c r="J119" t="n">
        <v>278.95</v>
      </c>
      <c r="K119" t="n">
        <v>60.56</v>
      </c>
      <c r="L119" t="n">
        <v>3.5</v>
      </c>
      <c r="M119" t="n">
        <v>25</v>
      </c>
      <c r="N119" t="n">
        <v>74.90000000000001</v>
      </c>
      <c r="O119" t="n">
        <v>34638.36</v>
      </c>
      <c r="P119" t="n">
        <v>124.32</v>
      </c>
      <c r="Q119" t="n">
        <v>204.18</v>
      </c>
      <c r="R119" t="n">
        <v>37.86</v>
      </c>
      <c r="S119" t="n">
        <v>17.37</v>
      </c>
      <c r="T119" t="n">
        <v>8038.84</v>
      </c>
      <c r="U119" t="n">
        <v>0.46</v>
      </c>
      <c r="V119" t="n">
        <v>0.71</v>
      </c>
      <c r="W119" t="n">
        <v>1.18</v>
      </c>
      <c r="X119" t="n">
        <v>0.51</v>
      </c>
      <c r="Y119" t="n">
        <v>1</v>
      </c>
      <c r="Z119" t="n">
        <v>10</v>
      </c>
    </row>
    <row r="120">
      <c r="A120" t="n">
        <v>11</v>
      </c>
      <c r="B120" t="n">
        <v>140</v>
      </c>
      <c r="C120" t="inlineStr">
        <is>
          <t xml:space="preserve">CONCLUIDO	</t>
        </is>
      </c>
      <c r="D120" t="n">
        <v>8.785</v>
      </c>
      <c r="E120" t="n">
        <v>11.38</v>
      </c>
      <c r="F120" t="n">
        <v>7.18</v>
      </c>
      <c r="G120" t="n">
        <v>17.22</v>
      </c>
      <c r="H120" t="n">
        <v>0.24</v>
      </c>
      <c r="I120" t="n">
        <v>25</v>
      </c>
      <c r="J120" t="n">
        <v>279.44</v>
      </c>
      <c r="K120" t="n">
        <v>60.56</v>
      </c>
      <c r="L120" t="n">
        <v>3.75</v>
      </c>
      <c r="M120" t="n">
        <v>23</v>
      </c>
      <c r="N120" t="n">
        <v>75.14</v>
      </c>
      <c r="O120" t="n">
        <v>34698.9</v>
      </c>
      <c r="P120" t="n">
        <v>123.77</v>
      </c>
      <c r="Q120" t="n">
        <v>204.18</v>
      </c>
      <c r="R120" t="n">
        <v>36.9</v>
      </c>
      <c r="S120" t="n">
        <v>17.37</v>
      </c>
      <c r="T120" t="n">
        <v>7567.79</v>
      </c>
      <c r="U120" t="n">
        <v>0.47</v>
      </c>
      <c r="V120" t="n">
        <v>0.71</v>
      </c>
      <c r="W120" t="n">
        <v>1.18</v>
      </c>
      <c r="X120" t="n">
        <v>0.48</v>
      </c>
      <c r="Y120" t="n">
        <v>1</v>
      </c>
      <c r="Z120" t="n">
        <v>10</v>
      </c>
    </row>
    <row r="121">
      <c r="A121" t="n">
        <v>12</v>
      </c>
      <c r="B121" t="n">
        <v>140</v>
      </c>
      <c r="C121" t="inlineStr">
        <is>
          <t xml:space="preserve">CONCLUIDO	</t>
        </is>
      </c>
      <c r="D121" t="n">
        <v>8.8979</v>
      </c>
      <c r="E121" t="n">
        <v>11.24</v>
      </c>
      <c r="F121" t="n">
        <v>7.14</v>
      </c>
      <c r="G121" t="n">
        <v>18.62</v>
      </c>
      <c r="H121" t="n">
        <v>0.25</v>
      </c>
      <c r="I121" t="n">
        <v>23</v>
      </c>
      <c r="J121" t="n">
        <v>279.94</v>
      </c>
      <c r="K121" t="n">
        <v>60.56</v>
      </c>
      <c r="L121" t="n">
        <v>4</v>
      </c>
      <c r="M121" t="n">
        <v>21</v>
      </c>
      <c r="N121" t="n">
        <v>75.38</v>
      </c>
      <c r="O121" t="n">
        <v>34759.54</v>
      </c>
      <c r="P121" t="n">
        <v>122.96</v>
      </c>
      <c r="Q121" t="n">
        <v>204.19</v>
      </c>
      <c r="R121" t="n">
        <v>35.67</v>
      </c>
      <c r="S121" t="n">
        <v>17.37</v>
      </c>
      <c r="T121" t="n">
        <v>6961.52</v>
      </c>
      <c r="U121" t="n">
        <v>0.49</v>
      </c>
      <c r="V121" t="n">
        <v>0.72</v>
      </c>
      <c r="W121" t="n">
        <v>1.17</v>
      </c>
      <c r="X121" t="n">
        <v>0.44</v>
      </c>
      <c r="Y121" t="n">
        <v>1</v>
      </c>
      <c r="Z121" t="n">
        <v>10</v>
      </c>
    </row>
    <row r="122">
      <c r="A122" t="n">
        <v>13</v>
      </c>
      <c r="B122" t="n">
        <v>140</v>
      </c>
      <c r="C122" t="inlineStr">
        <is>
          <t xml:space="preserve">CONCLUIDO	</t>
        </is>
      </c>
      <c r="D122" t="n">
        <v>8.9604</v>
      </c>
      <c r="E122" t="n">
        <v>11.16</v>
      </c>
      <c r="F122" t="n">
        <v>7.11</v>
      </c>
      <c r="G122" t="n">
        <v>19.39</v>
      </c>
      <c r="H122" t="n">
        <v>0.27</v>
      </c>
      <c r="I122" t="n">
        <v>22</v>
      </c>
      <c r="J122" t="n">
        <v>280.43</v>
      </c>
      <c r="K122" t="n">
        <v>60.56</v>
      </c>
      <c r="L122" t="n">
        <v>4.25</v>
      </c>
      <c r="M122" t="n">
        <v>20</v>
      </c>
      <c r="N122" t="n">
        <v>75.62</v>
      </c>
      <c r="O122" t="n">
        <v>34820.27</v>
      </c>
      <c r="P122" t="n">
        <v>122.52</v>
      </c>
      <c r="Q122" t="n">
        <v>204.17</v>
      </c>
      <c r="R122" t="n">
        <v>34.98</v>
      </c>
      <c r="S122" t="n">
        <v>17.37</v>
      </c>
      <c r="T122" t="n">
        <v>6623.97</v>
      </c>
      <c r="U122" t="n">
        <v>0.5</v>
      </c>
      <c r="V122" t="n">
        <v>0.72</v>
      </c>
      <c r="W122" t="n">
        <v>1.17</v>
      </c>
      <c r="X122" t="n">
        <v>0.42</v>
      </c>
      <c r="Y122" t="n">
        <v>1</v>
      </c>
      <c r="Z122" t="n">
        <v>10</v>
      </c>
    </row>
    <row r="123">
      <c r="A123" t="n">
        <v>14</v>
      </c>
      <c r="B123" t="n">
        <v>140</v>
      </c>
      <c r="C123" t="inlineStr">
        <is>
          <t xml:space="preserve">CONCLUIDO	</t>
        </is>
      </c>
      <c r="D123" t="n">
        <v>9.0128</v>
      </c>
      <c r="E123" t="n">
        <v>11.1</v>
      </c>
      <c r="F123" t="n">
        <v>7.1</v>
      </c>
      <c r="G123" t="n">
        <v>20.28</v>
      </c>
      <c r="H123" t="n">
        <v>0.29</v>
      </c>
      <c r="I123" t="n">
        <v>21</v>
      </c>
      <c r="J123" t="n">
        <v>280.92</v>
      </c>
      <c r="K123" t="n">
        <v>60.56</v>
      </c>
      <c r="L123" t="n">
        <v>4.5</v>
      </c>
      <c r="M123" t="n">
        <v>19</v>
      </c>
      <c r="N123" t="n">
        <v>75.87</v>
      </c>
      <c r="O123" t="n">
        <v>34881.09</v>
      </c>
      <c r="P123" t="n">
        <v>122.18</v>
      </c>
      <c r="Q123" t="n">
        <v>204.19</v>
      </c>
      <c r="R123" t="n">
        <v>34.34</v>
      </c>
      <c r="S123" t="n">
        <v>17.37</v>
      </c>
      <c r="T123" t="n">
        <v>6309.07</v>
      </c>
      <c r="U123" t="n">
        <v>0.51</v>
      </c>
      <c r="V123" t="n">
        <v>0.72</v>
      </c>
      <c r="W123" t="n">
        <v>1.18</v>
      </c>
      <c r="X123" t="n">
        <v>0.41</v>
      </c>
      <c r="Y123" t="n">
        <v>1</v>
      </c>
      <c r="Z123" t="n">
        <v>10</v>
      </c>
    </row>
    <row r="124">
      <c r="A124" t="n">
        <v>15</v>
      </c>
      <c r="B124" t="n">
        <v>140</v>
      </c>
      <c r="C124" t="inlineStr">
        <is>
          <t xml:space="preserve">CONCLUIDO	</t>
        </is>
      </c>
      <c r="D124" t="n">
        <v>9.078099999999999</v>
      </c>
      <c r="E124" t="n">
        <v>11.02</v>
      </c>
      <c r="F124" t="n">
        <v>7.07</v>
      </c>
      <c r="G124" t="n">
        <v>21.21</v>
      </c>
      <c r="H124" t="n">
        <v>0.3</v>
      </c>
      <c r="I124" t="n">
        <v>20</v>
      </c>
      <c r="J124" t="n">
        <v>281.41</v>
      </c>
      <c r="K124" t="n">
        <v>60.56</v>
      </c>
      <c r="L124" t="n">
        <v>4.75</v>
      </c>
      <c r="M124" t="n">
        <v>18</v>
      </c>
      <c r="N124" t="n">
        <v>76.11</v>
      </c>
      <c r="O124" t="n">
        <v>34942.02</v>
      </c>
      <c r="P124" t="n">
        <v>121.63</v>
      </c>
      <c r="Q124" t="n">
        <v>204.17</v>
      </c>
      <c r="R124" t="n">
        <v>33.72</v>
      </c>
      <c r="S124" t="n">
        <v>17.37</v>
      </c>
      <c r="T124" t="n">
        <v>6002.67</v>
      </c>
      <c r="U124" t="n">
        <v>0.52</v>
      </c>
      <c r="V124" t="n">
        <v>0.72</v>
      </c>
      <c r="W124" t="n">
        <v>1.17</v>
      </c>
      <c r="X124" t="n">
        <v>0.38</v>
      </c>
      <c r="Y124" t="n">
        <v>1</v>
      </c>
      <c r="Z124" t="n">
        <v>10</v>
      </c>
    </row>
    <row r="125">
      <c r="A125" t="n">
        <v>16</v>
      </c>
      <c r="B125" t="n">
        <v>140</v>
      </c>
      <c r="C125" t="inlineStr">
        <is>
          <t xml:space="preserve">CONCLUIDO	</t>
        </is>
      </c>
      <c r="D125" t="n">
        <v>9.132400000000001</v>
      </c>
      <c r="E125" t="n">
        <v>10.95</v>
      </c>
      <c r="F125" t="n">
        <v>7.06</v>
      </c>
      <c r="G125" t="n">
        <v>22.28</v>
      </c>
      <c r="H125" t="n">
        <v>0.32</v>
      </c>
      <c r="I125" t="n">
        <v>19</v>
      </c>
      <c r="J125" t="n">
        <v>281.91</v>
      </c>
      <c r="K125" t="n">
        <v>60.56</v>
      </c>
      <c r="L125" t="n">
        <v>5</v>
      </c>
      <c r="M125" t="n">
        <v>17</v>
      </c>
      <c r="N125" t="n">
        <v>76.34999999999999</v>
      </c>
      <c r="O125" t="n">
        <v>35003.04</v>
      </c>
      <c r="P125" t="n">
        <v>121.38</v>
      </c>
      <c r="Q125" t="n">
        <v>204.14</v>
      </c>
      <c r="R125" t="n">
        <v>33.31</v>
      </c>
      <c r="S125" t="n">
        <v>17.37</v>
      </c>
      <c r="T125" t="n">
        <v>5803.54</v>
      </c>
      <c r="U125" t="n">
        <v>0.52</v>
      </c>
      <c r="V125" t="n">
        <v>0.72</v>
      </c>
      <c r="W125" t="n">
        <v>1.16</v>
      </c>
      <c r="X125" t="n">
        <v>0.36</v>
      </c>
      <c r="Y125" t="n">
        <v>1</v>
      </c>
      <c r="Z125" t="n">
        <v>10</v>
      </c>
    </row>
    <row r="126">
      <c r="A126" t="n">
        <v>17</v>
      </c>
      <c r="B126" t="n">
        <v>140</v>
      </c>
      <c r="C126" t="inlineStr">
        <is>
          <t xml:space="preserve">CONCLUIDO	</t>
        </is>
      </c>
      <c r="D126" t="n">
        <v>9.200799999999999</v>
      </c>
      <c r="E126" t="n">
        <v>10.87</v>
      </c>
      <c r="F126" t="n">
        <v>7.03</v>
      </c>
      <c r="G126" t="n">
        <v>23.43</v>
      </c>
      <c r="H126" t="n">
        <v>0.33</v>
      </c>
      <c r="I126" t="n">
        <v>18</v>
      </c>
      <c r="J126" t="n">
        <v>282.4</v>
      </c>
      <c r="K126" t="n">
        <v>60.56</v>
      </c>
      <c r="L126" t="n">
        <v>5.25</v>
      </c>
      <c r="M126" t="n">
        <v>16</v>
      </c>
      <c r="N126" t="n">
        <v>76.59999999999999</v>
      </c>
      <c r="O126" t="n">
        <v>35064.15</v>
      </c>
      <c r="P126" t="n">
        <v>120.81</v>
      </c>
      <c r="Q126" t="n">
        <v>204.15</v>
      </c>
      <c r="R126" t="n">
        <v>32.12</v>
      </c>
      <c r="S126" t="n">
        <v>17.37</v>
      </c>
      <c r="T126" t="n">
        <v>5211.66</v>
      </c>
      <c r="U126" t="n">
        <v>0.54</v>
      </c>
      <c r="V126" t="n">
        <v>0.73</v>
      </c>
      <c r="W126" t="n">
        <v>1.17</v>
      </c>
      <c r="X126" t="n">
        <v>0.34</v>
      </c>
      <c r="Y126" t="n">
        <v>1</v>
      </c>
      <c r="Z126" t="n">
        <v>10</v>
      </c>
    </row>
    <row r="127">
      <c r="A127" t="n">
        <v>18</v>
      </c>
      <c r="B127" t="n">
        <v>140</v>
      </c>
      <c r="C127" t="inlineStr">
        <is>
          <t xml:space="preserve">CONCLUIDO	</t>
        </is>
      </c>
      <c r="D127" t="n">
        <v>9.2471</v>
      </c>
      <c r="E127" t="n">
        <v>10.81</v>
      </c>
      <c r="F127" t="n">
        <v>7.03</v>
      </c>
      <c r="G127" t="n">
        <v>24.8</v>
      </c>
      <c r="H127" t="n">
        <v>0.35</v>
      </c>
      <c r="I127" t="n">
        <v>17</v>
      </c>
      <c r="J127" t="n">
        <v>282.9</v>
      </c>
      <c r="K127" t="n">
        <v>60.56</v>
      </c>
      <c r="L127" t="n">
        <v>5.5</v>
      </c>
      <c r="M127" t="n">
        <v>15</v>
      </c>
      <c r="N127" t="n">
        <v>76.84999999999999</v>
      </c>
      <c r="O127" t="n">
        <v>35125.37</v>
      </c>
      <c r="P127" t="n">
        <v>120.68</v>
      </c>
      <c r="Q127" t="n">
        <v>204.14</v>
      </c>
      <c r="R127" t="n">
        <v>32.01</v>
      </c>
      <c r="S127" t="n">
        <v>17.37</v>
      </c>
      <c r="T127" t="n">
        <v>5160.95</v>
      </c>
      <c r="U127" t="n">
        <v>0.54</v>
      </c>
      <c r="V127" t="n">
        <v>0.73</v>
      </c>
      <c r="W127" t="n">
        <v>1.17</v>
      </c>
      <c r="X127" t="n">
        <v>0.33</v>
      </c>
      <c r="Y127" t="n">
        <v>1</v>
      </c>
      <c r="Z127" t="n">
        <v>10</v>
      </c>
    </row>
    <row r="128">
      <c r="A128" t="n">
        <v>19</v>
      </c>
      <c r="B128" t="n">
        <v>140</v>
      </c>
      <c r="C128" t="inlineStr">
        <is>
          <t xml:space="preserve">CONCLUIDO	</t>
        </is>
      </c>
      <c r="D128" t="n">
        <v>9.324999999999999</v>
      </c>
      <c r="E128" t="n">
        <v>10.72</v>
      </c>
      <c r="F128" t="n">
        <v>6.99</v>
      </c>
      <c r="G128" t="n">
        <v>26.2</v>
      </c>
      <c r="H128" t="n">
        <v>0.36</v>
      </c>
      <c r="I128" t="n">
        <v>16</v>
      </c>
      <c r="J128" t="n">
        <v>283.4</v>
      </c>
      <c r="K128" t="n">
        <v>60.56</v>
      </c>
      <c r="L128" t="n">
        <v>5.75</v>
      </c>
      <c r="M128" t="n">
        <v>14</v>
      </c>
      <c r="N128" t="n">
        <v>77.09</v>
      </c>
      <c r="O128" t="n">
        <v>35186.68</v>
      </c>
      <c r="P128" t="n">
        <v>119.99</v>
      </c>
      <c r="Q128" t="n">
        <v>204.16</v>
      </c>
      <c r="R128" t="n">
        <v>31.2</v>
      </c>
      <c r="S128" t="n">
        <v>17.37</v>
      </c>
      <c r="T128" t="n">
        <v>4761.16</v>
      </c>
      <c r="U128" t="n">
        <v>0.5600000000000001</v>
      </c>
      <c r="V128" t="n">
        <v>0.73</v>
      </c>
      <c r="W128" t="n">
        <v>1.16</v>
      </c>
      <c r="X128" t="n">
        <v>0.3</v>
      </c>
      <c r="Y128" t="n">
        <v>1</v>
      </c>
      <c r="Z128" t="n">
        <v>10</v>
      </c>
    </row>
    <row r="129">
      <c r="A129" t="n">
        <v>20</v>
      </c>
      <c r="B129" t="n">
        <v>140</v>
      </c>
      <c r="C129" t="inlineStr">
        <is>
          <t xml:space="preserve">CONCLUIDO	</t>
        </is>
      </c>
      <c r="D129" t="n">
        <v>9.3064</v>
      </c>
      <c r="E129" t="n">
        <v>10.75</v>
      </c>
      <c r="F129" t="n">
        <v>7.01</v>
      </c>
      <c r="G129" t="n">
        <v>26.28</v>
      </c>
      <c r="H129" t="n">
        <v>0.38</v>
      </c>
      <c r="I129" t="n">
        <v>16</v>
      </c>
      <c r="J129" t="n">
        <v>283.9</v>
      </c>
      <c r="K129" t="n">
        <v>60.56</v>
      </c>
      <c r="L129" t="n">
        <v>6</v>
      </c>
      <c r="M129" t="n">
        <v>14</v>
      </c>
      <c r="N129" t="n">
        <v>77.34</v>
      </c>
      <c r="O129" t="n">
        <v>35248.1</v>
      </c>
      <c r="P129" t="n">
        <v>120.29</v>
      </c>
      <c r="Q129" t="n">
        <v>204.14</v>
      </c>
      <c r="R129" t="n">
        <v>31.71</v>
      </c>
      <c r="S129" t="n">
        <v>17.37</v>
      </c>
      <c r="T129" t="n">
        <v>5018.93</v>
      </c>
      <c r="U129" t="n">
        <v>0.55</v>
      </c>
      <c r="V129" t="n">
        <v>0.73</v>
      </c>
      <c r="W129" t="n">
        <v>1.17</v>
      </c>
      <c r="X129" t="n">
        <v>0.32</v>
      </c>
      <c r="Y129" t="n">
        <v>1</v>
      </c>
      <c r="Z129" t="n">
        <v>10</v>
      </c>
    </row>
    <row r="130">
      <c r="A130" t="n">
        <v>21</v>
      </c>
      <c r="B130" t="n">
        <v>140</v>
      </c>
      <c r="C130" t="inlineStr">
        <is>
          <t xml:space="preserve">CONCLUIDO	</t>
        </is>
      </c>
      <c r="D130" t="n">
        <v>9.387499999999999</v>
      </c>
      <c r="E130" t="n">
        <v>10.65</v>
      </c>
      <c r="F130" t="n">
        <v>6.97</v>
      </c>
      <c r="G130" t="n">
        <v>27.87</v>
      </c>
      <c r="H130" t="n">
        <v>0.39</v>
      </c>
      <c r="I130" t="n">
        <v>15</v>
      </c>
      <c r="J130" t="n">
        <v>284.4</v>
      </c>
      <c r="K130" t="n">
        <v>60.56</v>
      </c>
      <c r="L130" t="n">
        <v>6.25</v>
      </c>
      <c r="M130" t="n">
        <v>13</v>
      </c>
      <c r="N130" t="n">
        <v>77.59</v>
      </c>
      <c r="O130" t="n">
        <v>35309.61</v>
      </c>
      <c r="P130" t="n">
        <v>119.6</v>
      </c>
      <c r="Q130" t="n">
        <v>204.14</v>
      </c>
      <c r="R130" t="n">
        <v>30.5</v>
      </c>
      <c r="S130" t="n">
        <v>17.37</v>
      </c>
      <c r="T130" t="n">
        <v>4418.05</v>
      </c>
      <c r="U130" t="n">
        <v>0.57</v>
      </c>
      <c r="V130" t="n">
        <v>0.73</v>
      </c>
      <c r="W130" t="n">
        <v>1.16</v>
      </c>
      <c r="X130" t="n">
        <v>0.28</v>
      </c>
      <c r="Y130" t="n">
        <v>1</v>
      </c>
      <c r="Z130" t="n">
        <v>10</v>
      </c>
    </row>
    <row r="131">
      <c r="A131" t="n">
        <v>22</v>
      </c>
      <c r="B131" t="n">
        <v>140</v>
      </c>
      <c r="C131" t="inlineStr">
        <is>
          <t xml:space="preserve">CONCLUIDO	</t>
        </is>
      </c>
      <c r="D131" t="n">
        <v>9.381399999999999</v>
      </c>
      <c r="E131" t="n">
        <v>10.66</v>
      </c>
      <c r="F131" t="n">
        <v>6.97</v>
      </c>
      <c r="G131" t="n">
        <v>27.9</v>
      </c>
      <c r="H131" t="n">
        <v>0.41</v>
      </c>
      <c r="I131" t="n">
        <v>15</v>
      </c>
      <c r="J131" t="n">
        <v>284.89</v>
      </c>
      <c r="K131" t="n">
        <v>60.56</v>
      </c>
      <c r="L131" t="n">
        <v>6.5</v>
      </c>
      <c r="M131" t="n">
        <v>13</v>
      </c>
      <c r="N131" t="n">
        <v>77.84</v>
      </c>
      <c r="O131" t="n">
        <v>35371.22</v>
      </c>
      <c r="P131" t="n">
        <v>119.55</v>
      </c>
      <c r="Q131" t="n">
        <v>204.14</v>
      </c>
      <c r="R131" t="n">
        <v>30.54</v>
      </c>
      <c r="S131" t="n">
        <v>17.37</v>
      </c>
      <c r="T131" t="n">
        <v>4435.95</v>
      </c>
      <c r="U131" t="n">
        <v>0.57</v>
      </c>
      <c r="V131" t="n">
        <v>0.73</v>
      </c>
      <c r="W131" t="n">
        <v>1.16</v>
      </c>
      <c r="X131" t="n">
        <v>0.28</v>
      </c>
      <c r="Y131" t="n">
        <v>1</v>
      </c>
      <c r="Z131" t="n">
        <v>10</v>
      </c>
    </row>
    <row r="132">
      <c r="A132" t="n">
        <v>23</v>
      </c>
      <c r="B132" t="n">
        <v>140</v>
      </c>
      <c r="C132" t="inlineStr">
        <is>
          <t xml:space="preserve">CONCLUIDO	</t>
        </is>
      </c>
      <c r="D132" t="n">
        <v>9.452299999999999</v>
      </c>
      <c r="E132" t="n">
        <v>10.58</v>
      </c>
      <c r="F132" t="n">
        <v>6.95</v>
      </c>
      <c r="G132" t="n">
        <v>29.77</v>
      </c>
      <c r="H132" t="n">
        <v>0.42</v>
      </c>
      <c r="I132" t="n">
        <v>14</v>
      </c>
      <c r="J132" t="n">
        <v>285.39</v>
      </c>
      <c r="K132" t="n">
        <v>60.56</v>
      </c>
      <c r="L132" t="n">
        <v>6.75</v>
      </c>
      <c r="M132" t="n">
        <v>12</v>
      </c>
      <c r="N132" t="n">
        <v>78.09</v>
      </c>
      <c r="O132" t="n">
        <v>35432.93</v>
      </c>
      <c r="P132" t="n">
        <v>119.06</v>
      </c>
      <c r="Q132" t="n">
        <v>204.17</v>
      </c>
      <c r="R132" t="n">
        <v>29.81</v>
      </c>
      <c r="S132" t="n">
        <v>17.37</v>
      </c>
      <c r="T132" t="n">
        <v>4079.2</v>
      </c>
      <c r="U132" t="n">
        <v>0.58</v>
      </c>
      <c r="V132" t="n">
        <v>0.74</v>
      </c>
      <c r="W132" t="n">
        <v>1.16</v>
      </c>
      <c r="X132" t="n">
        <v>0.26</v>
      </c>
      <c r="Y132" t="n">
        <v>1</v>
      </c>
      <c r="Z132" t="n">
        <v>10</v>
      </c>
    </row>
    <row r="133">
      <c r="A133" t="n">
        <v>24</v>
      </c>
      <c r="B133" t="n">
        <v>140</v>
      </c>
      <c r="C133" t="inlineStr">
        <is>
          <t xml:space="preserve">CONCLUIDO	</t>
        </is>
      </c>
      <c r="D133" t="n">
        <v>9.444599999999999</v>
      </c>
      <c r="E133" t="n">
        <v>10.59</v>
      </c>
      <c r="F133" t="n">
        <v>6.96</v>
      </c>
      <c r="G133" t="n">
        <v>29.81</v>
      </c>
      <c r="H133" t="n">
        <v>0.44</v>
      </c>
      <c r="I133" t="n">
        <v>14</v>
      </c>
      <c r="J133" t="n">
        <v>285.9</v>
      </c>
      <c r="K133" t="n">
        <v>60.56</v>
      </c>
      <c r="L133" t="n">
        <v>7</v>
      </c>
      <c r="M133" t="n">
        <v>12</v>
      </c>
      <c r="N133" t="n">
        <v>78.34</v>
      </c>
      <c r="O133" t="n">
        <v>35494.74</v>
      </c>
      <c r="P133" t="n">
        <v>119.12</v>
      </c>
      <c r="Q133" t="n">
        <v>204.14</v>
      </c>
      <c r="R133" t="n">
        <v>30.03</v>
      </c>
      <c r="S133" t="n">
        <v>17.37</v>
      </c>
      <c r="T133" t="n">
        <v>4185.61</v>
      </c>
      <c r="U133" t="n">
        <v>0.58</v>
      </c>
      <c r="V133" t="n">
        <v>0.73</v>
      </c>
      <c r="W133" t="n">
        <v>1.16</v>
      </c>
      <c r="X133" t="n">
        <v>0.26</v>
      </c>
      <c r="Y133" t="n">
        <v>1</v>
      </c>
      <c r="Z133" t="n">
        <v>10</v>
      </c>
    </row>
    <row r="134">
      <c r="A134" t="n">
        <v>25</v>
      </c>
      <c r="B134" t="n">
        <v>140</v>
      </c>
      <c r="C134" t="inlineStr">
        <is>
          <t xml:space="preserve">CONCLUIDO	</t>
        </is>
      </c>
      <c r="D134" t="n">
        <v>9.517300000000001</v>
      </c>
      <c r="E134" t="n">
        <v>10.51</v>
      </c>
      <c r="F134" t="n">
        <v>6.93</v>
      </c>
      <c r="G134" t="n">
        <v>31.97</v>
      </c>
      <c r="H134" t="n">
        <v>0.45</v>
      </c>
      <c r="I134" t="n">
        <v>13</v>
      </c>
      <c r="J134" t="n">
        <v>286.4</v>
      </c>
      <c r="K134" t="n">
        <v>60.56</v>
      </c>
      <c r="L134" t="n">
        <v>7.25</v>
      </c>
      <c r="M134" t="n">
        <v>11</v>
      </c>
      <c r="N134" t="n">
        <v>78.59</v>
      </c>
      <c r="O134" t="n">
        <v>35556.78</v>
      </c>
      <c r="P134" t="n">
        <v>118.58</v>
      </c>
      <c r="Q134" t="n">
        <v>204.18</v>
      </c>
      <c r="R134" t="n">
        <v>29.21</v>
      </c>
      <c r="S134" t="n">
        <v>17.37</v>
      </c>
      <c r="T134" t="n">
        <v>3782.98</v>
      </c>
      <c r="U134" t="n">
        <v>0.59</v>
      </c>
      <c r="V134" t="n">
        <v>0.74</v>
      </c>
      <c r="W134" t="n">
        <v>1.15</v>
      </c>
      <c r="X134" t="n">
        <v>0.24</v>
      </c>
      <c r="Y134" t="n">
        <v>1</v>
      </c>
      <c r="Z134" t="n">
        <v>10</v>
      </c>
    </row>
    <row r="135">
      <c r="A135" t="n">
        <v>26</v>
      </c>
      <c r="B135" t="n">
        <v>140</v>
      </c>
      <c r="C135" t="inlineStr">
        <is>
          <t xml:space="preserve">CONCLUIDO	</t>
        </is>
      </c>
      <c r="D135" t="n">
        <v>9.517799999999999</v>
      </c>
      <c r="E135" t="n">
        <v>10.51</v>
      </c>
      <c r="F135" t="n">
        <v>6.93</v>
      </c>
      <c r="G135" t="n">
        <v>31.97</v>
      </c>
      <c r="H135" t="n">
        <v>0.47</v>
      </c>
      <c r="I135" t="n">
        <v>13</v>
      </c>
      <c r="J135" t="n">
        <v>286.9</v>
      </c>
      <c r="K135" t="n">
        <v>60.56</v>
      </c>
      <c r="L135" t="n">
        <v>7.5</v>
      </c>
      <c r="M135" t="n">
        <v>11</v>
      </c>
      <c r="N135" t="n">
        <v>78.84999999999999</v>
      </c>
      <c r="O135" t="n">
        <v>35618.8</v>
      </c>
      <c r="P135" t="n">
        <v>118.56</v>
      </c>
      <c r="Q135" t="n">
        <v>204.14</v>
      </c>
      <c r="R135" t="n">
        <v>29.05</v>
      </c>
      <c r="S135" t="n">
        <v>17.37</v>
      </c>
      <c r="T135" t="n">
        <v>3700.96</v>
      </c>
      <c r="U135" t="n">
        <v>0.6</v>
      </c>
      <c r="V135" t="n">
        <v>0.74</v>
      </c>
      <c r="W135" t="n">
        <v>1.16</v>
      </c>
      <c r="X135" t="n">
        <v>0.24</v>
      </c>
      <c r="Y135" t="n">
        <v>1</v>
      </c>
      <c r="Z135" t="n">
        <v>10</v>
      </c>
    </row>
    <row r="136">
      <c r="A136" t="n">
        <v>27</v>
      </c>
      <c r="B136" t="n">
        <v>140</v>
      </c>
      <c r="C136" t="inlineStr">
        <is>
          <t xml:space="preserve">CONCLUIDO	</t>
        </is>
      </c>
      <c r="D136" t="n">
        <v>9.579599999999999</v>
      </c>
      <c r="E136" t="n">
        <v>10.44</v>
      </c>
      <c r="F136" t="n">
        <v>6.91</v>
      </c>
      <c r="G136" t="n">
        <v>34.56</v>
      </c>
      <c r="H136" t="n">
        <v>0.48</v>
      </c>
      <c r="I136" t="n">
        <v>12</v>
      </c>
      <c r="J136" t="n">
        <v>287.41</v>
      </c>
      <c r="K136" t="n">
        <v>60.56</v>
      </c>
      <c r="L136" t="n">
        <v>7.75</v>
      </c>
      <c r="M136" t="n">
        <v>10</v>
      </c>
      <c r="N136" t="n">
        <v>79.09999999999999</v>
      </c>
      <c r="O136" t="n">
        <v>35680.92</v>
      </c>
      <c r="P136" t="n">
        <v>118.18</v>
      </c>
      <c r="Q136" t="n">
        <v>204.14</v>
      </c>
      <c r="R136" t="n">
        <v>28.75</v>
      </c>
      <c r="S136" t="n">
        <v>17.37</v>
      </c>
      <c r="T136" t="n">
        <v>3558.14</v>
      </c>
      <c r="U136" t="n">
        <v>0.6</v>
      </c>
      <c r="V136" t="n">
        <v>0.74</v>
      </c>
      <c r="W136" t="n">
        <v>1.15</v>
      </c>
      <c r="X136" t="n">
        <v>0.22</v>
      </c>
      <c r="Y136" t="n">
        <v>1</v>
      </c>
      <c r="Z136" t="n">
        <v>10</v>
      </c>
    </row>
    <row r="137">
      <c r="A137" t="n">
        <v>28</v>
      </c>
      <c r="B137" t="n">
        <v>140</v>
      </c>
      <c r="C137" t="inlineStr">
        <is>
          <t xml:space="preserve">CONCLUIDO	</t>
        </is>
      </c>
      <c r="D137" t="n">
        <v>9.575699999999999</v>
      </c>
      <c r="E137" t="n">
        <v>10.44</v>
      </c>
      <c r="F137" t="n">
        <v>6.92</v>
      </c>
      <c r="G137" t="n">
        <v>34.58</v>
      </c>
      <c r="H137" t="n">
        <v>0.49</v>
      </c>
      <c r="I137" t="n">
        <v>12</v>
      </c>
      <c r="J137" t="n">
        <v>287.91</v>
      </c>
      <c r="K137" t="n">
        <v>60.56</v>
      </c>
      <c r="L137" t="n">
        <v>8</v>
      </c>
      <c r="M137" t="n">
        <v>10</v>
      </c>
      <c r="N137" t="n">
        <v>79.36</v>
      </c>
      <c r="O137" t="n">
        <v>35743.15</v>
      </c>
      <c r="P137" t="n">
        <v>118.26</v>
      </c>
      <c r="Q137" t="n">
        <v>204.16</v>
      </c>
      <c r="R137" t="n">
        <v>28.67</v>
      </c>
      <c r="S137" t="n">
        <v>17.37</v>
      </c>
      <c r="T137" t="n">
        <v>3519.15</v>
      </c>
      <c r="U137" t="n">
        <v>0.61</v>
      </c>
      <c r="V137" t="n">
        <v>0.74</v>
      </c>
      <c r="W137" t="n">
        <v>1.16</v>
      </c>
      <c r="X137" t="n">
        <v>0.22</v>
      </c>
      <c r="Y137" t="n">
        <v>1</v>
      </c>
      <c r="Z137" t="n">
        <v>10</v>
      </c>
    </row>
    <row r="138">
      <c r="A138" t="n">
        <v>29</v>
      </c>
      <c r="B138" t="n">
        <v>140</v>
      </c>
      <c r="C138" t="inlineStr">
        <is>
          <t xml:space="preserve">CONCLUIDO	</t>
        </is>
      </c>
      <c r="D138" t="n">
        <v>9.5806</v>
      </c>
      <c r="E138" t="n">
        <v>10.44</v>
      </c>
      <c r="F138" t="n">
        <v>6.91</v>
      </c>
      <c r="G138" t="n">
        <v>34.55</v>
      </c>
      <c r="H138" t="n">
        <v>0.51</v>
      </c>
      <c r="I138" t="n">
        <v>12</v>
      </c>
      <c r="J138" t="n">
        <v>288.42</v>
      </c>
      <c r="K138" t="n">
        <v>60.56</v>
      </c>
      <c r="L138" t="n">
        <v>8.25</v>
      </c>
      <c r="M138" t="n">
        <v>10</v>
      </c>
      <c r="N138" t="n">
        <v>79.61</v>
      </c>
      <c r="O138" t="n">
        <v>35805.48</v>
      </c>
      <c r="P138" t="n">
        <v>118.04</v>
      </c>
      <c r="Q138" t="n">
        <v>204.16</v>
      </c>
      <c r="R138" t="n">
        <v>28.79</v>
      </c>
      <c r="S138" t="n">
        <v>17.37</v>
      </c>
      <c r="T138" t="n">
        <v>3576.88</v>
      </c>
      <c r="U138" t="n">
        <v>0.6</v>
      </c>
      <c r="V138" t="n">
        <v>0.74</v>
      </c>
      <c r="W138" t="n">
        <v>1.15</v>
      </c>
      <c r="X138" t="n">
        <v>0.22</v>
      </c>
      <c r="Y138" t="n">
        <v>1</v>
      </c>
      <c r="Z138" t="n">
        <v>10</v>
      </c>
    </row>
    <row r="139">
      <c r="A139" t="n">
        <v>30</v>
      </c>
      <c r="B139" t="n">
        <v>140</v>
      </c>
      <c r="C139" t="inlineStr">
        <is>
          <t xml:space="preserve">CONCLUIDO	</t>
        </is>
      </c>
      <c r="D139" t="n">
        <v>9.6538</v>
      </c>
      <c r="E139" t="n">
        <v>10.36</v>
      </c>
      <c r="F139" t="n">
        <v>6.88</v>
      </c>
      <c r="G139" t="n">
        <v>37.54</v>
      </c>
      <c r="H139" t="n">
        <v>0.52</v>
      </c>
      <c r="I139" t="n">
        <v>11</v>
      </c>
      <c r="J139" t="n">
        <v>288.92</v>
      </c>
      <c r="K139" t="n">
        <v>60.56</v>
      </c>
      <c r="L139" t="n">
        <v>8.5</v>
      </c>
      <c r="M139" t="n">
        <v>9</v>
      </c>
      <c r="N139" t="n">
        <v>79.87</v>
      </c>
      <c r="O139" t="n">
        <v>35867.91</v>
      </c>
      <c r="P139" t="n">
        <v>117.4</v>
      </c>
      <c r="Q139" t="n">
        <v>204.14</v>
      </c>
      <c r="R139" t="n">
        <v>27.66</v>
      </c>
      <c r="S139" t="n">
        <v>17.37</v>
      </c>
      <c r="T139" t="n">
        <v>3019.72</v>
      </c>
      <c r="U139" t="n">
        <v>0.63</v>
      </c>
      <c r="V139" t="n">
        <v>0.74</v>
      </c>
      <c r="W139" t="n">
        <v>1.16</v>
      </c>
      <c r="X139" t="n">
        <v>0.19</v>
      </c>
      <c r="Y139" t="n">
        <v>1</v>
      </c>
      <c r="Z139" t="n">
        <v>10</v>
      </c>
    </row>
    <row r="140">
      <c r="A140" t="n">
        <v>31</v>
      </c>
      <c r="B140" t="n">
        <v>140</v>
      </c>
      <c r="C140" t="inlineStr">
        <is>
          <t xml:space="preserve">CONCLUIDO	</t>
        </is>
      </c>
      <c r="D140" t="n">
        <v>9.6569</v>
      </c>
      <c r="E140" t="n">
        <v>10.36</v>
      </c>
      <c r="F140" t="n">
        <v>6.88</v>
      </c>
      <c r="G140" t="n">
        <v>37.53</v>
      </c>
      <c r="H140" t="n">
        <v>0.54</v>
      </c>
      <c r="I140" t="n">
        <v>11</v>
      </c>
      <c r="J140" t="n">
        <v>289.43</v>
      </c>
      <c r="K140" t="n">
        <v>60.56</v>
      </c>
      <c r="L140" t="n">
        <v>8.75</v>
      </c>
      <c r="M140" t="n">
        <v>9</v>
      </c>
      <c r="N140" t="n">
        <v>80.12</v>
      </c>
      <c r="O140" t="n">
        <v>35930.44</v>
      </c>
      <c r="P140" t="n">
        <v>117.31</v>
      </c>
      <c r="Q140" t="n">
        <v>204.17</v>
      </c>
      <c r="R140" t="n">
        <v>27.73</v>
      </c>
      <c r="S140" t="n">
        <v>17.37</v>
      </c>
      <c r="T140" t="n">
        <v>3053.26</v>
      </c>
      <c r="U140" t="n">
        <v>0.63</v>
      </c>
      <c r="V140" t="n">
        <v>0.74</v>
      </c>
      <c r="W140" t="n">
        <v>1.15</v>
      </c>
      <c r="X140" t="n">
        <v>0.19</v>
      </c>
      <c r="Y140" t="n">
        <v>1</v>
      </c>
      <c r="Z140" t="n">
        <v>10</v>
      </c>
    </row>
    <row r="141">
      <c r="A141" t="n">
        <v>32</v>
      </c>
      <c r="B141" t="n">
        <v>140</v>
      </c>
      <c r="C141" t="inlineStr">
        <is>
          <t xml:space="preserve">CONCLUIDO	</t>
        </is>
      </c>
      <c r="D141" t="n">
        <v>9.6442</v>
      </c>
      <c r="E141" t="n">
        <v>10.37</v>
      </c>
      <c r="F141" t="n">
        <v>6.89</v>
      </c>
      <c r="G141" t="n">
        <v>37.6</v>
      </c>
      <c r="H141" t="n">
        <v>0.55</v>
      </c>
      <c r="I141" t="n">
        <v>11</v>
      </c>
      <c r="J141" t="n">
        <v>289.94</v>
      </c>
      <c r="K141" t="n">
        <v>60.56</v>
      </c>
      <c r="L141" t="n">
        <v>9</v>
      </c>
      <c r="M141" t="n">
        <v>9</v>
      </c>
      <c r="N141" t="n">
        <v>80.38</v>
      </c>
      <c r="O141" t="n">
        <v>35993.08</v>
      </c>
      <c r="P141" t="n">
        <v>117.54</v>
      </c>
      <c r="Q141" t="n">
        <v>204.15</v>
      </c>
      <c r="R141" t="n">
        <v>28.19</v>
      </c>
      <c r="S141" t="n">
        <v>17.37</v>
      </c>
      <c r="T141" t="n">
        <v>3280.92</v>
      </c>
      <c r="U141" t="n">
        <v>0.62</v>
      </c>
      <c r="V141" t="n">
        <v>0.74</v>
      </c>
      <c r="W141" t="n">
        <v>1.15</v>
      </c>
      <c r="X141" t="n">
        <v>0.2</v>
      </c>
      <c r="Y141" t="n">
        <v>1</v>
      </c>
      <c r="Z141" t="n">
        <v>10</v>
      </c>
    </row>
    <row r="142">
      <c r="A142" t="n">
        <v>33</v>
      </c>
      <c r="B142" t="n">
        <v>140</v>
      </c>
      <c r="C142" t="inlineStr">
        <is>
          <t xml:space="preserve">CONCLUIDO	</t>
        </is>
      </c>
      <c r="D142" t="n">
        <v>9.648099999999999</v>
      </c>
      <c r="E142" t="n">
        <v>10.36</v>
      </c>
      <c r="F142" t="n">
        <v>6.89</v>
      </c>
      <c r="G142" t="n">
        <v>37.58</v>
      </c>
      <c r="H142" t="n">
        <v>0.57</v>
      </c>
      <c r="I142" t="n">
        <v>11</v>
      </c>
      <c r="J142" t="n">
        <v>290.45</v>
      </c>
      <c r="K142" t="n">
        <v>60.56</v>
      </c>
      <c r="L142" t="n">
        <v>9.25</v>
      </c>
      <c r="M142" t="n">
        <v>9</v>
      </c>
      <c r="N142" t="n">
        <v>80.64</v>
      </c>
      <c r="O142" t="n">
        <v>36055.83</v>
      </c>
      <c r="P142" t="n">
        <v>117.25</v>
      </c>
      <c r="Q142" t="n">
        <v>204.14</v>
      </c>
      <c r="R142" t="n">
        <v>27.87</v>
      </c>
      <c r="S142" t="n">
        <v>17.37</v>
      </c>
      <c r="T142" t="n">
        <v>3122.18</v>
      </c>
      <c r="U142" t="n">
        <v>0.62</v>
      </c>
      <c r="V142" t="n">
        <v>0.74</v>
      </c>
      <c r="W142" t="n">
        <v>1.16</v>
      </c>
      <c r="X142" t="n">
        <v>0.2</v>
      </c>
      <c r="Y142" t="n">
        <v>1</v>
      </c>
      <c r="Z142" t="n">
        <v>10</v>
      </c>
    </row>
    <row r="143">
      <c r="A143" t="n">
        <v>34</v>
      </c>
      <c r="B143" t="n">
        <v>140</v>
      </c>
      <c r="C143" t="inlineStr">
        <is>
          <t xml:space="preserve">CONCLUIDO	</t>
        </is>
      </c>
      <c r="D143" t="n">
        <v>9.7203</v>
      </c>
      <c r="E143" t="n">
        <v>10.29</v>
      </c>
      <c r="F143" t="n">
        <v>6.86</v>
      </c>
      <c r="G143" t="n">
        <v>41.19</v>
      </c>
      <c r="H143" t="n">
        <v>0.58</v>
      </c>
      <c r="I143" t="n">
        <v>10</v>
      </c>
      <c r="J143" t="n">
        <v>290.96</v>
      </c>
      <c r="K143" t="n">
        <v>60.56</v>
      </c>
      <c r="L143" t="n">
        <v>9.5</v>
      </c>
      <c r="M143" t="n">
        <v>8</v>
      </c>
      <c r="N143" t="n">
        <v>80.90000000000001</v>
      </c>
      <c r="O143" t="n">
        <v>36118.68</v>
      </c>
      <c r="P143" t="n">
        <v>116.75</v>
      </c>
      <c r="Q143" t="n">
        <v>204.14</v>
      </c>
      <c r="R143" t="n">
        <v>27.13</v>
      </c>
      <c r="S143" t="n">
        <v>17.37</v>
      </c>
      <c r="T143" t="n">
        <v>2757.31</v>
      </c>
      <c r="U143" t="n">
        <v>0.64</v>
      </c>
      <c r="V143" t="n">
        <v>0.74</v>
      </c>
      <c r="W143" t="n">
        <v>1.15</v>
      </c>
      <c r="X143" t="n">
        <v>0.17</v>
      </c>
      <c r="Y143" t="n">
        <v>1</v>
      </c>
      <c r="Z143" t="n">
        <v>10</v>
      </c>
    </row>
    <row r="144">
      <c r="A144" t="n">
        <v>35</v>
      </c>
      <c r="B144" t="n">
        <v>140</v>
      </c>
      <c r="C144" t="inlineStr">
        <is>
          <t xml:space="preserve">CONCLUIDO	</t>
        </is>
      </c>
      <c r="D144" t="n">
        <v>9.717599999999999</v>
      </c>
      <c r="E144" t="n">
        <v>10.29</v>
      </c>
      <c r="F144" t="n">
        <v>6.87</v>
      </c>
      <c r="G144" t="n">
        <v>41.2</v>
      </c>
      <c r="H144" t="n">
        <v>0.6</v>
      </c>
      <c r="I144" t="n">
        <v>10</v>
      </c>
      <c r="J144" t="n">
        <v>291.47</v>
      </c>
      <c r="K144" t="n">
        <v>60.56</v>
      </c>
      <c r="L144" t="n">
        <v>9.75</v>
      </c>
      <c r="M144" t="n">
        <v>8</v>
      </c>
      <c r="N144" t="n">
        <v>81.16</v>
      </c>
      <c r="O144" t="n">
        <v>36181.64</v>
      </c>
      <c r="P144" t="n">
        <v>116.8</v>
      </c>
      <c r="Q144" t="n">
        <v>204.14</v>
      </c>
      <c r="R144" t="n">
        <v>27.41</v>
      </c>
      <c r="S144" t="n">
        <v>17.37</v>
      </c>
      <c r="T144" t="n">
        <v>2895.46</v>
      </c>
      <c r="U144" t="n">
        <v>0.63</v>
      </c>
      <c r="V144" t="n">
        <v>0.74</v>
      </c>
      <c r="W144" t="n">
        <v>1.15</v>
      </c>
      <c r="X144" t="n">
        <v>0.18</v>
      </c>
      <c r="Y144" t="n">
        <v>1</v>
      </c>
      <c r="Z144" t="n">
        <v>10</v>
      </c>
    </row>
    <row r="145">
      <c r="A145" t="n">
        <v>36</v>
      </c>
      <c r="B145" t="n">
        <v>140</v>
      </c>
      <c r="C145" t="inlineStr">
        <is>
          <t xml:space="preserve">CONCLUIDO	</t>
        </is>
      </c>
      <c r="D145" t="n">
        <v>9.720000000000001</v>
      </c>
      <c r="E145" t="n">
        <v>10.29</v>
      </c>
      <c r="F145" t="n">
        <v>6.86</v>
      </c>
      <c r="G145" t="n">
        <v>41.19</v>
      </c>
      <c r="H145" t="n">
        <v>0.61</v>
      </c>
      <c r="I145" t="n">
        <v>10</v>
      </c>
      <c r="J145" t="n">
        <v>291.98</v>
      </c>
      <c r="K145" t="n">
        <v>60.56</v>
      </c>
      <c r="L145" t="n">
        <v>10</v>
      </c>
      <c r="M145" t="n">
        <v>8</v>
      </c>
      <c r="N145" t="n">
        <v>81.42</v>
      </c>
      <c r="O145" t="n">
        <v>36244.71</v>
      </c>
      <c r="P145" t="n">
        <v>116.86</v>
      </c>
      <c r="Q145" t="n">
        <v>204.14</v>
      </c>
      <c r="R145" t="n">
        <v>27.21</v>
      </c>
      <c r="S145" t="n">
        <v>17.37</v>
      </c>
      <c r="T145" t="n">
        <v>2798.95</v>
      </c>
      <c r="U145" t="n">
        <v>0.64</v>
      </c>
      <c r="V145" t="n">
        <v>0.74</v>
      </c>
      <c r="W145" t="n">
        <v>1.15</v>
      </c>
      <c r="X145" t="n">
        <v>0.17</v>
      </c>
      <c r="Y145" t="n">
        <v>1</v>
      </c>
      <c r="Z145" t="n">
        <v>10</v>
      </c>
    </row>
    <row r="146">
      <c r="A146" t="n">
        <v>37</v>
      </c>
      <c r="B146" t="n">
        <v>140</v>
      </c>
      <c r="C146" t="inlineStr">
        <is>
          <t xml:space="preserve">CONCLUIDO	</t>
        </is>
      </c>
      <c r="D146" t="n">
        <v>9.7142</v>
      </c>
      <c r="E146" t="n">
        <v>10.29</v>
      </c>
      <c r="F146" t="n">
        <v>6.87</v>
      </c>
      <c r="G146" t="n">
        <v>41.23</v>
      </c>
      <c r="H146" t="n">
        <v>0.62</v>
      </c>
      <c r="I146" t="n">
        <v>10</v>
      </c>
      <c r="J146" t="n">
        <v>292.49</v>
      </c>
      <c r="K146" t="n">
        <v>60.56</v>
      </c>
      <c r="L146" t="n">
        <v>10.25</v>
      </c>
      <c r="M146" t="n">
        <v>8</v>
      </c>
      <c r="N146" t="n">
        <v>81.68000000000001</v>
      </c>
      <c r="O146" t="n">
        <v>36307.88</v>
      </c>
      <c r="P146" t="n">
        <v>116.77</v>
      </c>
      <c r="Q146" t="n">
        <v>204.14</v>
      </c>
      <c r="R146" t="n">
        <v>27.38</v>
      </c>
      <c r="S146" t="n">
        <v>17.37</v>
      </c>
      <c r="T146" t="n">
        <v>2882.32</v>
      </c>
      <c r="U146" t="n">
        <v>0.63</v>
      </c>
      <c r="V146" t="n">
        <v>0.74</v>
      </c>
      <c r="W146" t="n">
        <v>1.15</v>
      </c>
      <c r="X146" t="n">
        <v>0.18</v>
      </c>
      <c r="Y146" t="n">
        <v>1</v>
      </c>
      <c r="Z146" t="n">
        <v>10</v>
      </c>
    </row>
    <row r="147">
      <c r="A147" t="n">
        <v>38</v>
      </c>
      <c r="B147" t="n">
        <v>140</v>
      </c>
      <c r="C147" t="inlineStr">
        <is>
          <t xml:space="preserve">CONCLUIDO	</t>
        </is>
      </c>
      <c r="D147" t="n">
        <v>9.785500000000001</v>
      </c>
      <c r="E147" t="n">
        <v>10.22</v>
      </c>
      <c r="F147" t="n">
        <v>6.85</v>
      </c>
      <c r="G147" t="n">
        <v>45.65</v>
      </c>
      <c r="H147" t="n">
        <v>0.64</v>
      </c>
      <c r="I147" t="n">
        <v>9</v>
      </c>
      <c r="J147" t="n">
        <v>293</v>
      </c>
      <c r="K147" t="n">
        <v>60.56</v>
      </c>
      <c r="L147" t="n">
        <v>10.5</v>
      </c>
      <c r="M147" t="n">
        <v>7</v>
      </c>
      <c r="N147" t="n">
        <v>81.95</v>
      </c>
      <c r="O147" t="n">
        <v>36371.17</v>
      </c>
      <c r="P147" t="n">
        <v>116.22</v>
      </c>
      <c r="Q147" t="n">
        <v>204.19</v>
      </c>
      <c r="R147" t="n">
        <v>26.72</v>
      </c>
      <c r="S147" t="n">
        <v>17.37</v>
      </c>
      <c r="T147" t="n">
        <v>2554.92</v>
      </c>
      <c r="U147" t="n">
        <v>0.65</v>
      </c>
      <c r="V147" t="n">
        <v>0.75</v>
      </c>
      <c r="W147" t="n">
        <v>1.15</v>
      </c>
      <c r="X147" t="n">
        <v>0.16</v>
      </c>
      <c r="Y147" t="n">
        <v>1</v>
      </c>
      <c r="Z147" t="n">
        <v>10</v>
      </c>
    </row>
    <row r="148">
      <c r="A148" t="n">
        <v>39</v>
      </c>
      <c r="B148" t="n">
        <v>140</v>
      </c>
      <c r="C148" t="inlineStr">
        <is>
          <t xml:space="preserve">CONCLUIDO	</t>
        </is>
      </c>
      <c r="D148" t="n">
        <v>9.7744</v>
      </c>
      <c r="E148" t="n">
        <v>10.23</v>
      </c>
      <c r="F148" t="n">
        <v>6.86</v>
      </c>
      <c r="G148" t="n">
        <v>45.73</v>
      </c>
      <c r="H148" t="n">
        <v>0.65</v>
      </c>
      <c r="I148" t="n">
        <v>9</v>
      </c>
      <c r="J148" t="n">
        <v>293.52</v>
      </c>
      <c r="K148" t="n">
        <v>60.56</v>
      </c>
      <c r="L148" t="n">
        <v>10.75</v>
      </c>
      <c r="M148" t="n">
        <v>7</v>
      </c>
      <c r="N148" t="n">
        <v>82.20999999999999</v>
      </c>
      <c r="O148" t="n">
        <v>36434.56</v>
      </c>
      <c r="P148" t="n">
        <v>116.67</v>
      </c>
      <c r="Q148" t="n">
        <v>204.14</v>
      </c>
      <c r="R148" t="n">
        <v>27.12</v>
      </c>
      <c r="S148" t="n">
        <v>17.37</v>
      </c>
      <c r="T148" t="n">
        <v>2759.64</v>
      </c>
      <c r="U148" t="n">
        <v>0.64</v>
      </c>
      <c r="V148" t="n">
        <v>0.74</v>
      </c>
      <c r="W148" t="n">
        <v>1.15</v>
      </c>
      <c r="X148" t="n">
        <v>0.17</v>
      </c>
      <c r="Y148" t="n">
        <v>1</v>
      </c>
      <c r="Z148" t="n">
        <v>10</v>
      </c>
    </row>
    <row r="149">
      <c r="A149" t="n">
        <v>40</v>
      </c>
      <c r="B149" t="n">
        <v>140</v>
      </c>
      <c r="C149" t="inlineStr">
        <is>
          <t xml:space="preserve">CONCLUIDO	</t>
        </is>
      </c>
      <c r="D149" t="n">
        <v>9.7789</v>
      </c>
      <c r="E149" t="n">
        <v>10.23</v>
      </c>
      <c r="F149" t="n">
        <v>6.86</v>
      </c>
      <c r="G149" t="n">
        <v>45.7</v>
      </c>
      <c r="H149" t="n">
        <v>0.67</v>
      </c>
      <c r="I149" t="n">
        <v>9</v>
      </c>
      <c r="J149" t="n">
        <v>294.03</v>
      </c>
      <c r="K149" t="n">
        <v>60.56</v>
      </c>
      <c r="L149" t="n">
        <v>11</v>
      </c>
      <c r="M149" t="n">
        <v>7</v>
      </c>
      <c r="N149" t="n">
        <v>82.48</v>
      </c>
      <c r="O149" t="n">
        <v>36498.06</v>
      </c>
      <c r="P149" t="n">
        <v>116.7</v>
      </c>
      <c r="Q149" t="n">
        <v>204.18</v>
      </c>
      <c r="R149" t="n">
        <v>26.89</v>
      </c>
      <c r="S149" t="n">
        <v>17.37</v>
      </c>
      <c r="T149" t="n">
        <v>2644.24</v>
      </c>
      <c r="U149" t="n">
        <v>0.65</v>
      </c>
      <c r="V149" t="n">
        <v>0.75</v>
      </c>
      <c r="W149" t="n">
        <v>1.15</v>
      </c>
      <c r="X149" t="n">
        <v>0.16</v>
      </c>
      <c r="Y149" t="n">
        <v>1</v>
      </c>
      <c r="Z149" t="n">
        <v>10</v>
      </c>
    </row>
    <row r="150">
      <c r="A150" t="n">
        <v>41</v>
      </c>
      <c r="B150" t="n">
        <v>140</v>
      </c>
      <c r="C150" t="inlineStr">
        <is>
          <t xml:space="preserve">CONCLUIDO	</t>
        </is>
      </c>
      <c r="D150" t="n">
        <v>9.779999999999999</v>
      </c>
      <c r="E150" t="n">
        <v>10.22</v>
      </c>
      <c r="F150" t="n">
        <v>6.85</v>
      </c>
      <c r="G150" t="n">
        <v>45.69</v>
      </c>
      <c r="H150" t="n">
        <v>0.68</v>
      </c>
      <c r="I150" t="n">
        <v>9</v>
      </c>
      <c r="J150" t="n">
        <v>294.55</v>
      </c>
      <c r="K150" t="n">
        <v>60.56</v>
      </c>
      <c r="L150" t="n">
        <v>11.25</v>
      </c>
      <c r="M150" t="n">
        <v>7</v>
      </c>
      <c r="N150" t="n">
        <v>82.73999999999999</v>
      </c>
      <c r="O150" t="n">
        <v>36561.67</v>
      </c>
      <c r="P150" t="n">
        <v>116.46</v>
      </c>
      <c r="Q150" t="n">
        <v>204.14</v>
      </c>
      <c r="R150" t="n">
        <v>26.94</v>
      </c>
      <c r="S150" t="n">
        <v>17.37</v>
      </c>
      <c r="T150" t="n">
        <v>2668.09</v>
      </c>
      <c r="U150" t="n">
        <v>0.64</v>
      </c>
      <c r="V150" t="n">
        <v>0.75</v>
      </c>
      <c r="W150" t="n">
        <v>1.15</v>
      </c>
      <c r="X150" t="n">
        <v>0.16</v>
      </c>
      <c r="Y150" t="n">
        <v>1</v>
      </c>
      <c r="Z150" t="n">
        <v>10</v>
      </c>
    </row>
    <row r="151">
      <c r="A151" t="n">
        <v>42</v>
      </c>
      <c r="B151" t="n">
        <v>140</v>
      </c>
      <c r="C151" t="inlineStr">
        <is>
          <t xml:space="preserve">CONCLUIDO	</t>
        </is>
      </c>
      <c r="D151" t="n">
        <v>9.7723</v>
      </c>
      <c r="E151" t="n">
        <v>10.23</v>
      </c>
      <c r="F151" t="n">
        <v>6.86</v>
      </c>
      <c r="G151" t="n">
        <v>45.75</v>
      </c>
      <c r="H151" t="n">
        <v>0.6899999999999999</v>
      </c>
      <c r="I151" t="n">
        <v>9</v>
      </c>
      <c r="J151" t="n">
        <v>295.06</v>
      </c>
      <c r="K151" t="n">
        <v>60.56</v>
      </c>
      <c r="L151" t="n">
        <v>11.5</v>
      </c>
      <c r="M151" t="n">
        <v>7</v>
      </c>
      <c r="N151" t="n">
        <v>83.01000000000001</v>
      </c>
      <c r="O151" t="n">
        <v>36625.39</v>
      </c>
      <c r="P151" t="n">
        <v>116.53</v>
      </c>
      <c r="Q151" t="n">
        <v>204.15</v>
      </c>
      <c r="R151" t="n">
        <v>27.19</v>
      </c>
      <c r="S151" t="n">
        <v>17.37</v>
      </c>
      <c r="T151" t="n">
        <v>2793.61</v>
      </c>
      <c r="U151" t="n">
        <v>0.64</v>
      </c>
      <c r="V151" t="n">
        <v>0.74</v>
      </c>
      <c r="W151" t="n">
        <v>1.15</v>
      </c>
      <c r="X151" t="n">
        <v>0.17</v>
      </c>
      <c r="Y151" t="n">
        <v>1</v>
      </c>
      <c r="Z151" t="n">
        <v>10</v>
      </c>
    </row>
    <row r="152">
      <c r="A152" t="n">
        <v>43</v>
      </c>
      <c r="B152" t="n">
        <v>140</v>
      </c>
      <c r="C152" t="inlineStr">
        <is>
          <t xml:space="preserve">CONCLUIDO	</t>
        </is>
      </c>
      <c r="D152" t="n">
        <v>9.780200000000001</v>
      </c>
      <c r="E152" t="n">
        <v>10.22</v>
      </c>
      <c r="F152" t="n">
        <v>6.85</v>
      </c>
      <c r="G152" t="n">
        <v>45.69</v>
      </c>
      <c r="H152" t="n">
        <v>0.71</v>
      </c>
      <c r="I152" t="n">
        <v>9</v>
      </c>
      <c r="J152" t="n">
        <v>295.58</v>
      </c>
      <c r="K152" t="n">
        <v>60.56</v>
      </c>
      <c r="L152" t="n">
        <v>11.75</v>
      </c>
      <c r="M152" t="n">
        <v>7</v>
      </c>
      <c r="N152" t="n">
        <v>83.28</v>
      </c>
      <c r="O152" t="n">
        <v>36689.22</v>
      </c>
      <c r="P152" t="n">
        <v>116.18</v>
      </c>
      <c r="Q152" t="n">
        <v>204.14</v>
      </c>
      <c r="R152" t="n">
        <v>26.86</v>
      </c>
      <c r="S152" t="n">
        <v>17.37</v>
      </c>
      <c r="T152" t="n">
        <v>2628.47</v>
      </c>
      <c r="U152" t="n">
        <v>0.65</v>
      </c>
      <c r="V152" t="n">
        <v>0.75</v>
      </c>
      <c r="W152" t="n">
        <v>1.15</v>
      </c>
      <c r="X152" t="n">
        <v>0.16</v>
      </c>
      <c r="Y152" t="n">
        <v>1</v>
      </c>
      <c r="Z152" t="n">
        <v>10</v>
      </c>
    </row>
    <row r="153">
      <c r="A153" t="n">
        <v>44</v>
      </c>
      <c r="B153" t="n">
        <v>140</v>
      </c>
      <c r="C153" t="inlineStr">
        <is>
          <t xml:space="preserve">CONCLUIDO	</t>
        </is>
      </c>
      <c r="D153" t="n">
        <v>9.853</v>
      </c>
      <c r="E153" t="n">
        <v>10.15</v>
      </c>
      <c r="F153" t="n">
        <v>6.83</v>
      </c>
      <c r="G153" t="n">
        <v>51.23</v>
      </c>
      <c r="H153" t="n">
        <v>0.72</v>
      </c>
      <c r="I153" t="n">
        <v>8</v>
      </c>
      <c r="J153" t="n">
        <v>296.1</v>
      </c>
      <c r="K153" t="n">
        <v>60.56</v>
      </c>
      <c r="L153" t="n">
        <v>12</v>
      </c>
      <c r="M153" t="n">
        <v>6</v>
      </c>
      <c r="N153" t="n">
        <v>83.54000000000001</v>
      </c>
      <c r="O153" t="n">
        <v>36753.16</v>
      </c>
      <c r="P153" t="n">
        <v>115.79</v>
      </c>
      <c r="Q153" t="n">
        <v>204.2</v>
      </c>
      <c r="R153" t="n">
        <v>26.17</v>
      </c>
      <c r="S153" t="n">
        <v>17.37</v>
      </c>
      <c r="T153" t="n">
        <v>2287.27</v>
      </c>
      <c r="U153" t="n">
        <v>0.66</v>
      </c>
      <c r="V153" t="n">
        <v>0.75</v>
      </c>
      <c r="W153" t="n">
        <v>1.15</v>
      </c>
      <c r="X153" t="n">
        <v>0.14</v>
      </c>
      <c r="Y153" t="n">
        <v>1</v>
      </c>
      <c r="Z153" t="n">
        <v>10</v>
      </c>
    </row>
    <row r="154">
      <c r="A154" t="n">
        <v>45</v>
      </c>
      <c r="B154" t="n">
        <v>140</v>
      </c>
      <c r="C154" t="inlineStr">
        <is>
          <t xml:space="preserve">CONCLUIDO	</t>
        </is>
      </c>
      <c r="D154" t="n">
        <v>9.863300000000001</v>
      </c>
      <c r="E154" t="n">
        <v>10.14</v>
      </c>
      <c r="F154" t="n">
        <v>6.82</v>
      </c>
      <c r="G154" t="n">
        <v>51.15</v>
      </c>
      <c r="H154" t="n">
        <v>0.74</v>
      </c>
      <c r="I154" t="n">
        <v>8</v>
      </c>
      <c r="J154" t="n">
        <v>296.62</v>
      </c>
      <c r="K154" t="n">
        <v>60.56</v>
      </c>
      <c r="L154" t="n">
        <v>12.25</v>
      </c>
      <c r="M154" t="n">
        <v>6</v>
      </c>
      <c r="N154" t="n">
        <v>83.81</v>
      </c>
      <c r="O154" t="n">
        <v>36817.22</v>
      </c>
      <c r="P154" t="n">
        <v>115.53</v>
      </c>
      <c r="Q154" t="n">
        <v>204.14</v>
      </c>
      <c r="R154" t="n">
        <v>25.89</v>
      </c>
      <c r="S154" t="n">
        <v>17.37</v>
      </c>
      <c r="T154" t="n">
        <v>2147.24</v>
      </c>
      <c r="U154" t="n">
        <v>0.67</v>
      </c>
      <c r="V154" t="n">
        <v>0.75</v>
      </c>
      <c r="W154" t="n">
        <v>1.15</v>
      </c>
      <c r="X154" t="n">
        <v>0.13</v>
      </c>
      <c r="Y154" t="n">
        <v>1</v>
      </c>
      <c r="Z154" t="n">
        <v>10</v>
      </c>
    </row>
    <row r="155">
      <c r="A155" t="n">
        <v>46</v>
      </c>
      <c r="B155" t="n">
        <v>140</v>
      </c>
      <c r="C155" t="inlineStr">
        <is>
          <t xml:space="preserve">CONCLUIDO	</t>
        </is>
      </c>
      <c r="D155" t="n">
        <v>9.8584</v>
      </c>
      <c r="E155" t="n">
        <v>10.14</v>
      </c>
      <c r="F155" t="n">
        <v>6.82</v>
      </c>
      <c r="G155" t="n">
        <v>51.19</v>
      </c>
      <c r="H155" t="n">
        <v>0.75</v>
      </c>
      <c r="I155" t="n">
        <v>8</v>
      </c>
      <c r="J155" t="n">
        <v>297.14</v>
      </c>
      <c r="K155" t="n">
        <v>60.56</v>
      </c>
      <c r="L155" t="n">
        <v>12.5</v>
      </c>
      <c r="M155" t="n">
        <v>6</v>
      </c>
      <c r="N155" t="n">
        <v>84.08</v>
      </c>
      <c r="O155" t="n">
        <v>36881.39</v>
      </c>
      <c r="P155" t="n">
        <v>115.51</v>
      </c>
      <c r="Q155" t="n">
        <v>204.15</v>
      </c>
      <c r="R155" t="n">
        <v>25.89</v>
      </c>
      <c r="S155" t="n">
        <v>17.37</v>
      </c>
      <c r="T155" t="n">
        <v>2149.06</v>
      </c>
      <c r="U155" t="n">
        <v>0.67</v>
      </c>
      <c r="V155" t="n">
        <v>0.75</v>
      </c>
      <c r="W155" t="n">
        <v>1.15</v>
      </c>
      <c r="X155" t="n">
        <v>0.13</v>
      </c>
      <c r="Y155" t="n">
        <v>1</v>
      </c>
      <c r="Z155" t="n">
        <v>10</v>
      </c>
    </row>
    <row r="156">
      <c r="A156" t="n">
        <v>47</v>
      </c>
      <c r="B156" t="n">
        <v>140</v>
      </c>
      <c r="C156" t="inlineStr">
        <is>
          <t xml:space="preserve">CONCLUIDO	</t>
        </is>
      </c>
      <c r="D156" t="n">
        <v>9.850300000000001</v>
      </c>
      <c r="E156" t="n">
        <v>10.15</v>
      </c>
      <c r="F156" t="n">
        <v>6.83</v>
      </c>
      <c r="G156" t="n">
        <v>51.25</v>
      </c>
      <c r="H156" t="n">
        <v>0.76</v>
      </c>
      <c r="I156" t="n">
        <v>8</v>
      </c>
      <c r="J156" t="n">
        <v>297.66</v>
      </c>
      <c r="K156" t="n">
        <v>60.56</v>
      </c>
      <c r="L156" t="n">
        <v>12.75</v>
      </c>
      <c r="M156" t="n">
        <v>6</v>
      </c>
      <c r="N156" t="n">
        <v>84.36</v>
      </c>
      <c r="O156" t="n">
        <v>36945.67</v>
      </c>
      <c r="P156" t="n">
        <v>115.52</v>
      </c>
      <c r="Q156" t="n">
        <v>204.14</v>
      </c>
      <c r="R156" t="n">
        <v>26.34</v>
      </c>
      <c r="S156" t="n">
        <v>17.37</v>
      </c>
      <c r="T156" t="n">
        <v>2370.77</v>
      </c>
      <c r="U156" t="n">
        <v>0.66</v>
      </c>
      <c r="V156" t="n">
        <v>0.75</v>
      </c>
      <c r="W156" t="n">
        <v>1.15</v>
      </c>
      <c r="X156" t="n">
        <v>0.14</v>
      </c>
      <c r="Y156" t="n">
        <v>1</v>
      </c>
      <c r="Z156" t="n">
        <v>10</v>
      </c>
    </row>
    <row r="157">
      <c r="A157" t="n">
        <v>48</v>
      </c>
      <c r="B157" t="n">
        <v>140</v>
      </c>
      <c r="C157" t="inlineStr">
        <is>
          <t xml:space="preserve">CONCLUIDO	</t>
        </is>
      </c>
      <c r="D157" t="n">
        <v>9.8565</v>
      </c>
      <c r="E157" t="n">
        <v>10.15</v>
      </c>
      <c r="F157" t="n">
        <v>6.83</v>
      </c>
      <c r="G157" t="n">
        <v>51.2</v>
      </c>
      <c r="H157" t="n">
        <v>0.78</v>
      </c>
      <c r="I157" t="n">
        <v>8</v>
      </c>
      <c r="J157" t="n">
        <v>298.18</v>
      </c>
      <c r="K157" t="n">
        <v>60.56</v>
      </c>
      <c r="L157" t="n">
        <v>13</v>
      </c>
      <c r="M157" t="n">
        <v>6</v>
      </c>
      <c r="N157" t="n">
        <v>84.63</v>
      </c>
      <c r="O157" t="n">
        <v>37010.06</v>
      </c>
      <c r="P157" t="n">
        <v>115.37</v>
      </c>
      <c r="Q157" t="n">
        <v>204.14</v>
      </c>
      <c r="R157" t="n">
        <v>26.14</v>
      </c>
      <c r="S157" t="n">
        <v>17.37</v>
      </c>
      <c r="T157" t="n">
        <v>2271.29</v>
      </c>
      <c r="U157" t="n">
        <v>0.66</v>
      </c>
      <c r="V157" t="n">
        <v>0.75</v>
      </c>
      <c r="W157" t="n">
        <v>1.15</v>
      </c>
      <c r="X157" t="n">
        <v>0.14</v>
      </c>
      <c r="Y157" t="n">
        <v>1</v>
      </c>
      <c r="Z157" t="n">
        <v>10</v>
      </c>
    </row>
    <row r="158">
      <c r="A158" t="n">
        <v>49</v>
      </c>
      <c r="B158" t="n">
        <v>140</v>
      </c>
      <c r="C158" t="inlineStr">
        <is>
          <t xml:space="preserve">CONCLUIDO	</t>
        </is>
      </c>
      <c r="D158" t="n">
        <v>9.859500000000001</v>
      </c>
      <c r="E158" t="n">
        <v>10.14</v>
      </c>
      <c r="F158" t="n">
        <v>6.82</v>
      </c>
      <c r="G158" t="n">
        <v>51.18</v>
      </c>
      <c r="H158" t="n">
        <v>0.79</v>
      </c>
      <c r="I158" t="n">
        <v>8</v>
      </c>
      <c r="J158" t="n">
        <v>298.71</v>
      </c>
      <c r="K158" t="n">
        <v>60.56</v>
      </c>
      <c r="L158" t="n">
        <v>13.25</v>
      </c>
      <c r="M158" t="n">
        <v>6</v>
      </c>
      <c r="N158" t="n">
        <v>84.90000000000001</v>
      </c>
      <c r="O158" t="n">
        <v>37074.57</v>
      </c>
      <c r="P158" t="n">
        <v>115.28</v>
      </c>
      <c r="Q158" t="n">
        <v>204.14</v>
      </c>
      <c r="R158" t="n">
        <v>25.96</v>
      </c>
      <c r="S158" t="n">
        <v>17.37</v>
      </c>
      <c r="T158" t="n">
        <v>2184.7</v>
      </c>
      <c r="U158" t="n">
        <v>0.67</v>
      </c>
      <c r="V158" t="n">
        <v>0.75</v>
      </c>
      <c r="W158" t="n">
        <v>1.15</v>
      </c>
      <c r="X158" t="n">
        <v>0.13</v>
      </c>
      <c r="Y158" t="n">
        <v>1</v>
      </c>
      <c r="Z158" t="n">
        <v>10</v>
      </c>
    </row>
    <row r="159">
      <c r="A159" t="n">
        <v>50</v>
      </c>
      <c r="B159" t="n">
        <v>140</v>
      </c>
      <c r="C159" t="inlineStr">
        <is>
          <t xml:space="preserve">CONCLUIDO	</t>
        </is>
      </c>
      <c r="D159" t="n">
        <v>9.8536</v>
      </c>
      <c r="E159" t="n">
        <v>10.15</v>
      </c>
      <c r="F159" t="n">
        <v>6.83</v>
      </c>
      <c r="G159" t="n">
        <v>51.22</v>
      </c>
      <c r="H159" t="n">
        <v>0.8</v>
      </c>
      <c r="I159" t="n">
        <v>8</v>
      </c>
      <c r="J159" t="n">
        <v>299.23</v>
      </c>
      <c r="K159" t="n">
        <v>60.56</v>
      </c>
      <c r="L159" t="n">
        <v>13.5</v>
      </c>
      <c r="M159" t="n">
        <v>6</v>
      </c>
      <c r="N159" t="n">
        <v>85.18000000000001</v>
      </c>
      <c r="O159" t="n">
        <v>37139.2</v>
      </c>
      <c r="P159" t="n">
        <v>115.17</v>
      </c>
      <c r="Q159" t="n">
        <v>204.14</v>
      </c>
      <c r="R159" t="n">
        <v>26.16</v>
      </c>
      <c r="S159" t="n">
        <v>17.37</v>
      </c>
      <c r="T159" t="n">
        <v>2281.91</v>
      </c>
      <c r="U159" t="n">
        <v>0.66</v>
      </c>
      <c r="V159" t="n">
        <v>0.75</v>
      </c>
      <c r="W159" t="n">
        <v>1.15</v>
      </c>
      <c r="X159" t="n">
        <v>0.14</v>
      </c>
      <c r="Y159" t="n">
        <v>1</v>
      </c>
      <c r="Z159" t="n">
        <v>10</v>
      </c>
    </row>
    <row r="160">
      <c r="A160" t="n">
        <v>51</v>
      </c>
      <c r="B160" t="n">
        <v>140</v>
      </c>
      <c r="C160" t="inlineStr">
        <is>
          <t xml:space="preserve">CONCLUIDO	</t>
        </is>
      </c>
      <c r="D160" t="n">
        <v>9.9305</v>
      </c>
      <c r="E160" t="n">
        <v>10.07</v>
      </c>
      <c r="F160" t="n">
        <v>6.8</v>
      </c>
      <c r="G160" t="n">
        <v>58.31</v>
      </c>
      <c r="H160" t="n">
        <v>0.82</v>
      </c>
      <c r="I160" t="n">
        <v>7</v>
      </c>
      <c r="J160" t="n">
        <v>299.76</v>
      </c>
      <c r="K160" t="n">
        <v>60.56</v>
      </c>
      <c r="L160" t="n">
        <v>13.75</v>
      </c>
      <c r="M160" t="n">
        <v>5</v>
      </c>
      <c r="N160" t="n">
        <v>85.45</v>
      </c>
      <c r="O160" t="n">
        <v>37204.07</v>
      </c>
      <c r="P160" t="n">
        <v>114.6</v>
      </c>
      <c r="Q160" t="n">
        <v>204.14</v>
      </c>
      <c r="R160" t="n">
        <v>25.28</v>
      </c>
      <c r="S160" t="n">
        <v>17.37</v>
      </c>
      <c r="T160" t="n">
        <v>1845.12</v>
      </c>
      <c r="U160" t="n">
        <v>0.6899999999999999</v>
      </c>
      <c r="V160" t="n">
        <v>0.75</v>
      </c>
      <c r="W160" t="n">
        <v>1.15</v>
      </c>
      <c r="X160" t="n">
        <v>0.11</v>
      </c>
      <c r="Y160" t="n">
        <v>1</v>
      </c>
      <c r="Z160" t="n">
        <v>10</v>
      </c>
    </row>
    <row r="161">
      <c r="A161" t="n">
        <v>52</v>
      </c>
      <c r="B161" t="n">
        <v>140</v>
      </c>
      <c r="C161" t="inlineStr">
        <is>
          <t xml:space="preserve">CONCLUIDO	</t>
        </is>
      </c>
      <c r="D161" t="n">
        <v>9.930999999999999</v>
      </c>
      <c r="E161" t="n">
        <v>10.07</v>
      </c>
      <c r="F161" t="n">
        <v>6.8</v>
      </c>
      <c r="G161" t="n">
        <v>58.31</v>
      </c>
      <c r="H161" t="n">
        <v>0.83</v>
      </c>
      <c r="I161" t="n">
        <v>7</v>
      </c>
      <c r="J161" t="n">
        <v>300.28</v>
      </c>
      <c r="K161" t="n">
        <v>60.56</v>
      </c>
      <c r="L161" t="n">
        <v>14</v>
      </c>
      <c r="M161" t="n">
        <v>5</v>
      </c>
      <c r="N161" t="n">
        <v>85.73</v>
      </c>
      <c r="O161" t="n">
        <v>37268.93</v>
      </c>
      <c r="P161" t="n">
        <v>114.81</v>
      </c>
      <c r="Q161" t="n">
        <v>204.15</v>
      </c>
      <c r="R161" t="n">
        <v>25.29</v>
      </c>
      <c r="S161" t="n">
        <v>17.37</v>
      </c>
      <c r="T161" t="n">
        <v>1851.66</v>
      </c>
      <c r="U161" t="n">
        <v>0.6899999999999999</v>
      </c>
      <c r="V161" t="n">
        <v>0.75</v>
      </c>
      <c r="W161" t="n">
        <v>1.15</v>
      </c>
      <c r="X161" t="n">
        <v>0.11</v>
      </c>
      <c r="Y161" t="n">
        <v>1</v>
      </c>
      <c r="Z161" t="n">
        <v>10</v>
      </c>
    </row>
    <row r="162">
      <c r="A162" t="n">
        <v>53</v>
      </c>
      <c r="B162" t="n">
        <v>140</v>
      </c>
      <c r="C162" t="inlineStr">
        <is>
          <t xml:space="preserve">CONCLUIDO	</t>
        </is>
      </c>
      <c r="D162" t="n">
        <v>9.9275</v>
      </c>
      <c r="E162" t="n">
        <v>10.07</v>
      </c>
      <c r="F162" t="n">
        <v>6.81</v>
      </c>
      <c r="G162" t="n">
        <v>58.34</v>
      </c>
      <c r="H162" t="n">
        <v>0.84</v>
      </c>
      <c r="I162" t="n">
        <v>7</v>
      </c>
      <c r="J162" t="n">
        <v>300.81</v>
      </c>
      <c r="K162" t="n">
        <v>60.56</v>
      </c>
      <c r="L162" t="n">
        <v>14.25</v>
      </c>
      <c r="M162" t="n">
        <v>5</v>
      </c>
      <c r="N162" t="n">
        <v>86</v>
      </c>
      <c r="O162" t="n">
        <v>37333.9</v>
      </c>
      <c r="P162" t="n">
        <v>114.98</v>
      </c>
      <c r="Q162" t="n">
        <v>204.15</v>
      </c>
      <c r="R162" t="n">
        <v>25.41</v>
      </c>
      <c r="S162" t="n">
        <v>17.37</v>
      </c>
      <c r="T162" t="n">
        <v>1914.2</v>
      </c>
      <c r="U162" t="n">
        <v>0.68</v>
      </c>
      <c r="V162" t="n">
        <v>0.75</v>
      </c>
      <c r="W162" t="n">
        <v>1.15</v>
      </c>
      <c r="X162" t="n">
        <v>0.12</v>
      </c>
      <c r="Y162" t="n">
        <v>1</v>
      </c>
      <c r="Z162" t="n">
        <v>10</v>
      </c>
    </row>
    <row r="163">
      <c r="A163" t="n">
        <v>54</v>
      </c>
      <c r="B163" t="n">
        <v>140</v>
      </c>
      <c r="C163" t="inlineStr">
        <is>
          <t xml:space="preserve">CONCLUIDO	</t>
        </is>
      </c>
      <c r="D163" t="n">
        <v>9.933</v>
      </c>
      <c r="E163" t="n">
        <v>10.07</v>
      </c>
      <c r="F163" t="n">
        <v>6.8</v>
      </c>
      <c r="G163" t="n">
        <v>58.29</v>
      </c>
      <c r="H163" t="n">
        <v>0.86</v>
      </c>
      <c r="I163" t="n">
        <v>7</v>
      </c>
      <c r="J163" t="n">
        <v>301.34</v>
      </c>
      <c r="K163" t="n">
        <v>60.56</v>
      </c>
      <c r="L163" t="n">
        <v>14.5</v>
      </c>
      <c r="M163" t="n">
        <v>5</v>
      </c>
      <c r="N163" t="n">
        <v>86.28</v>
      </c>
      <c r="O163" t="n">
        <v>37399</v>
      </c>
      <c r="P163" t="n">
        <v>115.05</v>
      </c>
      <c r="Q163" t="n">
        <v>204.14</v>
      </c>
      <c r="R163" t="n">
        <v>25.23</v>
      </c>
      <c r="S163" t="n">
        <v>17.37</v>
      </c>
      <c r="T163" t="n">
        <v>1822.18</v>
      </c>
      <c r="U163" t="n">
        <v>0.6899999999999999</v>
      </c>
      <c r="V163" t="n">
        <v>0.75</v>
      </c>
      <c r="W163" t="n">
        <v>1.15</v>
      </c>
      <c r="X163" t="n">
        <v>0.11</v>
      </c>
      <c r="Y163" t="n">
        <v>1</v>
      </c>
      <c r="Z163" t="n">
        <v>10</v>
      </c>
    </row>
    <row r="164">
      <c r="A164" t="n">
        <v>55</v>
      </c>
      <c r="B164" t="n">
        <v>140</v>
      </c>
      <c r="C164" t="inlineStr">
        <is>
          <t xml:space="preserve">CONCLUIDO	</t>
        </is>
      </c>
      <c r="D164" t="n">
        <v>9.921200000000001</v>
      </c>
      <c r="E164" t="n">
        <v>10.08</v>
      </c>
      <c r="F164" t="n">
        <v>6.81</v>
      </c>
      <c r="G164" t="n">
        <v>58.4</v>
      </c>
      <c r="H164" t="n">
        <v>0.87</v>
      </c>
      <c r="I164" t="n">
        <v>7</v>
      </c>
      <c r="J164" t="n">
        <v>301.86</v>
      </c>
      <c r="K164" t="n">
        <v>60.56</v>
      </c>
      <c r="L164" t="n">
        <v>14.75</v>
      </c>
      <c r="M164" t="n">
        <v>5</v>
      </c>
      <c r="N164" t="n">
        <v>86.56</v>
      </c>
      <c r="O164" t="n">
        <v>37464.21</v>
      </c>
      <c r="P164" t="n">
        <v>115.17</v>
      </c>
      <c r="Q164" t="n">
        <v>204.18</v>
      </c>
      <c r="R164" t="n">
        <v>25.66</v>
      </c>
      <c r="S164" t="n">
        <v>17.37</v>
      </c>
      <c r="T164" t="n">
        <v>2039.55</v>
      </c>
      <c r="U164" t="n">
        <v>0.68</v>
      </c>
      <c r="V164" t="n">
        <v>0.75</v>
      </c>
      <c r="W164" t="n">
        <v>1.15</v>
      </c>
      <c r="X164" t="n">
        <v>0.12</v>
      </c>
      <c r="Y164" t="n">
        <v>1</v>
      </c>
      <c r="Z164" t="n">
        <v>10</v>
      </c>
    </row>
    <row r="165">
      <c r="A165" t="n">
        <v>56</v>
      </c>
      <c r="B165" t="n">
        <v>140</v>
      </c>
      <c r="C165" t="inlineStr">
        <is>
          <t xml:space="preserve">CONCLUIDO	</t>
        </is>
      </c>
      <c r="D165" t="n">
        <v>9.922800000000001</v>
      </c>
      <c r="E165" t="n">
        <v>10.08</v>
      </c>
      <c r="F165" t="n">
        <v>6.81</v>
      </c>
      <c r="G165" t="n">
        <v>58.38</v>
      </c>
      <c r="H165" t="n">
        <v>0.88</v>
      </c>
      <c r="I165" t="n">
        <v>7</v>
      </c>
      <c r="J165" t="n">
        <v>302.39</v>
      </c>
      <c r="K165" t="n">
        <v>60.56</v>
      </c>
      <c r="L165" t="n">
        <v>15</v>
      </c>
      <c r="M165" t="n">
        <v>5</v>
      </c>
      <c r="N165" t="n">
        <v>86.84</v>
      </c>
      <c r="O165" t="n">
        <v>37529.55</v>
      </c>
      <c r="P165" t="n">
        <v>115.12</v>
      </c>
      <c r="Q165" t="n">
        <v>204.14</v>
      </c>
      <c r="R165" t="n">
        <v>25.57</v>
      </c>
      <c r="S165" t="n">
        <v>17.37</v>
      </c>
      <c r="T165" t="n">
        <v>1990.28</v>
      </c>
      <c r="U165" t="n">
        <v>0.68</v>
      </c>
      <c r="V165" t="n">
        <v>0.75</v>
      </c>
      <c r="W165" t="n">
        <v>1.15</v>
      </c>
      <c r="X165" t="n">
        <v>0.12</v>
      </c>
      <c r="Y165" t="n">
        <v>1</v>
      </c>
      <c r="Z165" t="n">
        <v>10</v>
      </c>
    </row>
    <row r="166">
      <c r="A166" t="n">
        <v>57</v>
      </c>
      <c r="B166" t="n">
        <v>140</v>
      </c>
      <c r="C166" t="inlineStr">
        <is>
          <t xml:space="preserve">CONCLUIDO	</t>
        </is>
      </c>
      <c r="D166" t="n">
        <v>9.9193</v>
      </c>
      <c r="E166" t="n">
        <v>10.08</v>
      </c>
      <c r="F166" t="n">
        <v>6.81</v>
      </c>
      <c r="G166" t="n">
        <v>58.41</v>
      </c>
      <c r="H166" t="n">
        <v>0.9</v>
      </c>
      <c r="I166" t="n">
        <v>7</v>
      </c>
      <c r="J166" t="n">
        <v>302.92</v>
      </c>
      <c r="K166" t="n">
        <v>60.56</v>
      </c>
      <c r="L166" t="n">
        <v>15.25</v>
      </c>
      <c r="M166" t="n">
        <v>5</v>
      </c>
      <c r="N166" t="n">
        <v>87.12</v>
      </c>
      <c r="O166" t="n">
        <v>37595</v>
      </c>
      <c r="P166" t="n">
        <v>115.02</v>
      </c>
      <c r="Q166" t="n">
        <v>204.16</v>
      </c>
      <c r="R166" t="n">
        <v>25.63</v>
      </c>
      <c r="S166" t="n">
        <v>17.37</v>
      </c>
      <c r="T166" t="n">
        <v>2021.1</v>
      </c>
      <c r="U166" t="n">
        <v>0.68</v>
      </c>
      <c r="V166" t="n">
        <v>0.75</v>
      </c>
      <c r="W166" t="n">
        <v>1.15</v>
      </c>
      <c r="X166" t="n">
        <v>0.12</v>
      </c>
      <c r="Y166" t="n">
        <v>1</v>
      </c>
      <c r="Z166" t="n">
        <v>10</v>
      </c>
    </row>
    <row r="167">
      <c r="A167" t="n">
        <v>58</v>
      </c>
      <c r="B167" t="n">
        <v>140</v>
      </c>
      <c r="C167" t="inlineStr">
        <is>
          <t xml:space="preserve">CONCLUIDO	</t>
        </is>
      </c>
      <c r="D167" t="n">
        <v>9.9176</v>
      </c>
      <c r="E167" t="n">
        <v>10.08</v>
      </c>
      <c r="F167" t="n">
        <v>6.82</v>
      </c>
      <c r="G167" t="n">
        <v>58.43</v>
      </c>
      <c r="H167" t="n">
        <v>0.91</v>
      </c>
      <c r="I167" t="n">
        <v>7</v>
      </c>
      <c r="J167" t="n">
        <v>303.46</v>
      </c>
      <c r="K167" t="n">
        <v>60.56</v>
      </c>
      <c r="L167" t="n">
        <v>15.5</v>
      </c>
      <c r="M167" t="n">
        <v>5</v>
      </c>
      <c r="N167" t="n">
        <v>87.40000000000001</v>
      </c>
      <c r="O167" t="n">
        <v>37660.57</v>
      </c>
      <c r="P167" t="n">
        <v>114.87</v>
      </c>
      <c r="Q167" t="n">
        <v>204.14</v>
      </c>
      <c r="R167" t="n">
        <v>25.66</v>
      </c>
      <c r="S167" t="n">
        <v>17.37</v>
      </c>
      <c r="T167" t="n">
        <v>2035.34</v>
      </c>
      <c r="U167" t="n">
        <v>0.68</v>
      </c>
      <c r="V167" t="n">
        <v>0.75</v>
      </c>
      <c r="W167" t="n">
        <v>1.15</v>
      </c>
      <c r="X167" t="n">
        <v>0.12</v>
      </c>
      <c r="Y167" t="n">
        <v>1</v>
      </c>
      <c r="Z167" t="n">
        <v>10</v>
      </c>
    </row>
    <row r="168">
      <c r="A168" t="n">
        <v>59</v>
      </c>
      <c r="B168" t="n">
        <v>140</v>
      </c>
      <c r="C168" t="inlineStr">
        <is>
          <t xml:space="preserve">CONCLUIDO	</t>
        </is>
      </c>
      <c r="D168" t="n">
        <v>9.9193</v>
      </c>
      <c r="E168" t="n">
        <v>10.08</v>
      </c>
      <c r="F168" t="n">
        <v>6.81</v>
      </c>
      <c r="G168" t="n">
        <v>58.41</v>
      </c>
      <c r="H168" t="n">
        <v>0.92</v>
      </c>
      <c r="I168" t="n">
        <v>7</v>
      </c>
      <c r="J168" t="n">
        <v>303.99</v>
      </c>
      <c r="K168" t="n">
        <v>60.56</v>
      </c>
      <c r="L168" t="n">
        <v>15.75</v>
      </c>
      <c r="M168" t="n">
        <v>5</v>
      </c>
      <c r="N168" t="n">
        <v>87.68000000000001</v>
      </c>
      <c r="O168" t="n">
        <v>37726.27</v>
      </c>
      <c r="P168" t="n">
        <v>114.73</v>
      </c>
      <c r="Q168" t="n">
        <v>204.14</v>
      </c>
      <c r="R168" t="n">
        <v>25.77</v>
      </c>
      <c r="S168" t="n">
        <v>17.37</v>
      </c>
      <c r="T168" t="n">
        <v>2094.14</v>
      </c>
      <c r="U168" t="n">
        <v>0.67</v>
      </c>
      <c r="V168" t="n">
        <v>0.75</v>
      </c>
      <c r="W168" t="n">
        <v>1.15</v>
      </c>
      <c r="X168" t="n">
        <v>0.12</v>
      </c>
      <c r="Y168" t="n">
        <v>1</v>
      </c>
      <c r="Z168" t="n">
        <v>10</v>
      </c>
    </row>
    <row r="169">
      <c r="A169" t="n">
        <v>60</v>
      </c>
      <c r="B169" t="n">
        <v>140</v>
      </c>
      <c r="C169" t="inlineStr">
        <is>
          <t xml:space="preserve">CONCLUIDO	</t>
        </is>
      </c>
      <c r="D169" t="n">
        <v>9.921200000000001</v>
      </c>
      <c r="E169" t="n">
        <v>10.08</v>
      </c>
      <c r="F169" t="n">
        <v>6.81</v>
      </c>
      <c r="G169" t="n">
        <v>58.4</v>
      </c>
      <c r="H169" t="n">
        <v>0.9399999999999999</v>
      </c>
      <c r="I169" t="n">
        <v>7</v>
      </c>
      <c r="J169" t="n">
        <v>304.52</v>
      </c>
      <c r="K169" t="n">
        <v>60.56</v>
      </c>
      <c r="L169" t="n">
        <v>16</v>
      </c>
      <c r="M169" t="n">
        <v>5</v>
      </c>
      <c r="N169" t="n">
        <v>87.97</v>
      </c>
      <c r="O169" t="n">
        <v>37792.08</v>
      </c>
      <c r="P169" t="n">
        <v>114.56</v>
      </c>
      <c r="Q169" t="n">
        <v>204.16</v>
      </c>
      <c r="R169" t="n">
        <v>25.67</v>
      </c>
      <c r="S169" t="n">
        <v>17.37</v>
      </c>
      <c r="T169" t="n">
        <v>2044.74</v>
      </c>
      <c r="U169" t="n">
        <v>0.68</v>
      </c>
      <c r="V169" t="n">
        <v>0.75</v>
      </c>
      <c r="W169" t="n">
        <v>1.15</v>
      </c>
      <c r="X169" t="n">
        <v>0.12</v>
      </c>
      <c r="Y169" t="n">
        <v>1</v>
      </c>
      <c r="Z169" t="n">
        <v>10</v>
      </c>
    </row>
    <row r="170">
      <c r="A170" t="n">
        <v>61</v>
      </c>
      <c r="B170" t="n">
        <v>140</v>
      </c>
      <c r="C170" t="inlineStr">
        <is>
          <t xml:space="preserve">CONCLUIDO	</t>
        </is>
      </c>
      <c r="D170" t="n">
        <v>9.928599999999999</v>
      </c>
      <c r="E170" t="n">
        <v>10.07</v>
      </c>
      <c r="F170" t="n">
        <v>6.81</v>
      </c>
      <c r="G170" t="n">
        <v>58.33</v>
      </c>
      <c r="H170" t="n">
        <v>0.95</v>
      </c>
      <c r="I170" t="n">
        <v>7</v>
      </c>
      <c r="J170" t="n">
        <v>305.06</v>
      </c>
      <c r="K170" t="n">
        <v>60.56</v>
      </c>
      <c r="L170" t="n">
        <v>16.25</v>
      </c>
      <c r="M170" t="n">
        <v>5</v>
      </c>
      <c r="N170" t="n">
        <v>88.25</v>
      </c>
      <c r="O170" t="n">
        <v>37858.02</v>
      </c>
      <c r="P170" t="n">
        <v>114.23</v>
      </c>
      <c r="Q170" t="n">
        <v>204.17</v>
      </c>
      <c r="R170" t="n">
        <v>25.42</v>
      </c>
      <c r="S170" t="n">
        <v>17.37</v>
      </c>
      <c r="T170" t="n">
        <v>1915</v>
      </c>
      <c r="U170" t="n">
        <v>0.68</v>
      </c>
      <c r="V170" t="n">
        <v>0.75</v>
      </c>
      <c r="W170" t="n">
        <v>1.15</v>
      </c>
      <c r="X170" t="n">
        <v>0.11</v>
      </c>
      <c r="Y170" t="n">
        <v>1</v>
      </c>
      <c r="Z170" t="n">
        <v>10</v>
      </c>
    </row>
    <row r="171">
      <c r="A171" t="n">
        <v>62</v>
      </c>
      <c r="B171" t="n">
        <v>140</v>
      </c>
      <c r="C171" t="inlineStr">
        <is>
          <t xml:space="preserve">CONCLUIDO	</t>
        </is>
      </c>
      <c r="D171" t="n">
        <v>10.0017</v>
      </c>
      <c r="E171" t="n">
        <v>10</v>
      </c>
      <c r="F171" t="n">
        <v>6.78</v>
      </c>
      <c r="G171" t="n">
        <v>67.84</v>
      </c>
      <c r="H171" t="n">
        <v>0.96</v>
      </c>
      <c r="I171" t="n">
        <v>6</v>
      </c>
      <c r="J171" t="n">
        <v>305.59</v>
      </c>
      <c r="K171" t="n">
        <v>60.56</v>
      </c>
      <c r="L171" t="n">
        <v>16.5</v>
      </c>
      <c r="M171" t="n">
        <v>4</v>
      </c>
      <c r="N171" t="n">
        <v>88.54000000000001</v>
      </c>
      <c r="O171" t="n">
        <v>37924.08</v>
      </c>
      <c r="P171" t="n">
        <v>113.84</v>
      </c>
      <c r="Q171" t="n">
        <v>204.14</v>
      </c>
      <c r="R171" t="n">
        <v>24.7</v>
      </c>
      <c r="S171" t="n">
        <v>17.37</v>
      </c>
      <c r="T171" t="n">
        <v>1562.12</v>
      </c>
      <c r="U171" t="n">
        <v>0.7</v>
      </c>
      <c r="V171" t="n">
        <v>0.75</v>
      </c>
      <c r="W171" t="n">
        <v>1.15</v>
      </c>
      <c r="X171" t="n">
        <v>0.09</v>
      </c>
      <c r="Y171" t="n">
        <v>1</v>
      </c>
      <c r="Z171" t="n">
        <v>10</v>
      </c>
    </row>
    <row r="172">
      <c r="A172" t="n">
        <v>63</v>
      </c>
      <c r="B172" t="n">
        <v>140</v>
      </c>
      <c r="C172" t="inlineStr">
        <is>
          <t xml:space="preserve">CONCLUIDO	</t>
        </is>
      </c>
      <c r="D172" t="n">
        <v>9.9975</v>
      </c>
      <c r="E172" t="n">
        <v>10</v>
      </c>
      <c r="F172" t="n">
        <v>6.79</v>
      </c>
      <c r="G172" t="n">
        <v>67.88</v>
      </c>
      <c r="H172" t="n">
        <v>0.97</v>
      </c>
      <c r="I172" t="n">
        <v>6</v>
      </c>
      <c r="J172" t="n">
        <v>306.13</v>
      </c>
      <c r="K172" t="n">
        <v>60.56</v>
      </c>
      <c r="L172" t="n">
        <v>16.75</v>
      </c>
      <c r="M172" t="n">
        <v>4</v>
      </c>
      <c r="N172" t="n">
        <v>88.83</v>
      </c>
      <c r="O172" t="n">
        <v>37990.27</v>
      </c>
      <c r="P172" t="n">
        <v>113.99</v>
      </c>
      <c r="Q172" t="n">
        <v>204.14</v>
      </c>
      <c r="R172" t="n">
        <v>24.79</v>
      </c>
      <c r="S172" t="n">
        <v>17.37</v>
      </c>
      <c r="T172" t="n">
        <v>1605.45</v>
      </c>
      <c r="U172" t="n">
        <v>0.7</v>
      </c>
      <c r="V172" t="n">
        <v>0.75</v>
      </c>
      <c r="W172" t="n">
        <v>1.15</v>
      </c>
      <c r="X172" t="n">
        <v>0.1</v>
      </c>
      <c r="Y172" t="n">
        <v>1</v>
      </c>
      <c r="Z172" t="n">
        <v>10</v>
      </c>
    </row>
    <row r="173">
      <c r="A173" t="n">
        <v>64</v>
      </c>
      <c r="B173" t="n">
        <v>140</v>
      </c>
      <c r="C173" t="inlineStr">
        <is>
          <t xml:space="preserve">CONCLUIDO	</t>
        </is>
      </c>
      <c r="D173" t="n">
        <v>9.9992</v>
      </c>
      <c r="E173" t="n">
        <v>10</v>
      </c>
      <c r="F173" t="n">
        <v>6.79</v>
      </c>
      <c r="G173" t="n">
        <v>67.86</v>
      </c>
      <c r="H173" t="n">
        <v>0.99</v>
      </c>
      <c r="I173" t="n">
        <v>6</v>
      </c>
      <c r="J173" t="n">
        <v>306.67</v>
      </c>
      <c r="K173" t="n">
        <v>60.56</v>
      </c>
      <c r="L173" t="n">
        <v>17</v>
      </c>
      <c r="M173" t="n">
        <v>4</v>
      </c>
      <c r="N173" t="n">
        <v>89.11</v>
      </c>
      <c r="O173" t="n">
        <v>38056.58</v>
      </c>
      <c r="P173" t="n">
        <v>113.97</v>
      </c>
      <c r="Q173" t="n">
        <v>204.14</v>
      </c>
      <c r="R173" t="n">
        <v>24.87</v>
      </c>
      <c r="S173" t="n">
        <v>17.37</v>
      </c>
      <c r="T173" t="n">
        <v>1649.13</v>
      </c>
      <c r="U173" t="n">
        <v>0.7</v>
      </c>
      <c r="V173" t="n">
        <v>0.75</v>
      </c>
      <c r="W173" t="n">
        <v>1.14</v>
      </c>
      <c r="X173" t="n">
        <v>0.1</v>
      </c>
      <c r="Y173" t="n">
        <v>1</v>
      </c>
      <c r="Z173" t="n">
        <v>10</v>
      </c>
    </row>
    <row r="174">
      <c r="A174" t="n">
        <v>65</v>
      </c>
      <c r="B174" t="n">
        <v>140</v>
      </c>
      <c r="C174" t="inlineStr">
        <is>
          <t xml:space="preserve">CONCLUIDO	</t>
        </is>
      </c>
      <c r="D174" t="n">
        <v>9.997199999999999</v>
      </c>
      <c r="E174" t="n">
        <v>10</v>
      </c>
      <c r="F174" t="n">
        <v>6.79</v>
      </c>
      <c r="G174" t="n">
        <v>67.88</v>
      </c>
      <c r="H174" t="n">
        <v>1</v>
      </c>
      <c r="I174" t="n">
        <v>6</v>
      </c>
      <c r="J174" t="n">
        <v>307.21</v>
      </c>
      <c r="K174" t="n">
        <v>60.56</v>
      </c>
      <c r="L174" t="n">
        <v>17.25</v>
      </c>
      <c r="M174" t="n">
        <v>4</v>
      </c>
      <c r="N174" t="n">
        <v>89.40000000000001</v>
      </c>
      <c r="O174" t="n">
        <v>38123.01</v>
      </c>
      <c r="P174" t="n">
        <v>114.2</v>
      </c>
      <c r="Q174" t="n">
        <v>204.14</v>
      </c>
      <c r="R174" t="n">
        <v>24.83</v>
      </c>
      <c r="S174" t="n">
        <v>17.37</v>
      </c>
      <c r="T174" t="n">
        <v>1627.72</v>
      </c>
      <c r="U174" t="n">
        <v>0.7</v>
      </c>
      <c r="V174" t="n">
        <v>0.75</v>
      </c>
      <c r="W174" t="n">
        <v>1.15</v>
      </c>
      <c r="X174" t="n">
        <v>0.1</v>
      </c>
      <c r="Y174" t="n">
        <v>1</v>
      </c>
      <c r="Z174" t="n">
        <v>10</v>
      </c>
    </row>
    <row r="175">
      <c r="A175" t="n">
        <v>66</v>
      </c>
      <c r="B175" t="n">
        <v>140</v>
      </c>
      <c r="C175" t="inlineStr">
        <is>
          <t xml:space="preserve">CONCLUIDO	</t>
        </is>
      </c>
      <c r="D175" t="n">
        <v>9.9922</v>
      </c>
      <c r="E175" t="n">
        <v>10.01</v>
      </c>
      <c r="F175" t="n">
        <v>6.79</v>
      </c>
      <c r="G175" t="n">
        <v>67.93000000000001</v>
      </c>
      <c r="H175" t="n">
        <v>1.01</v>
      </c>
      <c r="I175" t="n">
        <v>6</v>
      </c>
      <c r="J175" t="n">
        <v>307.75</v>
      </c>
      <c r="K175" t="n">
        <v>60.56</v>
      </c>
      <c r="L175" t="n">
        <v>17.5</v>
      </c>
      <c r="M175" t="n">
        <v>4</v>
      </c>
      <c r="N175" t="n">
        <v>89.69</v>
      </c>
      <c r="O175" t="n">
        <v>38189.58</v>
      </c>
      <c r="P175" t="n">
        <v>114.31</v>
      </c>
      <c r="Q175" t="n">
        <v>204.14</v>
      </c>
      <c r="R175" t="n">
        <v>25.06</v>
      </c>
      <c r="S175" t="n">
        <v>17.37</v>
      </c>
      <c r="T175" t="n">
        <v>1742.46</v>
      </c>
      <c r="U175" t="n">
        <v>0.6899999999999999</v>
      </c>
      <c r="V175" t="n">
        <v>0.75</v>
      </c>
      <c r="W175" t="n">
        <v>1.15</v>
      </c>
      <c r="X175" t="n">
        <v>0.1</v>
      </c>
      <c r="Y175" t="n">
        <v>1</v>
      </c>
      <c r="Z175" t="n">
        <v>10</v>
      </c>
    </row>
    <row r="176">
      <c r="A176" t="n">
        <v>67</v>
      </c>
      <c r="B176" t="n">
        <v>140</v>
      </c>
      <c r="C176" t="inlineStr">
        <is>
          <t xml:space="preserve">CONCLUIDO	</t>
        </is>
      </c>
      <c r="D176" t="n">
        <v>10.0022</v>
      </c>
      <c r="E176" t="n">
        <v>10</v>
      </c>
      <c r="F176" t="n">
        <v>6.78</v>
      </c>
      <c r="G176" t="n">
        <v>67.83</v>
      </c>
      <c r="H176" t="n">
        <v>1.03</v>
      </c>
      <c r="I176" t="n">
        <v>6</v>
      </c>
      <c r="J176" t="n">
        <v>308.29</v>
      </c>
      <c r="K176" t="n">
        <v>60.56</v>
      </c>
      <c r="L176" t="n">
        <v>17.75</v>
      </c>
      <c r="M176" t="n">
        <v>4</v>
      </c>
      <c r="N176" t="n">
        <v>89.98</v>
      </c>
      <c r="O176" t="n">
        <v>38256.26</v>
      </c>
      <c r="P176" t="n">
        <v>114.12</v>
      </c>
      <c r="Q176" t="n">
        <v>204.15</v>
      </c>
      <c r="R176" t="n">
        <v>24.68</v>
      </c>
      <c r="S176" t="n">
        <v>17.37</v>
      </c>
      <c r="T176" t="n">
        <v>1550.63</v>
      </c>
      <c r="U176" t="n">
        <v>0.7</v>
      </c>
      <c r="V176" t="n">
        <v>0.75</v>
      </c>
      <c r="W176" t="n">
        <v>1.15</v>
      </c>
      <c r="X176" t="n">
        <v>0.09</v>
      </c>
      <c r="Y176" t="n">
        <v>1</v>
      </c>
      <c r="Z176" t="n">
        <v>10</v>
      </c>
    </row>
    <row r="177">
      <c r="A177" t="n">
        <v>68</v>
      </c>
      <c r="B177" t="n">
        <v>140</v>
      </c>
      <c r="C177" t="inlineStr">
        <is>
          <t xml:space="preserve">CONCLUIDO	</t>
        </is>
      </c>
      <c r="D177" t="n">
        <v>10.0017</v>
      </c>
      <c r="E177" t="n">
        <v>10</v>
      </c>
      <c r="F177" t="n">
        <v>6.78</v>
      </c>
      <c r="G177" t="n">
        <v>67.84</v>
      </c>
      <c r="H177" t="n">
        <v>1.04</v>
      </c>
      <c r="I177" t="n">
        <v>6</v>
      </c>
      <c r="J177" t="n">
        <v>308.83</v>
      </c>
      <c r="K177" t="n">
        <v>60.56</v>
      </c>
      <c r="L177" t="n">
        <v>18</v>
      </c>
      <c r="M177" t="n">
        <v>4</v>
      </c>
      <c r="N177" t="n">
        <v>90.27</v>
      </c>
      <c r="O177" t="n">
        <v>38323.08</v>
      </c>
      <c r="P177" t="n">
        <v>114.05</v>
      </c>
      <c r="Q177" t="n">
        <v>204.14</v>
      </c>
      <c r="R177" t="n">
        <v>24.63</v>
      </c>
      <c r="S177" t="n">
        <v>17.37</v>
      </c>
      <c r="T177" t="n">
        <v>1526.11</v>
      </c>
      <c r="U177" t="n">
        <v>0.71</v>
      </c>
      <c r="V177" t="n">
        <v>0.75</v>
      </c>
      <c r="W177" t="n">
        <v>1.15</v>
      </c>
      <c r="X177" t="n">
        <v>0.09</v>
      </c>
      <c r="Y177" t="n">
        <v>1</v>
      </c>
      <c r="Z177" t="n">
        <v>10</v>
      </c>
    </row>
    <row r="178">
      <c r="A178" t="n">
        <v>69</v>
      </c>
      <c r="B178" t="n">
        <v>140</v>
      </c>
      <c r="C178" t="inlineStr">
        <is>
          <t xml:space="preserve">CONCLUIDO	</t>
        </is>
      </c>
      <c r="D178" t="n">
        <v>9.999700000000001</v>
      </c>
      <c r="E178" t="n">
        <v>10</v>
      </c>
      <c r="F178" t="n">
        <v>6.79</v>
      </c>
      <c r="G178" t="n">
        <v>67.86</v>
      </c>
      <c r="H178" t="n">
        <v>1.05</v>
      </c>
      <c r="I178" t="n">
        <v>6</v>
      </c>
      <c r="J178" t="n">
        <v>309.37</v>
      </c>
      <c r="K178" t="n">
        <v>60.56</v>
      </c>
      <c r="L178" t="n">
        <v>18.25</v>
      </c>
      <c r="M178" t="n">
        <v>4</v>
      </c>
      <c r="N178" t="n">
        <v>90.56999999999999</v>
      </c>
      <c r="O178" t="n">
        <v>38390.02</v>
      </c>
      <c r="P178" t="n">
        <v>113.91</v>
      </c>
      <c r="Q178" t="n">
        <v>204.14</v>
      </c>
      <c r="R178" t="n">
        <v>24.73</v>
      </c>
      <c r="S178" t="n">
        <v>17.37</v>
      </c>
      <c r="T178" t="n">
        <v>1575.26</v>
      </c>
      <c r="U178" t="n">
        <v>0.7</v>
      </c>
      <c r="V178" t="n">
        <v>0.75</v>
      </c>
      <c r="W178" t="n">
        <v>1.15</v>
      </c>
      <c r="X178" t="n">
        <v>0.09</v>
      </c>
      <c r="Y178" t="n">
        <v>1</v>
      </c>
      <c r="Z178" t="n">
        <v>10</v>
      </c>
    </row>
    <row r="179">
      <c r="A179" t="n">
        <v>70</v>
      </c>
      <c r="B179" t="n">
        <v>140</v>
      </c>
      <c r="C179" t="inlineStr">
        <is>
          <t xml:space="preserve">CONCLUIDO	</t>
        </is>
      </c>
      <c r="D179" t="n">
        <v>9.999700000000001</v>
      </c>
      <c r="E179" t="n">
        <v>10</v>
      </c>
      <c r="F179" t="n">
        <v>6.79</v>
      </c>
      <c r="G179" t="n">
        <v>67.86</v>
      </c>
      <c r="H179" t="n">
        <v>1.06</v>
      </c>
      <c r="I179" t="n">
        <v>6</v>
      </c>
      <c r="J179" t="n">
        <v>309.91</v>
      </c>
      <c r="K179" t="n">
        <v>60.56</v>
      </c>
      <c r="L179" t="n">
        <v>18.5</v>
      </c>
      <c r="M179" t="n">
        <v>4</v>
      </c>
      <c r="N179" t="n">
        <v>90.86</v>
      </c>
      <c r="O179" t="n">
        <v>38457.09</v>
      </c>
      <c r="P179" t="n">
        <v>113.84</v>
      </c>
      <c r="Q179" t="n">
        <v>204.14</v>
      </c>
      <c r="R179" t="n">
        <v>24.8</v>
      </c>
      <c r="S179" t="n">
        <v>17.37</v>
      </c>
      <c r="T179" t="n">
        <v>1612.87</v>
      </c>
      <c r="U179" t="n">
        <v>0.7</v>
      </c>
      <c r="V179" t="n">
        <v>0.75</v>
      </c>
      <c r="W179" t="n">
        <v>1.15</v>
      </c>
      <c r="X179" t="n">
        <v>0.09</v>
      </c>
      <c r="Y179" t="n">
        <v>1</v>
      </c>
      <c r="Z179" t="n">
        <v>10</v>
      </c>
    </row>
    <row r="180">
      <c r="A180" t="n">
        <v>71</v>
      </c>
      <c r="B180" t="n">
        <v>140</v>
      </c>
      <c r="C180" t="inlineStr">
        <is>
          <t xml:space="preserve">CONCLUIDO	</t>
        </is>
      </c>
      <c r="D180" t="n">
        <v>9.991099999999999</v>
      </c>
      <c r="E180" t="n">
        <v>10.01</v>
      </c>
      <c r="F180" t="n">
        <v>6.79</v>
      </c>
      <c r="G180" t="n">
        <v>67.94</v>
      </c>
      <c r="H180" t="n">
        <v>1.08</v>
      </c>
      <c r="I180" t="n">
        <v>6</v>
      </c>
      <c r="J180" t="n">
        <v>310.46</v>
      </c>
      <c r="K180" t="n">
        <v>60.56</v>
      </c>
      <c r="L180" t="n">
        <v>18.75</v>
      </c>
      <c r="M180" t="n">
        <v>4</v>
      </c>
      <c r="N180" t="n">
        <v>91.16</v>
      </c>
      <c r="O180" t="n">
        <v>38524.29</v>
      </c>
      <c r="P180" t="n">
        <v>113.98</v>
      </c>
      <c r="Q180" t="n">
        <v>204.14</v>
      </c>
      <c r="R180" t="n">
        <v>25.05</v>
      </c>
      <c r="S180" t="n">
        <v>17.37</v>
      </c>
      <c r="T180" t="n">
        <v>1737.75</v>
      </c>
      <c r="U180" t="n">
        <v>0.6899999999999999</v>
      </c>
      <c r="V180" t="n">
        <v>0.75</v>
      </c>
      <c r="W180" t="n">
        <v>1.15</v>
      </c>
      <c r="X180" t="n">
        <v>0.1</v>
      </c>
      <c r="Y180" t="n">
        <v>1</v>
      </c>
      <c r="Z180" t="n">
        <v>10</v>
      </c>
    </row>
    <row r="181">
      <c r="A181" t="n">
        <v>72</v>
      </c>
      <c r="B181" t="n">
        <v>140</v>
      </c>
      <c r="C181" t="inlineStr">
        <is>
          <t xml:space="preserve">CONCLUIDO	</t>
        </is>
      </c>
      <c r="D181" t="n">
        <v>9.9994</v>
      </c>
      <c r="E181" t="n">
        <v>10</v>
      </c>
      <c r="F181" t="n">
        <v>6.79</v>
      </c>
      <c r="G181" t="n">
        <v>67.86</v>
      </c>
      <c r="H181" t="n">
        <v>1.09</v>
      </c>
      <c r="I181" t="n">
        <v>6</v>
      </c>
      <c r="J181" t="n">
        <v>311.01</v>
      </c>
      <c r="K181" t="n">
        <v>60.56</v>
      </c>
      <c r="L181" t="n">
        <v>19</v>
      </c>
      <c r="M181" t="n">
        <v>4</v>
      </c>
      <c r="N181" t="n">
        <v>91.45</v>
      </c>
      <c r="O181" t="n">
        <v>38591.62</v>
      </c>
      <c r="P181" t="n">
        <v>113.67</v>
      </c>
      <c r="Q181" t="n">
        <v>204.15</v>
      </c>
      <c r="R181" t="n">
        <v>24.79</v>
      </c>
      <c r="S181" t="n">
        <v>17.37</v>
      </c>
      <c r="T181" t="n">
        <v>1608.48</v>
      </c>
      <c r="U181" t="n">
        <v>0.7</v>
      </c>
      <c r="V181" t="n">
        <v>0.75</v>
      </c>
      <c r="W181" t="n">
        <v>1.15</v>
      </c>
      <c r="X181" t="n">
        <v>0.09</v>
      </c>
      <c r="Y181" t="n">
        <v>1</v>
      </c>
      <c r="Z181" t="n">
        <v>10</v>
      </c>
    </row>
    <row r="182">
      <c r="A182" t="n">
        <v>73</v>
      </c>
      <c r="B182" t="n">
        <v>140</v>
      </c>
      <c r="C182" t="inlineStr">
        <is>
          <t xml:space="preserve">CONCLUIDO	</t>
        </is>
      </c>
      <c r="D182" t="n">
        <v>9.9975</v>
      </c>
      <c r="E182" t="n">
        <v>10</v>
      </c>
      <c r="F182" t="n">
        <v>6.79</v>
      </c>
      <c r="G182" t="n">
        <v>67.88</v>
      </c>
      <c r="H182" t="n">
        <v>1.1</v>
      </c>
      <c r="I182" t="n">
        <v>6</v>
      </c>
      <c r="J182" t="n">
        <v>311.55</v>
      </c>
      <c r="K182" t="n">
        <v>60.56</v>
      </c>
      <c r="L182" t="n">
        <v>19.25</v>
      </c>
      <c r="M182" t="n">
        <v>4</v>
      </c>
      <c r="N182" t="n">
        <v>91.75</v>
      </c>
      <c r="O182" t="n">
        <v>38659.08</v>
      </c>
      <c r="P182" t="n">
        <v>113.59</v>
      </c>
      <c r="Q182" t="n">
        <v>204.14</v>
      </c>
      <c r="R182" t="n">
        <v>24.91</v>
      </c>
      <c r="S182" t="n">
        <v>17.37</v>
      </c>
      <c r="T182" t="n">
        <v>1668.73</v>
      </c>
      <c r="U182" t="n">
        <v>0.7</v>
      </c>
      <c r="V182" t="n">
        <v>0.75</v>
      </c>
      <c r="W182" t="n">
        <v>1.14</v>
      </c>
      <c r="X182" t="n">
        <v>0.1</v>
      </c>
      <c r="Y182" t="n">
        <v>1</v>
      </c>
      <c r="Z182" t="n">
        <v>10</v>
      </c>
    </row>
    <row r="183">
      <c r="A183" t="n">
        <v>74</v>
      </c>
      <c r="B183" t="n">
        <v>140</v>
      </c>
      <c r="C183" t="inlineStr">
        <is>
          <t xml:space="preserve">CONCLUIDO	</t>
        </is>
      </c>
      <c r="D183" t="n">
        <v>9.9964</v>
      </c>
      <c r="E183" t="n">
        <v>10</v>
      </c>
      <c r="F183" t="n">
        <v>6.79</v>
      </c>
      <c r="G183" t="n">
        <v>67.89</v>
      </c>
      <c r="H183" t="n">
        <v>1.11</v>
      </c>
      <c r="I183" t="n">
        <v>6</v>
      </c>
      <c r="J183" t="n">
        <v>312.1</v>
      </c>
      <c r="K183" t="n">
        <v>60.56</v>
      </c>
      <c r="L183" t="n">
        <v>19.5</v>
      </c>
      <c r="M183" t="n">
        <v>4</v>
      </c>
      <c r="N183" t="n">
        <v>92.05</v>
      </c>
      <c r="O183" t="n">
        <v>38726.8</v>
      </c>
      <c r="P183" t="n">
        <v>113.69</v>
      </c>
      <c r="Q183" t="n">
        <v>204.14</v>
      </c>
      <c r="R183" t="n">
        <v>24.8</v>
      </c>
      <c r="S183" t="n">
        <v>17.37</v>
      </c>
      <c r="T183" t="n">
        <v>1613.86</v>
      </c>
      <c r="U183" t="n">
        <v>0.7</v>
      </c>
      <c r="V183" t="n">
        <v>0.75</v>
      </c>
      <c r="W183" t="n">
        <v>1.15</v>
      </c>
      <c r="X183" t="n">
        <v>0.1</v>
      </c>
      <c r="Y183" t="n">
        <v>1</v>
      </c>
      <c r="Z183" t="n">
        <v>10</v>
      </c>
    </row>
    <row r="184">
      <c r="A184" t="n">
        <v>75</v>
      </c>
      <c r="B184" t="n">
        <v>140</v>
      </c>
      <c r="C184" t="inlineStr">
        <is>
          <t xml:space="preserve">CONCLUIDO	</t>
        </is>
      </c>
      <c r="D184" t="n">
        <v>10</v>
      </c>
      <c r="E184" t="n">
        <v>10</v>
      </c>
      <c r="F184" t="n">
        <v>6.79</v>
      </c>
      <c r="G184" t="n">
        <v>67.86</v>
      </c>
      <c r="H184" t="n">
        <v>1.13</v>
      </c>
      <c r="I184" t="n">
        <v>6</v>
      </c>
      <c r="J184" t="n">
        <v>312.65</v>
      </c>
      <c r="K184" t="n">
        <v>60.56</v>
      </c>
      <c r="L184" t="n">
        <v>19.75</v>
      </c>
      <c r="M184" t="n">
        <v>4</v>
      </c>
      <c r="N184" t="n">
        <v>92.34999999999999</v>
      </c>
      <c r="O184" t="n">
        <v>38794.53</v>
      </c>
      <c r="P184" t="n">
        <v>113.5</v>
      </c>
      <c r="Q184" t="n">
        <v>204.14</v>
      </c>
      <c r="R184" t="n">
        <v>24.82</v>
      </c>
      <c r="S184" t="n">
        <v>17.37</v>
      </c>
      <c r="T184" t="n">
        <v>1623.07</v>
      </c>
      <c r="U184" t="n">
        <v>0.7</v>
      </c>
      <c r="V184" t="n">
        <v>0.75</v>
      </c>
      <c r="W184" t="n">
        <v>1.14</v>
      </c>
      <c r="X184" t="n">
        <v>0.09</v>
      </c>
      <c r="Y184" t="n">
        <v>1</v>
      </c>
      <c r="Z184" t="n">
        <v>10</v>
      </c>
    </row>
    <row r="185">
      <c r="A185" t="n">
        <v>76</v>
      </c>
      <c r="B185" t="n">
        <v>140</v>
      </c>
      <c r="C185" t="inlineStr">
        <is>
          <t xml:space="preserve">CONCLUIDO	</t>
        </is>
      </c>
      <c r="D185" t="n">
        <v>9.990600000000001</v>
      </c>
      <c r="E185" t="n">
        <v>10.01</v>
      </c>
      <c r="F185" t="n">
        <v>6.79</v>
      </c>
      <c r="G185" t="n">
        <v>67.95</v>
      </c>
      <c r="H185" t="n">
        <v>1.14</v>
      </c>
      <c r="I185" t="n">
        <v>6</v>
      </c>
      <c r="J185" t="n">
        <v>313.2</v>
      </c>
      <c r="K185" t="n">
        <v>60.56</v>
      </c>
      <c r="L185" t="n">
        <v>20</v>
      </c>
      <c r="M185" t="n">
        <v>4</v>
      </c>
      <c r="N185" t="n">
        <v>92.65000000000001</v>
      </c>
      <c r="O185" t="n">
        <v>38862.4</v>
      </c>
      <c r="P185" t="n">
        <v>113.33</v>
      </c>
      <c r="Q185" t="n">
        <v>204.15</v>
      </c>
      <c r="R185" t="n">
        <v>25.1</v>
      </c>
      <c r="S185" t="n">
        <v>17.37</v>
      </c>
      <c r="T185" t="n">
        <v>1761.12</v>
      </c>
      <c r="U185" t="n">
        <v>0.6899999999999999</v>
      </c>
      <c r="V185" t="n">
        <v>0.75</v>
      </c>
      <c r="W185" t="n">
        <v>1.15</v>
      </c>
      <c r="X185" t="n">
        <v>0.1</v>
      </c>
      <c r="Y185" t="n">
        <v>1</v>
      </c>
      <c r="Z185" t="n">
        <v>10</v>
      </c>
    </row>
    <row r="186">
      <c r="A186" t="n">
        <v>77</v>
      </c>
      <c r="B186" t="n">
        <v>140</v>
      </c>
      <c r="C186" t="inlineStr">
        <is>
          <t xml:space="preserve">CONCLUIDO	</t>
        </is>
      </c>
      <c r="D186" t="n">
        <v>10.0708</v>
      </c>
      <c r="E186" t="n">
        <v>9.93</v>
      </c>
      <c r="F186" t="n">
        <v>6.77</v>
      </c>
      <c r="G186" t="n">
        <v>81.20999999999999</v>
      </c>
      <c r="H186" t="n">
        <v>1.15</v>
      </c>
      <c r="I186" t="n">
        <v>5</v>
      </c>
      <c r="J186" t="n">
        <v>313.75</v>
      </c>
      <c r="K186" t="n">
        <v>60.56</v>
      </c>
      <c r="L186" t="n">
        <v>20.25</v>
      </c>
      <c r="M186" t="n">
        <v>3</v>
      </c>
      <c r="N186" t="n">
        <v>92.95</v>
      </c>
      <c r="O186" t="n">
        <v>38930.39</v>
      </c>
      <c r="P186" t="n">
        <v>112.58</v>
      </c>
      <c r="Q186" t="n">
        <v>204.15</v>
      </c>
      <c r="R186" t="n">
        <v>24.24</v>
      </c>
      <c r="S186" t="n">
        <v>17.37</v>
      </c>
      <c r="T186" t="n">
        <v>1335.82</v>
      </c>
      <c r="U186" t="n">
        <v>0.72</v>
      </c>
      <c r="V186" t="n">
        <v>0.75</v>
      </c>
      <c r="W186" t="n">
        <v>1.14</v>
      </c>
      <c r="X186" t="n">
        <v>0.08</v>
      </c>
      <c r="Y186" t="n">
        <v>1</v>
      </c>
      <c r="Z186" t="n">
        <v>10</v>
      </c>
    </row>
    <row r="187">
      <c r="A187" t="n">
        <v>78</v>
      </c>
      <c r="B187" t="n">
        <v>140</v>
      </c>
      <c r="C187" t="inlineStr">
        <is>
          <t xml:space="preserve">CONCLUIDO	</t>
        </is>
      </c>
      <c r="D187" t="n">
        <v>10.0646</v>
      </c>
      <c r="E187" t="n">
        <v>9.94</v>
      </c>
      <c r="F187" t="n">
        <v>6.77</v>
      </c>
      <c r="G187" t="n">
        <v>81.28</v>
      </c>
      <c r="H187" t="n">
        <v>1.16</v>
      </c>
      <c r="I187" t="n">
        <v>5</v>
      </c>
      <c r="J187" t="n">
        <v>314.3</v>
      </c>
      <c r="K187" t="n">
        <v>60.56</v>
      </c>
      <c r="L187" t="n">
        <v>20.5</v>
      </c>
      <c r="M187" t="n">
        <v>3</v>
      </c>
      <c r="N187" t="n">
        <v>93.25</v>
      </c>
      <c r="O187" t="n">
        <v>38998.53</v>
      </c>
      <c r="P187" t="n">
        <v>112.98</v>
      </c>
      <c r="Q187" t="n">
        <v>204.14</v>
      </c>
      <c r="R187" t="n">
        <v>24.43</v>
      </c>
      <c r="S187" t="n">
        <v>17.37</v>
      </c>
      <c r="T187" t="n">
        <v>1434.4</v>
      </c>
      <c r="U187" t="n">
        <v>0.71</v>
      </c>
      <c r="V187" t="n">
        <v>0.75</v>
      </c>
      <c r="W187" t="n">
        <v>1.14</v>
      </c>
      <c r="X187" t="n">
        <v>0.08</v>
      </c>
      <c r="Y187" t="n">
        <v>1</v>
      </c>
      <c r="Z187" t="n">
        <v>10</v>
      </c>
    </row>
    <row r="188">
      <c r="A188" t="n">
        <v>79</v>
      </c>
      <c r="B188" t="n">
        <v>140</v>
      </c>
      <c r="C188" t="inlineStr">
        <is>
          <t xml:space="preserve">CONCLUIDO	</t>
        </is>
      </c>
      <c r="D188" t="n">
        <v>10.0609</v>
      </c>
      <c r="E188" t="n">
        <v>9.94</v>
      </c>
      <c r="F188" t="n">
        <v>6.78</v>
      </c>
      <c r="G188" t="n">
        <v>81.33</v>
      </c>
      <c r="H188" t="n">
        <v>1.17</v>
      </c>
      <c r="I188" t="n">
        <v>5</v>
      </c>
      <c r="J188" t="n">
        <v>314.86</v>
      </c>
      <c r="K188" t="n">
        <v>60.56</v>
      </c>
      <c r="L188" t="n">
        <v>20.75</v>
      </c>
      <c r="M188" t="n">
        <v>3</v>
      </c>
      <c r="N188" t="n">
        <v>93.55</v>
      </c>
      <c r="O188" t="n">
        <v>39066.8</v>
      </c>
      <c r="P188" t="n">
        <v>113.18</v>
      </c>
      <c r="Q188" t="n">
        <v>204.14</v>
      </c>
      <c r="R188" t="n">
        <v>24.58</v>
      </c>
      <c r="S188" t="n">
        <v>17.37</v>
      </c>
      <c r="T188" t="n">
        <v>1507.56</v>
      </c>
      <c r="U188" t="n">
        <v>0.71</v>
      </c>
      <c r="V188" t="n">
        <v>0.75</v>
      </c>
      <c r="W188" t="n">
        <v>1.14</v>
      </c>
      <c r="X188" t="n">
        <v>0.09</v>
      </c>
      <c r="Y188" t="n">
        <v>1</v>
      </c>
      <c r="Z188" t="n">
        <v>10</v>
      </c>
    </row>
    <row r="189">
      <c r="A189" t="n">
        <v>80</v>
      </c>
      <c r="B189" t="n">
        <v>140</v>
      </c>
      <c r="C189" t="inlineStr">
        <is>
          <t xml:space="preserve">CONCLUIDO	</t>
        </is>
      </c>
      <c r="D189" t="n">
        <v>10.0606</v>
      </c>
      <c r="E189" t="n">
        <v>9.94</v>
      </c>
      <c r="F189" t="n">
        <v>6.78</v>
      </c>
      <c r="G189" t="n">
        <v>81.33</v>
      </c>
      <c r="H189" t="n">
        <v>1.19</v>
      </c>
      <c r="I189" t="n">
        <v>5</v>
      </c>
      <c r="J189" t="n">
        <v>315.41</v>
      </c>
      <c r="K189" t="n">
        <v>60.56</v>
      </c>
      <c r="L189" t="n">
        <v>21</v>
      </c>
      <c r="M189" t="n">
        <v>3</v>
      </c>
      <c r="N189" t="n">
        <v>93.86</v>
      </c>
      <c r="O189" t="n">
        <v>39135.2</v>
      </c>
      <c r="P189" t="n">
        <v>113.33</v>
      </c>
      <c r="Q189" t="n">
        <v>204.14</v>
      </c>
      <c r="R189" t="n">
        <v>24.51</v>
      </c>
      <c r="S189" t="n">
        <v>17.37</v>
      </c>
      <c r="T189" t="n">
        <v>1470.32</v>
      </c>
      <c r="U189" t="n">
        <v>0.71</v>
      </c>
      <c r="V189" t="n">
        <v>0.75</v>
      </c>
      <c r="W189" t="n">
        <v>1.15</v>
      </c>
      <c r="X189" t="n">
        <v>0.09</v>
      </c>
      <c r="Y189" t="n">
        <v>1</v>
      </c>
      <c r="Z189" t="n">
        <v>10</v>
      </c>
    </row>
    <row r="190">
      <c r="A190" t="n">
        <v>81</v>
      </c>
      <c r="B190" t="n">
        <v>140</v>
      </c>
      <c r="C190" t="inlineStr">
        <is>
          <t xml:space="preserve">CONCLUIDO	</t>
        </is>
      </c>
      <c r="D190" t="n">
        <v>10.068</v>
      </c>
      <c r="E190" t="n">
        <v>9.93</v>
      </c>
      <c r="F190" t="n">
        <v>6.77</v>
      </c>
      <c r="G190" t="n">
        <v>81.23999999999999</v>
      </c>
      <c r="H190" t="n">
        <v>1.2</v>
      </c>
      <c r="I190" t="n">
        <v>5</v>
      </c>
      <c r="J190" t="n">
        <v>315.97</v>
      </c>
      <c r="K190" t="n">
        <v>60.56</v>
      </c>
      <c r="L190" t="n">
        <v>21.25</v>
      </c>
      <c r="M190" t="n">
        <v>3</v>
      </c>
      <c r="N190" t="n">
        <v>94.16</v>
      </c>
      <c r="O190" t="n">
        <v>39203.74</v>
      </c>
      <c r="P190" t="n">
        <v>113.37</v>
      </c>
      <c r="Q190" t="n">
        <v>204.14</v>
      </c>
      <c r="R190" t="n">
        <v>24.3</v>
      </c>
      <c r="S190" t="n">
        <v>17.37</v>
      </c>
      <c r="T190" t="n">
        <v>1367.38</v>
      </c>
      <c r="U190" t="n">
        <v>0.71</v>
      </c>
      <c r="V190" t="n">
        <v>0.75</v>
      </c>
      <c r="W190" t="n">
        <v>1.14</v>
      </c>
      <c r="X190" t="n">
        <v>0.08</v>
      </c>
      <c r="Y190" t="n">
        <v>1</v>
      </c>
      <c r="Z190" t="n">
        <v>10</v>
      </c>
    </row>
    <row r="191">
      <c r="A191" t="n">
        <v>82</v>
      </c>
      <c r="B191" t="n">
        <v>140</v>
      </c>
      <c r="C191" t="inlineStr">
        <is>
          <t xml:space="preserve">CONCLUIDO	</t>
        </is>
      </c>
      <c r="D191" t="n">
        <v>10.0629</v>
      </c>
      <c r="E191" t="n">
        <v>9.94</v>
      </c>
      <c r="F191" t="n">
        <v>6.78</v>
      </c>
      <c r="G191" t="n">
        <v>81.3</v>
      </c>
      <c r="H191" t="n">
        <v>1.21</v>
      </c>
      <c r="I191" t="n">
        <v>5</v>
      </c>
      <c r="J191" t="n">
        <v>316.53</v>
      </c>
      <c r="K191" t="n">
        <v>60.56</v>
      </c>
      <c r="L191" t="n">
        <v>21.5</v>
      </c>
      <c r="M191" t="n">
        <v>3</v>
      </c>
      <c r="N191" t="n">
        <v>94.47</v>
      </c>
      <c r="O191" t="n">
        <v>39272.42</v>
      </c>
      <c r="P191" t="n">
        <v>113.55</v>
      </c>
      <c r="Q191" t="n">
        <v>204.15</v>
      </c>
      <c r="R191" t="n">
        <v>24.46</v>
      </c>
      <c r="S191" t="n">
        <v>17.37</v>
      </c>
      <c r="T191" t="n">
        <v>1447.75</v>
      </c>
      <c r="U191" t="n">
        <v>0.71</v>
      </c>
      <c r="V191" t="n">
        <v>0.75</v>
      </c>
      <c r="W191" t="n">
        <v>1.14</v>
      </c>
      <c r="X191" t="n">
        <v>0.08</v>
      </c>
      <c r="Y191" t="n">
        <v>1</v>
      </c>
      <c r="Z191" t="n">
        <v>10</v>
      </c>
    </row>
    <row r="192">
      <c r="A192" t="n">
        <v>83</v>
      </c>
      <c r="B192" t="n">
        <v>140</v>
      </c>
      <c r="C192" t="inlineStr">
        <is>
          <t xml:space="preserve">CONCLUIDO	</t>
        </is>
      </c>
      <c r="D192" t="n">
        <v>10.0601</v>
      </c>
      <c r="E192" t="n">
        <v>9.94</v>
      </c>
      <c r="F192" t="n">
        <v>6.78</v>
      </c>
      <c r="G192" t="n">
        <v>81.34</v>
      </c>
      <c r="H192" t="n">
        <v>1.22</v>
      </c>
      <c r="I192" t="n">
        <v>5</v>
      </c>
      <c r="J192" t="n">
        <v>317.08</v>
      </c>
      <c r="K192" t="n">
        <v>60.56</v>
      </c>
      <c r="L192" t="n">
        <v>21.75</v>
      </c>
      <c r="M192" t="n">
        <v>3</v>
      </c>
      <c r="N192" t="n">
        <v>94.78</v>
      </c>
      <c r="O192" t="n">
        <v>39341.24</v>
      </c>
      <c r="P192" t="n">
        <v>113.55</v>
      </c>
      <c r="Q192" t="n">
        <v>204.16</v>
      </c>
      <c r="R192" t="n">
        <v>24.47</v>
      </c>
      <c r="S192" t="n">
        <v>17.37</v>
      </c>
      <c r="T192" t="n">
        <v>1452.11</v>
      </c>
      <c r="U192" t="n">
        <v>0.71</v>
      </c>
      <c r="V192" t="n">
        <v>0.75</v>
      </c>
      <c r="W192" t="n">
        <v>1.15</v>
      </c>
      <c r="X192" t="n">
        <v>0.09</v>
      </c>
      <c r="Y192" t="n">
        <v>1</v>
      </c>
      <c r="Z192" t="n">
        <v>10</v>
      </c>
    </row>
    <row r="193">
      <c r="A193" t="n">
        <v>84</v>
      </c>
      <c r="B193" t="n">
        <v>140</v>
      </c>
      <c r="C193" t="inlineStr">
        <is>
          <t xml:space="preserve">CONCLUIDO	</t>
        </is>
      </c>
      <c r="D193" t="n">
        <v>10.066</v>
      </c>
      <c r="E193" t="n">
        <v>9.93</v>
      </c>
      <c r="F193" t="n">
        <v>6.77</v>
      </c>
      <c r="G193" t="n">
        <v>81.27</v>
      </c>
      <c r="H193" t="n">
        <v>1.23</v>
      </c>
      <c r="I193" t="n">
        <v>5</v>
      </c>
      <c r="J193" t="n">
        <v>317.64</v>
      </c>
      <c r="K193" t="n">
        <v>60.56</v>
      </c>
      <c r="L193" t="n">
        <v>22</v>
      </c>
      <c r="M193" t="n">
        <v>3</v>
      </c>
      <c r="N193" t="n">
        <v>95.09</v>
      </c>
      <c r="O193" t="n">
        <v>39410.2</v>
      </c>
      <c r="P193" t="n">
        <v>113.42</v>
      </c>
      <c r="Q193" t="n">
        <v>204.14</v>
      </c>
      <c r="R193" t="n">
        <v>24.39</v>
      </c>
      <c r="S193" t="n">
        <v>17.37</v>
      </c>
      <c r="T193" t="n">
        <v>1413.45</v>
      </c>
      <c r="U193" t="n">
        <v>0.71</v>
      </c>
      <c r="V193" t="n">
        <v>0.75</v>
      </c>
      <c r="W193" t="n">
        <v>1.14</v>
      </c>
      <c r="X193" t="n">
        <v>0.08</v>
      </c>
      <c r="Y193" t="n">
        <v>1</v>
      </c>
      <c r="Z193" t="n">
        <v>10</v>
      </c>
    </row>
    <row r="194">
      <c r="A194" t="n">
        <v>85</v>
      </c>
      <c r="B194" t="n">
        <v>140</v>
      </c>
      <c r="C194" t="inlineStr">
        <is>
          <t xml:space="preserve">CONCLUIDO	</t>
        </is>
      </c>
      <c r="D194" t="n">
        <v>10.0646</v>
      </c>
      <c r="E194" t="n">
        <v>9.94</v>
      </c>
      <c r="F194" t="n">
        <v>6.77</v>
      </c>
      <c r="G194" t="n">
        <v>81.28</v>
      </c>
      <c r="H194" t="n">
        <v>1.25</v>
      </c>
      <c r="I194" t="n">
        <v>5</v>
      </c>
      <c r="J194" t="n">
        <v>318.2</v>
      </c>
      <c r="K194" t="n">
        <v>60.56</v>
      </c>
      <c r="L194" t="n">
        <v>22.25</v>
      </c>
      <c r="M194" t="n">
        <v>3</v>
      </c>
      <c r="N194" t="n">
        <v>95.40000000000001</v>
      </c>
      <c r="O194" t="n">
        <v>39479.3</v>
      </c>
      <c r="P194" t="n">
        <v>113.46</v>
      </c>
      <c r="Q194" t="n">
        <v>204.14</v>
      </c>
      <c r="R194" t="n">
        <v>24.5</v>
      </c>
      <c r="S194" t="n">
        <v>17.37</v>
      </c>
      <c r="T194" t="n">
        <v>1466.72</v>
      </c>
      <c r="U194" t="n">
        <v>0.71</v>
      </c>
      <c r="V194" t="n">
        <v>0.75</v>
      </c>
      <c r="W194" t="n">
        <v>1.14</v>
      </c>
      <c r="X194" t="n">
        <v>0.08</v>
      </c>
      <c r="Y194" t="n">
        <v>1</v>
      </c>
      <c r="Z194" t="n">
        <v>10</v>
      </c>
    </row>
    <row r="195">
      <c r="A195" t="n">
        <v>86</v>
      </c>
      <c r="B195" t="n">
        <v>140</v>
      </c>
      <c r="C195" t="inlineStr">
        <is>
          <t xml:space="preserve">CONCLUIDO	</t>
        </is>
      </c>
      <c r="D195" t="n">
        <v>10.0615</v>
      </c>
      <c r="E195" t="n">
        <v>9.94</v>
      </c>
      <c r="F195" t="n">
        <v>6.78</v>
      </c>
      <c r="G195" t="n">
        <v>81.31999999999999</v>
      </c>
      <c r="H195" t="n">
        <v>1.26</v>
      </c>
      <c r="I195" t="n">
        <v>5</v>
      </c>
      <c r="J195" t="n">
        <v>318.76</v>
      </c>
      <c r="K195" t="n">
        <v>60.56</v>
      </c>
      <c r="L195" t="n">
        <v>22.5</v>
      </c>
      <c r="M195" t="n">
        <v>3</v>
      </c>
      <c r="N195" t="n">
        <v>95.70999999999999</v>
      </c>
      <c r="O195" t="n">
        <v>39548.54</v>
      </c>
      <c r="P195" t="n">
        <v>113.5</v>
      </c>
      <c r="Q195" t="n">
        <v>204.14</v>
      </c>
      <c r="R195" t="n">
        <v>24.54</v>
      </c>
      <c r="S195" t="n">
        <v>17.37</v>
      </c>
      <c r="T195" t="n">
        <v>1484.9</v>
      </c>
      <c r="U195" t="n">
        <v>0.71</v>
      </c>
      <c r="V195" t="n">
        <v>0.75</v>
      </c>
      <c r="W195" t="n">
        <v>1.14</v>
      </c>
      <c r="X195" t="n">
        <v>0.09</v>
      </c>
      <c r="Y195" t="n">
        <v>1</v>
      </c>
      <c r="Z195" t="n">
        <v>10</v>
      </c>
    </row>
    <row r="196">
      <c r="A196" t="n">
        <v>87</v>
      </c>
      <c r="B196" t="n">
        <v>140</v>
      </c>
      <c r="C196" t="inlineStr">
        <is>
          <t xml:space="preserve">CONCLUIDO	</t>
        </is>
      </c>
      <c r="D196" t="n">
        <v>10.0651</v>
      </c>
      <c r="E196" t="n">
        <v>9.94</v>
      </c>
      <c r="F196" t="n">
        <v>6.77</v>
      </c>
      <c r="G196" t="n">
        <v>81.28</v>
      </c>
      <c r="H196" t="n">
        <v>1.27</v>
      </c>
      <c r="I196" t="n">
        <v>5</v>
      </c>
      <c r="J196" t="n">
        <v>319.33</v>
      </c>
      <c r="K196" t="n">
        <v>60.56</v>
      </c>
      <c r="L196" t="n">
        <v>22.75</v>
      </c>
      <c r="M196" t="n">
        <v>3</v>
      </c>
      <c r="N196" t="n">
        <v>96.02</v>
      </c>
      <c r="O196" t="n">
        <v>39617.93</v>
      </c>
      <c r="P196" t="n">
        <v>113.42</v>
      </c>
      <c r="Q196" t="n">
        <v>204.14</v>
      </c>
      <c r="R196" t="n">
        <v>24.46</v>
      </c>
      <c r="S196" t="n">
        <v>17.37</v>
      </c>
      <c r="T196" t="n">
        <v>1444.87</v>
      </c>
      <c r="U196" t="n">
        <v>0.71</v>
      </c>
      <c r="V196" t="n">
        <v>0.75</v>
      </c>
      <c r="W196" t="n">
        <v>1.14</v>
      </c>
      <c r="X196" t="n">
        <v>0.08</v>
      </c>
      <c r="Y196" t="n">
        <v>1</v>
      </c>
      <c r="Z196" t="n">
        <v>10</v>
      </c>
    </row>
    <row r="197">
      <c r="A197" t="n">
        <v>88</v>
      </c>
      <c r="B197" t="n">
        <v>140</v>
      </c>
      <c r="C197" t="inlineStr">
        <is>
          <t xml:space="preserve">CONCLUIDO	</t>
        </is>
      </c>
      <c r="D197" t="n">
        <v>10.0646</v>
      </c>
      <c r="E197" t="n">
        <v>9.94</v>
      </c>
      <c r="F197" t="n">
        <v>6.77</v>
      </c>
      <c r="G197" t="n">
        <v>81.28</v>
      </c>
      <c r="H197" t="n">
        <v>1.28</v>
      </c>
      <c r="I197" t="n">
        <v>5</v>
      </c>
      <c r="J197" t="n">
        <v>319.89</v>
      </c>
      <c r="K197" t="n">
        <v>60.56</v>
      </c>
      <c r="L197" t="n">
        <v>23</v>
      </c>
      <c r="M197" t="n">
        <v>3</v>
      </c>
      <c r="N197" t="n">
        <v>96.34</v>
      </c>
      <c r="O197" t="n">
        <v>39687.46</v>
      </c>
      <c r="P197" t="n">
        <v>113.31</v>
      </c>
      <c r="Q197" t="n">
        <v>204.14</v>
      </c>
      <c r="R197" t="n">
        <v>24.47</v>
      </c>
      <c r="S197" t="n">
        <v>17.37</v>
      </c>
      <c r="T197" t="n">
        <v>1453.28</v>
      </c>
      <c r="U197" t="n">
        <v>0.71</v>
      </c>
      <c r="V197" t="n">
        <v>0.75</v>
      </c>
      <c r="W197" t="n">
        <v>1.14</v>
      </c>
      <c r="X197" t="n">
        <v>0.08</v>
      </c>
      <c r="Y197" t="n">
        <v>1</v>
      </c>
      <c r="Z197" t="n">
        <v>10</v>
      </c>
    </row>
    <row r="198">
      <c r="A198" t="n">
        <v>89</v>
      </c>
      <c r="B198" t="n">
        <v>140</v>
      </c>
      <c r="C198" t="inlineStr">
        <is>
          <t xml:space="preserve">CONCLUIDO	</t>
        </is>
      </c>
      <c r="D198" t="n">
        <v>10.0649</v>
      </c>
      <c r="E198" t="n">
        <v>9.94</v>
      </c>
      <c r="F198" t="n">
        <v>6.77</v>
      </c>
      <c r="G198" t="n">
        <v>81.28</v>
      </c>
      <c r="H198" t="n">
        <v>1.29</v>
      </c>
      <c r="I198" t="n">
        <v>5</v>
      </c>
      <c r="J198" t="n">
        <v>320.46</v>
      </c>
      <c r="K198" t="n">
        <v>60.56</v>
      </c>
      <c r="L198" t="n">
        <v>23.25</v>
      </c>
      <c r="M198" t="n">
        <v>3</v>
      </c>
      <c r="N198" t="n">
        <v>96.65000000000001</v>
      </c>
      <c r="O198" t="n">
        <v>39757.13</v>
      </c>
      <c r="P198" t="n">
        <v>113.27</v>
      </c>
      <c r="Q198" t="n">
        <v>204.14</v>
      </c>
      <c r="R198" t="n">
        <v>24.37</v>
      </c>
      <c r="S198" t="n">
        <v>17.37</v>
      </c>
      <c r="T198" t="n">
        <v>1402.19</v>
      </c>
      <c r="U198" t="n">
        <v>0.71</v>
      </c>
      <c r="V198" t="n">
        <v>0.75</v>
      </c>
      <c r="W198" t="n">
        <v>1.15</v>
      </c>
      <c r="X198" t="n">
        <v>0.08</v>
      </c>
      <c r="Y198" t="n">
        <v>1</v>
      </c>
      <c r="Z198" t="n">
        <v>10</v>
      </c>
    </row>
    <row r="199">
      <c r="A199" t="n">
        <v>90</v>
      </c>
      <c r="B199" t="n">
        <v>140</v>
      </c>
      <c r="C199" t="inlineStr">
        <is>
          <t xml:space="preserve">CONCLUIDO	</t>
        </is>
      </c>
      <c r="D199" t="n">
        <v>10.0713</v>
      </c>
      <c r="E199" t="n">
        <v>9.93</v>
      </c>
      <c r="F199" t="n">
        <v>6.77</v>
      </c>
      <c r="G199" t="n">
        <v>81.2</v>
      </c>
      <c r="H199" t="n">
        <v>1.3</v>
      </c>
      <c r="I199" t="n">
        <v>5</v>
      </c>
      <c r="J199" t="n">
        <v>321.02</v>
      </c>
      <c r="K199" t="n">
        <v>60.56</v>
      </c>
      <c r="L199" t="n">
        <v>23.5</v>
      </c>
      <c r="M199" t="n">
        <v>3</v>
      </c>
      <c r="N199" t="n">
        <v>96.97</v>
      </c>
      <c r="O199" t="n">
        <v>39826.95</v>
      </c>
      <c r="P199" t="n">
        <v>113.02</v>
      </c>
      <c r="Q199" t="n">
        <v>204.14</v>
      </c>
      <c r="R199" t="n">
        <v>24.18</v>
      </c>
      <c r="S199" t="n">
        <v>17.37</v>
      </c>
      <c r="T199" t="n">
        <v>1307.29</v>
      </c>
      <c r="U199" t="n">
        <v>0.72</v>
      </c>
      <c r="V199" t="n">
        <v>0.75</v>
      </c>
      <c r="W199" t="n">
        <v>1.14</v>
      </c>
      <c r="X199" t="n">
        <v>0.08</v>
      </c>
      <c r="Y199" t="n">
        <v>1</v>
      </c>
      <c r="Z199" t="n">
        <v>10</v>
      </c>
    </row>
    <row r="200">
      <c r="A200" t="n">
        <v>91</v>
      </c>
      <c r="B200" t="n">
        <v>140</v>
      </c>
      <c r="C200" t="inlineStr">
        <is>
          <t xml:space="preserve">CONCLUIDO	</t>
        </is>
      </c>
      <c r="D200" t="n">
        <v>10.0742</v>
      </c>
      <c r="E200" t="n">
        <v>9.93</v>
      </c>
      <c r="F200" t="n">
        <v>6.76</v>
      </c>
      <c r="G200" t="n">
        <v>81.17</v>
      </c>
      <c r="H200" t="n">
        <v>1.32</v>
      </c>
      <c r="I200" t="n">
        <v>5</v>
      </c>
      <c r="J200" t="n">
        <v>321.59</v>
      </c>
      <c r="K200" t="n">
        <v>60.56</v>
      </c>
      <c r="L200" t="n">
        <v>23.75</v>
      </c>
      <c r="M200" t="n">
        <v>3</v>
      </c>
      <c r="N200" t="n">
        <v>97.28</v>
      </c>
      <c r="O200" t="n">
        <v>39896.91</v>
      </c>
      <c r="P200" t="n">
        <v>112.81</v>
      </c>
      <c r="Q200" t="n">
        <v>204.14</v>
      </c>
      <c r="R200" t="n">
        <v>24.11</v>
      </c>
      <c r="S200" t="n">
        <v>17.37</v>
      </c>
      <c r="T200" t="n">
        <v>1273.09</v>
      </c>
      <c r="U200" t="n">
        <v>0.72</v>
      </c>
      <c r="V200" t="n">
        <v>0.75</v>
      </c>
      <c r="W200" t="n">
        <v>1.14</v>
      </c>
      <c r="X200" t="n">
        <v>0.07000000000000001</v>
      </c>
      <c r="Y200" t="n">
        <v>1</v>
      </c>
      <c r="Z200" t="n">
        <v>10</v>
      </c>
    </row>
    <row r="201">
      <c r="A201" t="n">
        <v>92</v>
      </c>
      <c r="B201" t="n">
        <v>140</v>
      </c>
      <c r="C201" t="inlineStr">
        <is>
          <t xml:space="preserve">CONCLUIDO	</t>
        </is>
      </c>
      <c r="D201" t="n">
        <v>10.0773</v>
      </c>
      <c r="E201" t="n">
        <v>9.92</v>
      </c>
      <c r="F201" t="n">
        <v>6.76</v>
      </c>
      <c r="G201" t="n">
        <v>81.13</v>
      </c>
      <c r="H201" t="n">
        <v>1.33</v>
      </c>
      <c r="I201" t="n">
        <v>5</v>
      </c>
      <c r="J201" t="n">
        <v>322.16</v>
      </c>
      <c r="K201" t="n">
        <v>60.56</v>
      </c>
      <c r="L201" t="n">
        <v>24</v>
      </c>
      <c r="M201" t="n">
        <v>3</v>
      </c>
      <c r="N201" t="n">
        <v>97.59999999999999</v>
      </c>
      <c r="O201" t="n">
        <v>39967.02</v>
      </c>
      <c r="P201" t="n">
        <v>112.54</v>
      </c>
      <c r="Q201" t="n">
        <v>204.14</v>
      </c>
      <c r="R201" t="n">
        <v>24.05</v>
      </c>
      <c r="S201" t="n">
        <v>17.37</v>
      </c>
      <c r="T201" t="n">
        <v>1242.39</v>
      </c>
      <c r="U201" t="n">
        <v>0.72</v>
      </c>
      <c r="V201" t="n">
        <v>0.76</v>
      </c>
      <c r="W201" t="n">
        <v>1.14</v>
      </c>
      <c r="X201" t="n">
        <v>0.07000000000000001</v>
      </c>
      <c r="Y201" t="n">
        <v>1</v>
      </c>
      <c r="Z201" t="n">
        <v>10</v>
      </c>
    </row>
    <row r="202">
      <c r="A202" t="n">
        <v>93</v>
      </c>
      <c r="B202" t="n">
        <v>140</v>
      </c>
      <c r="C202" t="inlineStr">
        <is>
          <t xml:space="preserve">CONCLUIDO	</t>
        </is>
      </c>
      <c r="D202" t="n">
        <v>10.0739</v>
      </c>
      <c r="E202" t="n">
        <v>9.93</v>
      </c>
      <c r="F202" t="n">
        <v>6.76</v>
      </c>
      <c r="G202" t="n">
        <v>81.17</v>
      </c>
      <c r="H202" t="n">
        <v>1.34</v>
      </c>
      <c r="I202" t="n">
        <v>5</v>
      </c>
      <c r="J202" t="n">
        <v>322.73</v>
      </c>
      <c r="K202" t="n">
        <v>60.56</v>
      </c>
      <c r="L202" t="n">
        <v>24.25</v>
      </c>
      <c r="M202" t="n">
        <v>3</v>
      </c>
      <c r="N202" t="n">
        <v>97.92</v>
      </c>
      <c r="O202" t="n">
        <v>40037.28</v>
      </c>
      <c r="P202" t="n">
        <v>112.44</v>
      </c>
      <c r="Q202" t="n">
        <v>204.14</v>
      </c>
      <c r="R202" t="n">
        <v>24.02</v>
      </c>
      <c r="S202" t="n">
        <v>17.37</v>
      </c>
      <c r="T202" t="n">
        <v>1229.79</v>
      </c>
      <c r="U202" t="n">
        <v>0.72</v>
      </c>
      <c r="V202" t="n">
        <v>0.75</v>
      </c>
      <c r="W202" t="n">
        <v>1.15</v>
      </c>
      <c r="X202" t="n">
        <v>0.07000000000000001</v>
      </c>
      <c r="Y202" t="n">
        <v>1</v>
      </c>
      <c r="Z202" t="n">
        <v>10</v>
      </c>
    </row>
    <row r="203">
      <c r="A203" t="n">
        <v>94</v>
      </c>
      <c r="B203" t="n">
        <v>140</v>
      </c>
      <c r="C203" t="inlineStr">
        <is>
          <t xml:space="preserve">CONCLUIDO	</t>
        </is>
      </c>
      <c r="D203" t="n">
        <v>10.0733</v>
      </c>
      <c r="E203" t="n">
        <v>9.93</v>
      </c>
      <c r="F203" t="n">
        <v>6.76</v>
      </c>
      <c r="G203" t="n">
        <v>81.18000000000001</v>
      </c>
      <c r="H203" t="n">
        <v>1.35</v>
      </c>
      <c r="I203" t="n">
        <v>5</v>
      </c>
      <c r="J203" t="n">
        <v>323.3</v>
      </c>
      <c r="K203" t="n">
        <v>60.56</v>
      </c>
      <c r="L203" t="n">
        <v>24.5</v>
      </c>
      <c r="M203" t="n">
        <v>3</v>
      </c>
      <c r="N203" t="n">
        <v>98.23999999999999</v>
      </c>
      <c r="O203" t="n">
        <v>40107.81</v>
      </c>
      <c r="P203" t="n">
        <v>112.19</v>
      </c>
      <c r="Q203" t="n">
        <v>204.14</v>
      </c>
      <c r="R203" t="n">
        <v>24.14</v>
      </c>
      <c r="S203" t="n">
        <v>17.37</v>
      </c>
      <c r="T203" t="n">
        <v>1289.41</v>
      </c>
      <c r="U203" t="n">
        <v>0.72</v>
      </c>
      <c r="V203" t="n">
        <v>0.75</v>
      </c>
      <c r="W203" t="n">
        <v>1.14</v>
      </c>
      <c r="X203" t="n">
        <v>0.07000000000000001</v>
      </c>
      <c r="Y203" t="n">
        <v>1</v>
      </c>
      <c r="Z203" t="n">
        <v>10</v>
      </c>
    </row>
    <row r="204">
      <c r="A204" t="n">
        <v>95</v>
      </c>
      <c r="B204" t="n">
        <v>140</v>
      </c>
      <c r="C204" t="inlineStr">
        <is>
          <t xml:space="preserve">CONCLUIDO	</t>
        </is>
      </c>
      <c r="D204" t="n">
        <v>10.0719</v>
      </c>
      <c r="E204" t="n">
        <v>9.93</v>
      </c>
      <c r="F204" t="n">
        <v>6.77</v>
      </c>
      <c r="G204" t="n">
        <v>81.2</v>
      </c>
      <c r="H204" t="n">
        <v>1.36</v>
      </c>
      <c r="I204" t="n">
        <v>5</v>
      </c>
      <c r="J204" t="n">
        <v>323.87</v>
      </c>
      <c r="K204" t="n">
        <v>60.56</v>
      </c>
      <c r="L204" t="n">
        <v>24.75</v>
      </c>
      <c r="M204" t="n">
        <v>3</v>
      </c>
      <c r="N204" t="n">
        <v>98.56999999999999</v>
      </c>
      <c r="O204" t="n">
        <v>40178.37</v>
      </c>
      <c r="P204" t="n">
        <v>111.99</v>
      </c>
      <c r="Q204" t="n">
        <v>204.14</v>
      </c>
      <c r="R204" t="n">
        <v>24.19</v>
      </c>
      <c r="S204" t="n">
        <v>17.37</v>
      </c>
      <c r="T204" t="n">
        <v>1312.8</v>
      </c>
      <c r="U204" t="n">
        <v>0.72</v>
      </c>
      <c r="V204" t="n">
        <v>0.75</v>
      </c>
      <c r="W204" t="n">
        <v>1.14</v>
      </c>
      <c r="X204" t="n">
        <v>0.07000000000000001</v>
      </c>
      <c r="Y204" t="n">
        <v>1</v>
      </c>
      <c r="Z204" t="n">
        <v>10</v>
      </c>
    </row>
    <row r="205">
      <c r="A205" t="n">
        <v>96</v>
      </c>
      <c r="B205" t="n">
        <v>140</v>
      </c>
      <c r="C205" t="inlineStr">
        <is>
          <t xml:space="preserve">CONCLUIDO	</t>
        </is>
      </c>
      <c r="D205" t="n">
        <v>10.0696</v>
      </c>
      <c r="E205" t="n">
        <v>9.93</v>
      </c>
      <c r="F205" t="n">
        <v>6.77</v>
      </c>
      <c r="G205" t="n">
        <v>81.22</v>
      </c>
      <c r="H205" t="n">
        <v>1.37</v>
      </c>
      <c r="I205" t="n">
        <v>5</v>
      </c>
      <c r="J205" t="n">
        <v>324.44</v>
      </c>
      <c r="K205" t="n">
        <v>60.56</v>
      </c>
      <c r="L205" t="n">
        <v>25</v>
      </c>
      <c r="M205" t="n">
        <v>3</v>
      </c>
      <c r="N205" t="n">
        <v>98.89</v>
      </c>
      <c r="O205" t="n">
        <v>40249.08</v>
      </c>
      <c r="P205" t="n">
        <v>111.98</v>
      </c>
      <c r="Q205" t="n">
        <v>204.14</v>
      </c>
      <c r="R205" t="n">
        <v>24.24</v>
      </c>
      <c r="S205" t="n">
        <v>17.37</v>
      </c>
      <c r="T205" t="n">
        <v>1336.25</v>
      </c>
      <c r="U205" t="n">
        <v>0.72</v>
      </c>
      <c r="V205" t="n">
        <v>0.75</v>
      </c>
      <c r="W205" t="n">
        <v>1.15</v>
      </c>
      <c r="X205" t="n">
        <v>0.08</v>
      </c>
      <c r="Y205" t="n">
        <v>1</v>
      </c>
      <c r="Z205" t="n">
        <v>10</v>
      </c>
    </row>
    <row r="206">
      <c r="A206" t="n">
        <v>97</v>
      </c>
      <c r="B206" t="n">
        <v>140</v>
      </c>
      <c r="C206" t="inlineStr">
        <is>
          <t xml:space="preserve">CONCLUIDO	</t>
        </is>
      </c>
      <c r="D206" t="n">
        <v>10.0705</v>
      </c>
      <c r="E206" t="n">
        <v>9.93</v>
      </c>
      <c r="F206" t="n">
        <v>6.77</v>
      </c>
      <c r="G206" t="n">
        <v>81.20999999999999</v>
      </c>
      <c r="H206" t="n">
        <v>1.38</v>
      </c>
      <c r="I206" t="n">
        <v>5</v>
      </c>
      <c r="J206" t="n">
        <v>325.02</v>
      </c>
      <c r="K206" t="n">
        <v>60.56</v>
      </c>
      <c r="L206" t="n">
        <v>25.25</v>
      </c>
      <c r="M206" t="n">
        <v>3</v>
      </c>
      <c r="N206" t="n">
        <v>99.20999999999999</v>
      </c>
      <c r="O206" t="n">
        <v>40319.95</v>
      </c>
      <c r="P206" t="n">
        <v>111.97</v>
      </c>
      <c r="Q206" t="n">
        <v>204.15</v>
      </c>
      <c r="R206" t="n">
        <v>24.22</v>
      </c>
      <c r="S206" t="n">
        <v>17.37</v>
      </c>
      <c r="T206" t="n">
        <v>1329.55</v>
      </c>
      <c r="U206" t="n">
        <v>0.72</v>
      </c>
      <c r="V206" t="n">
        <v>0.75</v>
      </c>
      <c r="W206" t="n">
        <v>1.14</v>
      </c>
      <c r="X206" t="n">
        <v>0.08</v>
      </c>
      <c r="Y206" t="n">
        <v>1</v>
      </c>
      <c r="Z206" t="n">
        <v>10</v>
      </c>
    </row>
    <row r="207">
      <c r="A207" t="n">
        <v>98</v>
      </c>
      <c r="B207" t="n">
        <v>140</v>
      </c>
      <c r="C207" t="inlineStr">
        <is>
          <t xml:space="preserve">CONCLUIDO	</t>
        </is>
      </c>
      <c r="D207" t="n">
        <v>10.0671</v>
      </c>
      <c r="E207" t="n">
        <v>9.93</v>
      </c>
      <c r="F207" t="n">
        <v>6.77</v>
      </c>
      <c r="G207" t="n">
        <v>81.25</v>
      </c>
      <c r="H207" t="n">
        <v>1.4</v>
      </c>
      <c r="I207" t="n">
        <v>5</v>
      </c>
      <c r="J207" t="n">
        <v>325.59</v>
      </c>
      <c r="K207" t="n">
        <v>60.56</v>
      </c>
      <c r="L207" t="n">
        <v>25.5</v>
      </c>
      <c r="M207" t="n">
        <v>3</v>
      </c>
      <c r="N207" t="n">
        <v>99.54000000000001</v>
      </c>
      <c r="O207" t="n">
        <v>40390.96</v>
      </c>
      <c r="P207" t="n">
        <v>111.91</v>
      </c>
      <c r="Q207" t="n">
        <v>204.16</v>
      </c>
      <c r="R207" t="n">
        <v>24.3</v>
      </c>
      <c r="S207" t="n">
        <v>17.37</v>
      </c>
      <c r="T207" t="n">
        <v>1365.2</v>
      </c>
      <c r="U207" t="n">
        <v>0.72</v>
      </c>
      <c r="V207" t="n">
        <v>0.75</v>
      </c>
      <c r="W207" t="n">
        <v>1.14</v>
      </c>
      <c r="X207" t="n">
        <v>0.08</v>
      </c>
      <c r="Y207" t="n">
        <v>1</v>
      </c>
      <c r="Z207" t="n">
        <v>10</v>
      </c>
    </row>
    <row r="208">
      <c r="A208" t="n">
        <v>99</v>
      </c>
      <c r="B208" t="n">
        <v>140</v>
      </c>
      <c r="C208" t="inlineStr">
        <is>
          <t xml:space="preserve">CONCLUIDO	</t>
        </is>
      </c>
      <c r="D208" t="n">
        <v>10.0649</v>
      </c>
      <c r="E208" t="n">
        <v>9.94</v>
      </c>
      <c r="F208" t="n">
        <v>6.77</v>
      </c>
      <c r="G208" t="n">
        <v>81.28</v>
      </c>
      <c r="H208" t="n">
        <v>1.41</v>
      </c>
      <c r="I208" t="n">
        <v>5</v>
      </c>
      <c r="J208" t="n">
        <v>326.17</v>
      </c>
      <c r="K208" t="n">
        <v>60.56</v>
      </c>
      <c r="L208" t="n">
        <v>25.75</v>
      </c>
      <c r="M208" t="n">
        <v>3</v>
      </c>
      <c r="N208" t="n">
        <v>99.87</v>
      </c>
      <c r="O208" t="n">
        <v>40462.13</v>
      </c>
      <c r="P208" t="n">
        <v>111.86</v>
      </c>
      <c r="Q208" t="n">
        <v>204.14</v>
      </c>
      <c r="R208" t="n">
        <v>24.38</v>
      </c>
      <c r="S208" t="n">
        <v>17.37</v>
      </c>
      <c r="T208" t="n">
        <v>1408.67</v>
      </c>
      <c r="U208" t="n">
        <v>0.71</v>
      </c>
      <c r="V208" t="n">
        <v>0.75</v>
      </c>
      <c r="W208" t="n">
        <v>1.15</v>
      </c>
      <c r="X208" t="n">
        <v>0.08</v>
      </c>
      <c r="Y208" t="n">
        <v>1</v>
      </c>
      <c r="Z208" t="n">
        <v>10</v>
      </c>
    </row>
    <row r="209">
      <c r="A209" t="n">
        <v>100</v>
      </c>
      <c r="B209" t="n">
        <v>140</v>
      </c>
      <c r="C209" t="inlineStr">
        <is>
          <t xml:space="preserve">CONCLUIDO	</t>
        </is>
      </c>
      <c r="D209" t="n">
        <v>10.0663</v>
      </c>
      <c r="E209" t="n">
        <v>9.93</v>
      </c>
      <c r="F209" t="n">
        <v>6.77</v>
      </c>
      <c r="G209" t="n">
        <v>81.26000000000001</v>
      </c>
      <c r="H209" t="n">
        <v>1.42</v>
      </c>
      <c r="I209" t="n">
        <v>5</v>
      </c>
      <c r="J209" t="n">
        <v>326.75</v>
      </c>
      <c r="K209" t="n">
        <v>60.56</v>
      </c>
      <c r="L209" t="n">
        <v>26</v>
      </c>
      <c r="M209" t="n">
        <v>3</v>
      </c>
      <c r="N209" t="n">
        <v>100.2</v>
      </c>
      <c r="O209" t="n">
        <v>40533.46</v>
      </c>
      <c r="P209" t="n">
        <v>111.62</v>
      </c>
      <c r="Q209" t="n">
        <v>204.14</v>
      </c>
      <c r="R209" t="n">
        <v>24.29</v>
      </c>
      <c r="S209" t="n">
        <v>17.37</v>
      </c>
      <c r="T209" t="n">
        <v>1360.8</v>
      </c>
      <c r="U209" t="n">
        <v>0.72</v>
      </c>
      <c r="V209" t="n">
        <v>0.75</v>
      </c>
      <c r="W209" t="n">
        <v>1.15</v>
      </c>
      <c r="X209" t="n">
        <v>0.08</v>
      </c>
      <c r="Y209" t="n">
        <v>1</v>
      </c>
      <c r="Z209" t="n">
        <v>10</v>
      </c>
    </row>
    <row r="210">
      <c r="A210" t="n">
        <v>101</v>
      </c>
      <c r="B210" t="n">
        <v>140</v>
      </c>
      <c r="C210" t="inlineStr">
        <is>
          <t xml:space="preserve">CONCLUIDO	</t>
        </is>
      </c>
      <c r="D210" t="n">
        <v>10.0713</v>
      </c>
      <c r="E210" t="n">
        <v>9.93</v>
      </c>
      <c r="F210" t="n">
        <v>6.77</v>
      </c>
      <c r="G210" t="n">
        <v>81.2</v>
      </c>
      <c r="H210" t="n">
        <v>1.43</v>
      </c>
      <c r="I210" t="n">
        <v>5</v>
      </c>
      <c r="J210" t="n">
        <v>327.33</v>
      </c>
      <c r="K210" t="n">
        <v>60.56</v>
      </c>
      <c r="L210" t="n">
        <v>26.25</v>
      </c>
      <c r="M210" t="n">
        <v>3</v>
      </c>
      <c r="N210" t="n">
        <v>100.52</v>
      </c>
      <c r="O210" t="n">
        <v>40604.94</v>
      </c>
      <c r="P210" t="n">
        <v>111.34</v>
      </c>
      <c r="Q210" t="n">
        <v>204.14</v>
      </c>
      <c r="R210" t="n">
        <v>24.2</v>
      </c>
      <c r="S210" t="n">
        <v>17.37</v>
      </c>
      <c r="T210" t="n">
        <v>1314.86</v>
      </c>
      <c r="U210" t="n">
        <v>0.72</v>
      </c>
      <c r="V210" t="n">
        <v>0.75</v>
      </c>
      <c r="W210" t="n">
        <v>1.14</v>
      </c>
      <c r="X210" t="n">
        <v>0.08</v>
      </c>
      <c r="Y210" t="n">
        <v>1</v>
      </c>
      <c r="Z210" t="n">
        <v>10</v>
      </c>
    </row>
    <row r="211">
      <c r="A211" t="n">
        <v>102</v>
      </c>
      <c r="B211" t="n">
        <v>140</v>
      </c>
      <c r="C211" t="inlineStr">
        <is>
          <t xml:space="preserve">CONCLUIDO	</t>
        </is>
      </c>
      <c r="D211" t="n">
        <v>10.1506</v>
      </c>
      <c r="E211" t="n">
        <v>9.85</v>
      </c>
      <c r="F211" t="n">
        <v>6.74</v>
      </c>
      <c r="G211" t="n">
        <v>101.12</v>
      </c>
      <c r="H211" t="n">
        <v>1.44</v>
      </c>
      <c r="I211" t="n">
        <v>4</v>
      </c>
      <c r="J211" t="n">
        <v>327.91</v>
      </c>
      <c r="K211" t="n">
        <v>60.56</v>
      </c>
      <c r="L211" t="n">
        <v>26.5</v>
      </c>
      <c r="M211" t="n">
        <v>2</v>
      </c>
      <c r="N211" t="n">
        <v>100.86</v>
      </c>
      <c r="O211" t="n">
        <v>40676.58</v>
      </c>
      <c r="P211" t="n">
        <v>110.73</v>
      </c>
      <c r="Q211" t="n">
        <v>204.14</v>
      </c>
      <c r="R211" t="n">
        <v>23.47</v>
      </c>
      <c r="S211" t="n">
        <v>17.37</v>
      </c>
      <c r="T211" t="n">
        <v>955.05</v>
      </c>
      <c r="U211" t="n">
        <v>0.74</v>
      </c>
      <c r="V211" t="n">
        <v>0.76</v>
      </c>
      <c r="W211" t="n">
        <v>1.14</v>
      </c>
      <c r="X211" t="n">
        <v>0.05</v>
      </c>
      <c r="Y211" t="n">
        <v>1</v>
      </c>
      <c r="Z211" t="n">
        <v>10</v>
      </c>
    </row>
    <row r="212">
      <c r="A212" t="n">
        <v>103</v>
      </c>
      <c r="B212" t="n">
        <v>140</v>
      </c>
      <c r="C212" t="inlineStr">
        <is>
          <t xml:space="preserve">CONCLUIDO	</t>
        </is>
      </c>
      <c r="D212" t="n">
        <v>10.1497</v>
      </c>
      <c r="E212" t="n">
        <v>9.85</v>
      </c>
      <c r="F212" t="n">
        <v>6.74</v>
      </c>
      <c r="G212" t="n">
        <v>101.14</v>
      </c>
      <c r="H212" t="n">
        <v>1.45</v>
      </c>
      <c r="I212" t="n">
        <v>4</v>
      </c>
      <c r="J212" t="n">
        <v>328.49</v>
      </c>
      <c r="K212" t="n">
        <v>60.56</v>
      </c>
      <c r="L212" t="n">
        <v>26.75</v>
      </c>
      <c r="M212" t="n">
        <v>2</v>
      </c>
      <c r="N212" t="n">
        <v>101.19</v>
      </c>
      <c r="O212" t="n">
        <v>40748.37</v>
      </c>
      <c r="P212" t="n">
        <v>110.75</v>
      </c>
      <c r="Q212" t="n">
        <v>204.14</v>
      </c>
      <c r="R212" t="n">
        <v>23.45</v>
      </c>
      <c r="S212" t="n">
        <v>17.37</v>
      </c>
      <c r="T212" t="n">
        <v>949.77</v>
      </c>
      <c r="U212" t="n">
        <v>0.74</v>
      </c>
      <c r="V212" t="n">
        <v>0.76</v>
      </c>
      <c r="W212" t="n">
        <v>1.14</v>
      </c>
      <c r="X212" t="n">
        <v>0.05</v>
      </c>
      <c r="Y212" t="n">
        <v>1</v>
      </c>
      <c r="Z212" t="n">
        <v>10</v>
      </c>
    </row>
    <row r="213">
      <c r="A213" t="n">
        <v>104</v>
      </c>
      <c r="B213" t="n">
        <v>140</v>
      </c>
      <c r="C213" t="inlineStr">
        <is>
          <t xml:space="preserve">CONCLUIDO	</t>
        </is>
      </c>
      <c r="D213" t="n">
        <v>10.1509</v>
      </c>
      <c r="E213" t="n">
        <v>9.85</v>
      </c>
      <c r="F213" t="n">
        <v>6.74</v>
      </c>
      <c r="G213" t="n">
        <v>101.12</v>
      </c>
      <c r="H213" t="n">
        <v>1.46</v>
      </c>
      <c r="I213" t="n">
        <v>4</v>
      </c>
      <c r="J213" t="n">
        <v>329.08</v>
      </c>
      <c r="K213" t="n">
        <v>60.56</v>
      </c>
      <c r="L213" t="n">
        <v>27</v>
      </c>
      <c r="M213" t="n">
        <v>2</v>
      </c>
      <c r="N213" t="n">
        <v>101.52</v>
      </c>
      <c r="O213" t="n">
        <v>40820.32</v>
      </c>
      <c r="P213" t="n">
        <v>110.91</v>
      </c>
      <c r="Q213" t="n">
        <v>204.15</v>
      </c>
      <c r="R213" t="n">
        <v>23.45</v>
      </c>
      <c r="S213" t="n">
        <v>17.37</v>
      </c>
      <c r="T213" t="n">
        <v>946.4299999999999</v>
      </c>
      <c r="U213" t="n">
        <v>0.74</v>
      </c>
      <c r="V213" t="n">
        <v>0.76</v>
      </c>
      <c r="W213" t="n">
        <v>1.14</v>
      </c>
      <c r="X213" t="n">
        <v>0.05</v>
      </c>
      <c r="Y213" t="n">
        <v>1</v>
      </c>
      <c r="Z213" t="n">
        <v>10</v>
      </c>
    </row>
    <row r="214">
      <c r="A214" t="n">
        <v>105</v>
      </c>
      <c r="B214" t="n">
        <v>140</v>
      </c>
      <c r="C214" t="inlineStr">
        <is>
          <t xml:space="preserve">CONCLUIDO	</t>
        </is>
      </c>
      <c r="D214" t="n">
        <v>10.1434</v>
      </c>
      <c r="E214" t="n">
        <v>9.859999999999999</v>
      </c>
      <c r="F214" t="n">
        <v>6.75</v>
      </c>
      <c r="G214" t="n">
        <v>101.23</v>
      </c>
      <c r="H214" t="n">
        <v>1.47</v>
      </c>
      <c r="I214" t="n">
        <v>4</v>
      </c>
      <c r="J214" t="n">
        <v>329.66</v>
      </c>
      <c r="K214" t="n">
        <v>60.56</v>
      </c>
      <c r="L214" t="n">
        <v>27.25</v>
      </c>
      <c r="M214" t="n">
        <v>2</v>
      </c>
      <c r="N214" t="n">
        <v>101.86</v>
      </c>
      <c r="O214" t="n">
        <v>40892.44</v>
      </c>
      <c r="P214" t="n">
        <v>111.12</v>
      </c>
      <c r="Q214" t="n">
        <v>204.14</v>
      </c>
      <c r="R214" t="n">
        <v>23.58</v>
      </c>
      <c r="S214" t="n">
        <v>17.37</v>
      </c>
      <c r="T214" t="n">
        <v>1010.98</v>
      </c>
      <c r="U214" t="n">
        <v>0.74</v>
      </c>
      <c r="V214" t="n">
        <v>0.76</v>
      </c>
      <c r="W214" t="n">
        <v>1.14</v>
      </c>
      <c r="X214" t="n">
        <v>0.06</v>
      </c>
      <c r="Y214" t="n">
        <v>1</v>
      </c>
      <c r="Z214" t="n">
        <v>10</v>
      </c>
    </row>
    <row r="215">
      <c r="A215" t="n">
        <v>106</v>
      </c>
      <c r="B215" t="n">
        <v>140</v>
      </c>
      <c r="C215" t="inlineStr">
        <is>
          <t xml:space="preserve">CONCLUIDO	</t>
        </is>
      </c>
      <c r="D215" t="n">
        <v>10.1428</v>
      </c>
      <c r="E215" t="n">
        <v>9.859999999999999</v>
      </c>
      <c r="F215" t="n">
        <v>6.75</v>
      </c>
      <c r="G215" t="n">
        <v>101.24</v>
      </c>
      <c r="H215" t="n">
        <v>1.48</v>
      </c>
      <c r="I215" t="n">
        <v>4</v>
      </c>
      <c r="J215" t="n">
        <v>330.25</v>
      </c>
      <c r="K215" t="n">
        <v>60.56</v>
      </c>
      <c r="L215" t="n">
        <v>27.5</v>
      </c>
      <c r="M215" t="n">
        <v>2</v>
      </c>
      <c r="N215" t="n">
        <v>102.19</v>
      </c>
      <c r="O215" t="n">
        <v>40964.71</v>
      </c>
      <c r="P215" t="n">
        <v>111.34</v>
      </c>
      <c r="Q215" t="n">
        <v>204.14</v>
      </c>
      <c r="R215" t="n">
        <v>23.66</v>
      </c>
      <c r="S215" t="n">
        <v>17.37</v>
      </c>
      <c r="T215" t="n">
        <v>1052.2</v>
      </c>
      <c r="U215" t="n">
        <v>0.73</v>
      </c>
      <c r="V215" t="n">
        <v>0.76</v>
      </c>
      <c r="W215" t="n">
        <v>1.14</v>
      </c>
      <c r="X215" t="n">
        <v>0.06</v>
      </c>
      <c r="Y215" t="n">
        <v>1</v>
      </c>
      <c r="Z215" t="n">
        <v>10</v>
      </c>
    </row>
    <row r="216">
      <c r="A216" t="n">
        <v>107</v>
      </c>
      <c r="B216" t="n">
        <v>140</v>
      </c>
      <c r="C216" t="inlineStr">
        <is>
          <t xml:space="preserve">CONCLUIDO	</t>
        </is>
      </c>
      <c r="D216" t="n">
        <v>10.1443</v>
      </c>
      <c r="E216" t="n">
        <v>9.859999999999999</v>
      </c>
      <c r="F216" t="n">
        <v>6.75</v>
      </c>
      <c r="G216" t="n">
        <v>101.22</v>
      </c>
      <c r="H216" t="n">
        <v>1.49</v>
      </c>
      <c r="I216" t="n">
        <v>4</v>
      </c>
      <c r="J216" t="n">
        <v>330.83</v>
      </c>
      <c r="K216" t="n">
        <v>60.56</v>
      </c>
      <c r="L216" t="n">
        <v>27.75</v>
      </c>
      <c r="M216" t="n">
        <v>2</v>
      </c>
      <c r="N216" t="n">
        <v>102.53</v>
      </c>
      <c r="O216" t="n">
        <v>41037.15</v>
      </c>
      <c r="P216" t="n">
        <v>111.41</v>
      </c>
      <c r="Q216" t="n">
        <v>204.14</v>
      </c>
      <c r="R216" t="n">
        <v>23.65</v>
      </c>
      <c r="S216" t="n">
        <v>17.37</v>
      </c>
      <c r="T216" t="n">
        <v>1047.95</v>
      </c>
      <c r="U216" t="n">
        <v>0.73</v>
      </c>
      <c r="V216" t="n">
        <v>0.76</v>
      </c>
      <c r="W216" t="n">
        <v>1.14</v>
      </c>
      <c r="X216" t="n">
        <v>0.06</v>
      </c>
      <c r="Y216" t="n">
        <v>1</v>
      </c>
      <c r="Z216" t="n">
        <v>10</v>
      </c>
    </row>
    <row r="217">
      <c r="A217" t="n">
        <v>108</v>
      </c>
      <c r="B217" t="n">
        <v>140</v>
      </c>
      <c r="C217" t="inlineStr">
        <is>
          <t xml:space="preserve">CONCLUIDO	</t>
        </is>
      </c>
      <c r="D217" t="n">
        <v>10.1411</v>
      </c>
      <c r="E217" t="n">
        <v>9.859999999999999</v>
      </c>
      <c r="F217" t="n">
        <v>6.75</v>
      </c>
      <c r="G217" t="n">
        <v>101.26</v>
      </c>
      <c r="H217" t="n">
        <v>1.51</v>
      </c>
      <c r="I217" t="n">
        <v>4</v>
      </c>
      <c r="J217" t="n">
        <v>331.42</v>
      </c>
      <c r="K217" t="n">
        <v>60.56</v>
      </c>
      <c r="L217" t="n">
        <v>28</v>
      </c>
      <c r="M217" t="n">
        <v>2</v>
      </c>
      <c r="N217" t="n">
        <v>102.87</v>
      </c>
      <c r="O217" t="n">
        <v>41109.75</v>
      </c>
      <c r="P217" t="n">
        <v>111.6</v>
      </c>
      <c r="Q217" t="n">
        <v>204.14</v>
      </c>
      <c r="R217" t="n">
        <v>23.67</v>
      </c>
      <c r="S217" t="n">
        <v>17.37</v>
      </c>
      <c r="T217" t="n">
        <v>1058.35</v>
      </c>
      <c r="U217" t="n">
        <v>0.73</v>
      </c>
      <c r="V217" t="n">
        <v>0.76</v>
      </c>
      <c r="W217" t="n">
        <v>1.14</v>
      </c>
      <c r="X217" t="n">
        <v>0.06</v>
      </c>
      <c r="Y217" t="n">
        <v>1</v>
      </c>
      <c r="Z217" t="n">
        <v>10</v>
      </c>
    </row>
    <row r="218">
      <c r="A218" t="n">
        <v>109</v>
      </c>
      <c r="B218" t="n">
        <v>140</v>
      </c>
      <c r="C218" t="inlineStr">
        <is>
          <t xml:space="preserve">CONCLUIDO	</t>
        </is>
      </c>
      <c r="D218" t="n">
        <v>10.1394</v>
      </c>
      <c r="E218" t="n">
        <v>9.859999999999999</v>
      </c>
      <c r="F218" t="n">
        <v>6.75</v>
      </c>
      <c r="G218" t="n">
        <v>101.29</v>
      </c>
      <c r="H218" t="n">
        <v>1.52</v>
      </c>
      <c r="I218" t="n">
        <v>4</v>
      </c>
      <c r="J218" t="n">
        <v>332.01</v>
      </c>
      <c r="K218" t="n">
        <v>60.56</v>
      </c>
      <c r="L218" t="n">
        <v>28.25</v>
      </c>
      <c r="M218" t="n">
        <v>2</v>
      </c>
      <c r="N218" t="n">
        <v>103.21</v>
      </c>
      <c r="O218" t="n">
        <v>41182.52</v>
      </c>
      <c r="P218" t="n">
        <v>111.72</v>
      </c>
      <c r="Q218" t="n">
        <v>204.15</v>
      </c>
      <c r="R218" t="n">
        <v>23.75</v>
      </c>
      <c r="S218" t="n">
        <v>17.37</v>
      </c>
      <c r="T218" t="n">
        <v>1094.94</v>
      </c>
      <c r="U218" t="n">
        <v>0.73</v>
      </c>
      <c r="V218" t="n">
        <v>0.76</v>
      </c>
      <c r="W218" t="n">
        <v>1.14</v>
      </c>
      <c r="X218" t="n">
        <v>0.06</v>
      </c>
      <c r="Y218" t="n">
        <v>1</v>
      </c>
      <c r="Z218" t="n">
        <v>10</v>
      </c>
    </row>
    <row r="219">
      <c r="A219" t="n">
        <v>110</v>
      </c>
      <c r="B219" t="n">
        <v>140</v>
      </c>
      <c r="C219" t="inlineStr">
        <is>
          <t xml:space="preserve">CONCLUIDO	</t>
        </is>
      </c>
      <c r="D219" t="n">
        <v>10.144</v>
      </c>
      <c r="E219" t="n">
        <v>9.859999999999999</v>
      </c>
      <c r="F219" t="n">
        <v>6.75</v>
      </c>
      <c r="G219" t="n">
        <v>101.22</v>
      </c>
      <c r="H219" t="n">
        <v>1.53</v>
      </c>
      <c r="I219" t="n">
        <v>4</v>
      </c>
      <c r="J219" t="n">
        <v>332.6</v>
      </c>
      <c r="K219" t="n">
        <v>60.56</v>
      </c>
      <c r="L219" t="n">
        <v>28.5</v>
      </c>
      <c r="M219" t="n">
        <v>2</v>
      </c>
      <c r="N219" t="n">
        <v>103.55</v>
      </c>
      <c r="O219" t="n">
        <v>41255.45</v>
      </c>
      <c r="P219" t="n">
        <v>111.87</v>
      </c>
      <c r="Q219" t="n">
        <v>204.14</v>
      </c>
      <c r="R219" t="n">
        <v>23.62</v>
      </c>
      <c r="S219" t="n">
        <v>17.37</v>
      </c>
      <c r="T219" t="n">
        <v>1034.75</v>
      </c>
      <c r="U219" t="n">
        <v>0.74</v>
      </c>
      <c r="V219" t="n">
        <v>0.76</v>
      </c>
      <c r="W219" t="n">
        <v>1.14</v>
      </c>
      <c r="X219" t="n">
        <v>0.06</v>
      </c>
      <c r="Y219" t="n">
        <v>1</v>
      </c>
      <c r="Z219" t="n">
        <v>10</v>
      </c>
    </row>
    <row r="220">
      <c r="A220" t="n">
        <v>111</v>
      </c>
      <c r="B220" t="n">
        <v>140</v>
      </c>
      <c r="C220" t="inlineStr">
        <is>
          <t xml:space="preserve">CONCLUIDO	</t>
        </is>
      </c>
      <c r="D220" t="n">
        <v>10.146</v>
      </c>
      <c r="E220" t="n">
        <v>9.859999999999999</v>
      </c>
      <c r="F220" t="n">
        <v>6.75</v>
      </c>
      <c r="G220" t="n">
        <v>101.19</v>
      </c>
      <c r="H220" t="n">
        <v>1.54</v>
      </c>
      <c r="I220" t="n">
        <v>4</v>
      </c>
      <c r="J220" t="n">
        <v>333.2</v>
      </c>
      <c r="K220" t="n">
        <v>60.56</v>
      </c>
      <c r="L220" t="n">
        <v>28.75</v>
      </c>
      <c r="M220" t="n">
        <v>2</v>
      </c>
      <c r="N220" t="n">
        <v>103.89</v>
      </c>
      <c r="O220" t="n">
        <v>41328.54</v>
      </c>
      <c r="P220" t="n">
        <v>111.9</v>
      </c>
      <c r="Q220" t="n">
        <v>204.15</v>
      </c>
      <c r="R220" t="n">
        <v>23.55</v>
      </c>
      <c r="S220" t="n">
        <v>17.37</v>
      </c>
      <c r="T220" t="n">
        <v>995.71</v>
      </c>
      <c r="U220" t="n">
        <v>0.74</v>
      </c>
      <c r="V220" t="n">
        <v>0.76</v>
      </c>
      <c r="W220" t="n">
        <v>1.14</v>
      </c>
      <c r="X220" t="n">
        <v>0.05</v>
      </c>
      <c r="Y220" t="n">
        <v>1</v>
      </c>
      <c r="Z220" t="n">
        <v>10</v>
      </c>
    </row>
    <row r="221">
      <c r="A221" t="n">
        <v>112</v>
      </c>
      <c r="B221" t="n">
        <v>140</v>
      </c>
      <c r="C221" t="inlineStr">
        <is>
          <t xml:space="preserve">CONCLUIDO	</t>
        </is>
      </c>
      <c r="D221" t="n">
        <v>10.1509</v>
      </c>
      <c r="E221" t="n">
        <v>9.85</v>
      </c>
      <c r="F221" t="n">
        <v>6.74</v>
      </c>
      <c r="G221" t="n">
        <v>101.12</v>
      </c>
      <c r="H221" t="n">
        <v>1.55</v>
      </c>
      <c r="I221" t="n">
        <v>4</v>
      </c>
      <c r="J221" t="n">
        <v>333.79</v>
      </c>
      <c r="K221" t="n">
        <v>60.56</v>
      </c>
      <c r="L221" t="n">
        <v>29</v>
      </c>
      <c r="M221" t="n">
        <v>2</v>
      </c>
      <c r="N221" t="n">
        <v>104.24</v>
      </c>
      <c r="O221" t="n">
        <v>41401.93</v>
      </c>
      <c r="P221" t="n">
        <v>111.84</v>
      </c>
      <c r="Q221" t="n">
        <v>204.14</v>
      </c>
      <c r="R221" t="n">
        <v>23.43</v>
      </c>
      <c r="S221" t="n">
        <v>17.37</v>
      </c>
      <c r="T221" t="n">
        <v>939.05</v>
      </c>
      <c r="U221" t="n">
        <v>0.74</v>
      </c>
      <c r="V221" t="n">
        <v>0.76</v>
      </c>
      <c r="W221" t="n">
        <v>1.14</v>
      </c>
      <c r="X221" t="n">
        <v>0.05</v>
      </c>
      <c r="Y221" t="n">
        <v>1</v>
      </c>
      <c r="Z221" t="n">
        <v>10</v>
      </c>
    </row>
    <row r="222">
      <c r="A222" t="n">
        <v>113</v>
      </c>
      <c r="B222" t="n">
        <v>140</v>
      </c>
      <c r="C222" t="inlineStr">
        <is>
          <t xml:space="preserve">CONCLUIDO	</t>
        </is>
      </c>
      <c r="D222" t="n">
        <v>10.1468</v>
      </c>
      <c r="E222" t="n">
        <v>9.859999999999999</v>
      </c>
      <c r="F222" t="n">
        <v>6.75</v>
      </c>
      <c r="G222" t="n">
        <v>101.18</v>
      </c>
      <c r="H222" t="n">
        <v>1.56</v>
      </c>
      <c r="I222" t="n">
        <v>4</v>
      </c>
      <c r="J222" t="n">
        <v>334.39</v>
      </c>
      <c r="K222" t="n">
        <v>60.56</v>
      </c>
      <c r="L222" t="n">
        <v>29.25</v>
      </c>
      <c r="M222" t="n">
        <v>2</v>
      </c>
      <c r="N222" t="n">
        <v>104.58</v>
      </c>
      <c r="O222" t="n">
        <v>41475.37</v>
      </c>
      <c r="P222" t="n">
        <v>112.04</v>
      </c>
      <c r="Q222" t="n">
        <v>204.14</v>
      </c>
      <c r="R222" t="n">
        <v>23.52</v>
      </c>
      <c r="S222" t="n">
        <v>17.37</v>
      </c>
      <c r="T222" t="n">
        <v>979.84</v>
      </c>
      <c r="U222" t="n">
        <v>0.74</v>
      </c>
      <c r="V222" t="n">
        <v>0.76</v>
      </c>
      <c r="W222" t="n">
        <v>1.14</v>
      </c>
      <c r="X222" t="n">
        <v>0.05</v>
      </c>
      <c r="Y222" t="n">
        <v>1</v>
      </c>
      <c r="Z222" t="n">
        <v>10</v>
      </c>
    </row>
    <row r="223">
      <c r="A223" t="n">
        <v>114</v>
      </c>
      <c r="B223" t="n">
        <v>140</v>
      </c>
      <c r="C223" t="inlineStr">
        <is>
          <t xml:space="preserve">CONCLUIDO	</t>
        </is>
      </c>
      <c r="D223" t="n">
        <v>10.1486</v>
      </c>
      <c r="E223" t="n">
        <v>9.85</v>
      </c>
      <c r="F223" t="n">
        <v>6.74</v>
      </c>
      <c r="G223" t="n">
        <v>101.15</v>
      </c>
      <c r="H223" t="n">
        <v>1.57</v>
      </c>
      <c r="I223" t="n">
        <v>4</v>
      </c>
      <c r="J223" t="n">
        <v>334.98</v>
      </c>
      <c r="K223" t="n">
        <v>60.56</v>
      </c>
      <c r="L223" t="n">
        <v>29.5</v>
      </c>
      <c r="M223" t="n">
        <v>2</v>
      </c>
      <c r="N223" t="n">
        <v>104.93</v>
      </c>
      <c r="O223" t="n">
        <v>41548.98</v>
      </c>
      <c r="P223" t="n">
        <v>112.08</v>
      </c>
      <c r="Q223" t="n">
        <v>204.14</v>
      </c>
      <c r="R223" t="n">
        <v>23.52</v>
      </c>
      <c r="S223" t="n">
        <v>17.37</v>
      </c>
      <c r="T223" t="n">
        <v>983.79</v>
      </c>
      <c r="U223" t="n">
        <v>0.74</v>
      </c>
      <c r="V223" t="n">
        <v>0.76</v>
      </c>
      <c r="W223" t="n">
        <v>1.14</v>
      </c>
      <c r="X223" t="n">
        <v>0.05</v>
      </c>
      <c r="Y223" t="n">
        <v>1</v>
      </c>
      <c r="Z223" t="n">
        <v>10</v>
      </c>
    </row>
    <row r="224">
      <c r="A224" t="n">
        <v>115</v>
      </c>
      <c r="B224" t="n">
        <v>140</v>
      </c>
      <c r="C224" t="inlineStr">
        <is>
          <t xml:space="preserve">CONCLUIDO	</t>
        </is>
      </c>
      <c r="D224" t="n">
        <v>10.1437</v>
      </c>
      <c r="E224" t="n">
        <v>9.859999999999999</v>
      </c>
      <c r="F224" t="n">
        <v>6.75</v>
      </c>
      <c r="G224" t="n">
        <v>101.22</v>
      </c>
      <c r="H224" t="n">
        <v>1.58</v>
      </c>
      <c r="I224" t="n">
        <v>4</v>
      </c>
      <c r="J224" t="n">
        <v>335.58</v>
      </c>
      <c r="K224" t="n">
        <v>60.56</v>
      </c>
      <c r="L224" t="n">
        <v>29.75</v>
      </c>
      <c r="M224" t="n">
        <v>2</v>
      </c>
      <c r="N224" t="n">
        <v>105.28</v>
      </c>
      <c r="O224" t="n">
        <v>41622.76</v>
      </c>
      <c r="P224" t="n">
        <v>112.13</v>
      </c>
      <c r="Q224" t="n">
        <v>204.16</v>
      </c>
      <c r="R224" t="n">
        <v>23.6</v>
      </c>
      <c r="S224" t="n">
        <v>17.37</v>
      </c>
      <c r="T224" t="n">
        <v>1024.59</v>
      </c>
      <c r="U224" t="n">
        <v>0.74</v>
      </c>
      <c r="V224" t="n">
        <v>0.76</v>
      </c>
      <c r="W224" t="n">
        <v>1.14</v>
      </c>
      <c r="X224" t="n">
        <v>0.06</v>
      </c>
      <c r="Y224" t="n">
        <v>1</v>
      </c>
      <c r="Z224" t="n">
        <v>10</v>
      </c>
    </row>
    <row r="225">
      <c r="A225" t="n">
        <v>116</v>
      </c>
      <c r="B225" t="n">
        <v>140</v>
      </c>
      <c r="C225" t="inlineStr">
        <is>
          <t xml:space="preserve">CONCLUIDO	</t>
        </is>
      </c>
      <c r="D225" t="n">
        <v>10.1371</v>
      </c>
      <c r="E225" t="n">
        <v>9.859999999999999</v>
      </c>
      <c r="F225" t="n">
        <v>6.75</v>
      </c>
      <c r="G225" t="n">
        <v>101.32</v>
      </c>
      <c r="H225" t="n">
        <v>1.59</v>
      </c>
      <c r="I225" t="n">
        <v>4</v>
      </c>
      <c r="J225" t="n">
        <v>336.18</v>
      </c>
      <c r="K225" t="n">
        <v>60.56</v>
      </c>
      <c r="L225" t="n">
        <v>30</v>
      </c>
      <c r="M225" t="n">
        <v>2</v>
      </c>
      <c r="N225" t="n">
        <v>105.63</v>
      </c>
      <c r="O225" t="n">
        <v>41696.71</v>
      </c>
      <c r="P225" t="n">
        <v>112.31</v>
      </c>
      <c r="Q225" t="n">
        <v>204.14</v>
      </c>
      <c r="R225" t="n">
        <v>23.78</v>
      </c>
      <c r="S225" t="n">
        <v>17.37</v>
      </c>
      <c r="T225" t="n">
        <v>1112.79</v>
      </c>
      <c r="U225" t="n">
        <v>0.73</v>
      </c>
      <c r="V225" t="n">
        <v>0.76</v>
      </c>
      <c r="W225" t="n">
        <v>1.14</v>
      </c>
      <c r="X225" t="n">
        <v>0.06</v>
      </c>
      <c r="Y225" t="n">
        <v>1</v>
      </c>
      <c r="Z225" t="n">
        <v>10</v>
      </c>
    </row>
    <row r="226">
      <c r="A226" t="n">
        <v>117</v>
      </c>
      <c r="B226" t="n">
        <v>140</v>
      </c>
      <c r="C226" t="inlineStr">
        <is>
          <t xml:space="preserve">CONCLUIDO	</t>
        </is>
      </c>
      <c r="D226" t="n">
        <v>10.144</v>
      </c>
      <c r="E226" t="n">
        <v>9.859999999999999</v>
      </c>
      <c r="F226" t="n">
        <v>6.75</v>
      </c>
      <c r="G226" t="n">
        <v>101.22</v>
      </c>
      <c r="H226" t="n">
        <v>1.6</v>
      </c>
      <c r="I226" t="n">
        <v>4</v>
      </c>
      <c r="J226" t="n">
        <v>336.78</v>
      </c>
      <c r="K226" t="n">
        <v>60.56</v>
      </c>
      <c r="L226" t="n">
        <v>30.25</v>
      </c>
      <c r="M226" t="n">
        <v>2</v>
      </c>
      <c r="N226" t="n">
        <v>105.98</v>
      </c>
      <c r="O226" t="n">
        <v>41770.83</v>
      </c>
      <c r="P226" t="n">
        <v>112.2</v>
      </c>
      <c r="Q226" t="n">
        <v>204.17</v>
      </c>
      <c r="R226" t="n">
        <v>23.65</v>
      </c>
      <c r="S226" t="n">
        <v>17.37</v>
      </c>
      <c r="T226" t="n">
        <v>1048.63</v>
      </c>
      <c r="U226" t="n">
        <v>0.73</v>
      </c>
      <c r="V226" t="n">
        <v>0.76</v>
      </c>
      <c r="W226" t="n">
        <v>1.14</v>
      </c>
      <c r="X226" t="n">
        <v>0.06</v>
      </c>
      <c r="Y226" t="n">
        <v>1</v>
      </c>
      <c r="Z226" t="n">
        <v>10</v>
      </c>
    </row>
    <row r="227">
      <c r="A227" t="n">
        <v>118</v>
      </c>
      <c r="B227" t="n">
        <v>140</v>
      </c>
      <c r="C227" t="inlineStr">
        <is>
          <t xml:space="preserve">CONCLUIDO	</t>
        </is>
      </c>
      <c r="D227" t="n">
        <v>10.1411</v>
      </c>
      <c r="E227" t="n">
        <v>9.859999999999999</v>
      </c>
      <c r="F227" t="n">
        <v>6.75</v>
      </c>
      <c r="G227" t="n">
        <v>101.26</v>
      </c>
      <c r="H227" t="n">
        <v>1.61</v>
      </c>
      <c r="I227" t="n">
        <v>4</v>
      </c>
      <c r="J227" t="n">
        <v>337.39</v>
      </c>
      <c r="K227" t="n">
        <v>60.56</v>
      </c>
      <c r="L227" t="n">
        <v>30.5</v>
      </c>
      <c r="M227" t="n">
        <v>2</v>
      </c>
      <c r="N227" t="n">
        <v>106.33</v>
      </c>
      <c r="O227" t="n">
        <v>41845.13</v>
      </c>
      <c r="P227" t="n">
        <v>112.27</v>
      </c>
      <c r="Q227" t="n">
        <v>204.21</v>
      </c>
      <c r="R227" t="n">
        <v>23.74</v>
      </c>
      <c r="S227" t="n">
        <v>17.37</v>
      </c>
      <c r="T227" t="n">
        <v>1092.26</v>
      </c>
      <c r="U227" t="n">
        <v>0.73</v>
      </c>
      <c r="V227" t="n">
        <v>0.76</v>
      </c>
      <c r="W227" t="n">
        <v>1.14</v>
      </c>
      <c r="X227" t="n">
        <v>0.06</v>
      </c>
      <c r="Y227" t="n">
        <v>1</v>
      </c>
      <c r="Z227" t="n">
        <v>10</v>
      </c>
    </row>
    <row r="228">
      <c r="A228" t="n">
        <v>119</v>
      </c>
      <c r="B228" t="n">
        <v>140</v>
      </c>
      <c r="C228" t="inlineStr">
        <is>
          <t xml:space="preserve">CONCLUIDO	</t>
        </is>
      </c>
      <c r="D228" t="n">
        <v>10.1437</v>
      </c>
      <c r="E228" t="n">
        <v>9.859999999999999</v>
      </c>
      <c r="F228" t="n">
        <v>6.75</v>
      </c>
      <c r="G228" t="n">
        <v>101.22</v>
      </c>
      <c r="H228" t="n">
        <v>1.62</v>
      </c>
      <c r="I228" t="n">
        <v>4</v>
      </c>
      <c r="J228" t="n">
        <v>337.99</v>
      </c>
      <c r="K228" t="n">
        <v>60.56</v>
      </c>
      <c r="L228" t="n">
        <v>30.75</v>
      </c>
      <c r="M228" t="n">
        <v>2</v>
      </c>
      <c r="N228" t="n">
        <v>106.68</v>
      </c>
      <c r="O228" t="n">
        <v>41919.61</v>
      </c>
      <c r="P228" t="n">
        <v>112.23</v>
      </c>
      <c r="Q228" t="n">
        <v>204.14</v>
      </c>
      <c r="R228" t="n">
        <v>23.63</v>
      </c>
      <c r="S228" t="n">
        <v>17.37</v>
      </c>
      <c r="T228" t="n">
        <v>1037.04</v>
      </c>
      <c r="U228" t="n">
        <v>0.74</v>
      </c>
      <c r="V228" t="n">
        <v>0.76</v>
      </c>
      <c r="W228" t="n">
        <v>1.14</v>
      </c>
      <c r="X228" t="n">
        <v>0.06</v>
      </c>
      <c r="Y228" t="n">
        <v>1</v>
      </c>
      <c r="Z228" t="n">
        <v>10</v>
      </c>
    </row>
    <row r="229">
      <c r="A229" t="n">
        <v>120</v>
      </c>
      <c r="B229" t="n">
        <v>140</v>
      </c>
      <c r="C229" t="inlineStr">
        <is>
          <t xml:space="preserve">CONCLUIDO	</t>
        </is>
      </c>
      <c r="D229" t="n">
        <v>10.1471</v>
      </c>
      <c r="E229" t="n">
        <v>9.859999999999999</v>
      </c>
      <c r="F229" t="n">
        <v>6.75</v>
      </c>
      <c r="G229" t="n">
        <v>101.17</v>
      </c>
      <c r="H229" t="n">
        <v>1.63</v>
      </c>
      <c r="I229" t="n">
        <v>4</v>
      </c>
      <c r="J229" t="n">
        <v>338.59</v>
      </c>
      <c r="K229" t="n">
        <v>60.56</v>
      </c>
      <c r="L229" t="n">
        <v>31</v>
      </c>
      <c r="M229" t="n">
        <v>2</v>
      </c>
      <c r="N229" t="n">
        <v>107.04</v>
      </c>
      <c r="O229" t="n">
        <v>41994.26</v>
      </c>
      <c r="P229" t="n">
        <v>112.09</v>
      </c>
      <c r="Q229" t="n">
        <v>204.14</v>
      </c>
      <c r="R229" t="n">
        <v>23.55</v>
      </c>
      <c r="S229" t="n">
        <v>17.37</v>
      </c>
      <c r="T229" t="n">
        <v>999.64</v>
      </c>
      <c r="U229" t="n">
        <v>0.74</v>
      </c>
      <c r="V229" t="n">
        <v>0.76</v>
      </c>
      <c r="W229" t="n">
        <v>1.14</v>
      </c>
      <c r="X229" t="n">
        <v>0.05</v>
      </c>
      <c r="Y229" t="n">
        <v>1</v>
      </c>
      <c r="Z229" t="n">
        <v>10</v>
      </c>
    </row>
    <row r="230">
      <c r="A230" t="n">
        <v>121</v>
      </c>
      <c r="B230" t="n">
        <v>140</v>
      </c>
      <c r="C230" t="inlineStr">
        <is>
          <t xml:space="preserve">CONCLUIDO	</t>
        </is>
      </c>
      <c r="D230" t="n">
        <v>10.1474</v>
      </c>
      <c r="E230" t="n">
        <v>9.85</v>
      </c>
      <c r="F230" t="n">
        <v>6.74</v>
      </c>
      <c r="G230" t="n">
        <v>101.17</v>
      </c>
      <c r="H230" t="n">
        <v>1.64</v>
      </c>
      <c r="I230" t="n">
        <v>4</v>
      </c>
      <c r="J230" t="n">
        <v>339.2</v>
      </c>
      <c r="K230" t="n">
        <v>60.56</v>
      </c>
      <c r="L230" t="n">
        <v>31.25</v>
      </c>
      <c r="M230" t="n">
        <v>2</v>
      </c>
      <c r="N230" t="n">
        <v>107.4</v>
      </c>
      <c r="O230" t="n">
        <v>42069.09</v>
      </c>
      <c r="P230" t="n">
        <v>112.13</v>
      </c>
      <c r="Q230" t="n">
        <v>204.15</v>
      </c>
      <c r="R230" t="n">
        <v>23.52</v>
      </c>
      <c r="S230" t="n">
        <v>17.37</v>
      </c>
      <c r="T230" t="n">
        <v>982.79</v>
      </c>
      <c r="U230" t="n">
        <v>0.74</v>
      </c>
      <c r="V230" t="n">
        <v>0.76</v>
      </c>
      <c r="W230" t="n">
        <v>1.14</v>
      </c>
      <c r="X230" t="n">
        <v>0.05</v>
      </c>
      <c r="Y230" t="n">
        <v>1</v>
      </c>
      <c r="Z230" t="n">
        <v>10</v>
      </c>
    </row>
    <row r="231">
      <c r="A231" t="n">
        <v>122</v>
      </c>
      <c r="B231" t="n">
        <v>140</v>
      </c>
      <c r="C231" t="inlineStr">
        <is>
          <t xml:space="preserve">CONCLUIDO	</t>
        </is>
      </c>
      <c r="D231" t="n">
        <v>10.1463</v>
      </c>
      <c r="E231" t="n">
        <v>9.859999999999999</v>
      </c>
      <c r="F231" t="n">
        <v>6.75</v>
      </c>
      <c r="G231" t="n">
        <v>101.19</v>
      </c>
      <c r="H231" t="n">
        <v>1.65</v>
      </c>
      <c r="I231" t="n">
        <v>4</v>
      </c>
      <c r="J231" t="n">
        <v>339.81</v>
      </c>
      <c r="K231" t="n">
        <v>60.56</v>
      </c>
      <c r="L231" t="n">
        <v>31.5</v>
      </c>
      <c r="M231" t="n">
        <v>2</v>
      </c>
      <c r="N231" t="n">
        <v>107.75</v>
      </c>
      <c r="O231" t="n">
        <v>42144.11</v>
      </c>
      <c r="P231" t="n">
        <v>112.15</v>
      </c>
      <c r="Q231" t="n">
        <v>204.14</v>
      </c>
      <c r="R231" t="n">
        <v>23.55</v>
      </c>
      <c r="S231" t="n">
        <v>17.37</v>
      </c>
      <c r="T231" t="n">
        <v>995.49</v>
      </c>
      <c r="U231" t="n">
        <v>0.74</v>
      </c>
      <c r="V231" t="n">
        <v>0.76</v>
      </c>
      <c r="W231" t="n">
        <v>1.14</v>
      </c>
      <c r="X231" t="n">
        <v>0.05</v>
      </c>
      <c r="Y231" t="n">
        <v>1</v>
      </c>
      <c r="Z231" t="n">
        <v>10</v>
      </c>
    </row>
    <row r="232">
      <c r="A232" t="n">
        <v>123</v>
      </c>
      <c r="B232" t="n">
        <v>140</v>
      </c>
      <c r="C232" t="inlineStr">
        <is>
          <t xml:space="preserve">CONCLUIDO	</t>
        </is>
      </c>
      <c r="D232" t="n">
        <v>10.1468</v>
      </c>
      <c r="E232" t="n">
        <v>9.859999999999999</v>
      </c>
      <c r="F232" t="n">
        <v>6.75</v>
      </c>
      <c r="G232" t="n">
        <v>101.18</v>
      </c>
      <c r="H232" t="n">
        <v>1.66</v>
      </c>
      <c r="I232" t="n">
        <v>4</v>
      </c>
      <c r="J232" t="n">
        <v>340.42</v>
      </c>
      <c r="K232" t="n">
        <v>60.56</v>
      </c>
      <c r="L232" t="n">
        <v>31.75</v>
      </c>
      <c r="M232" t="n">
        <v>2</v>
      </c>
      <c r="N232" t="n">
        <v>108.11</v>
      </c>
      <c r="O232" t="n">
        <v>42219.3</v>
      </c>
      <c r="P232" t="n">
        <v>112.08</v>
      </c>
      <c r="Q232" t="n">
        <v>204.14</v>
      </c>
      <c r="R232" t="n">
        <v>23.44</v>
      </c>
      <c r="S232" t="n">
        <v>17.37</v>
      </c>
      <c r="T232" t="n">
        <v>940.13</v>
      </c>
      <c r="U232" t="n">
        <v>0.74</v>
      </c>
      <c r="V232" t="n">
        <v>0.76</v>
      </c>
      <c r="W232" t="n">
        <v>1.14</v>
      </c>
      <c r="X232" t="n">
        <v>0.05</v>
      </c>
      <c r="Y232" t="n">
        <v>1</v>
      </c>
      <c r="Z232" t="n">
        <v>10</v>
      </c>
    </row>
    <row r="233">
      <c r="A233" t="n">
        <v>124</v>
      </c>
      <c r="B233" t="n">
        <v>140</v>
      </c>
      <c r="C233" t="inlineStr">
        <is>
          <t xml:space="preserve">CONCLUIDO	</t>
        </is>
      </c>
      <c r="D233" t="n">
        <v>10.1497</v>
      </c>
      <c r="E233" t="n">
        <v>9.85</v>
      </c>
      <c r="F233" t="n">
        <v>6.74</v>
      </c>
      <c r="G233" t="n">
        <v>101.14</v>
      </c>
      <c r="H233" t="n">
        <v>1.67</v>
      </c>
      <c r="I233" t="n">
        <v>4</v>
      </c>
      <c r="J233" t="n">
        <v>341.03</v>
      </c>
      <c r="K233" t="n">
        <v>60.56</v>
      </c>
      <c r="L233" t="n">
        <v>32</v>
      </c>
      <c r="M233" t="n">
        <v>2</v>
      </c>
      <c r="N233" t="n">
        <v>108.48</v>
      </c>
      <c r="O233" t="n">
        <v>42294.68</v>
      </c>
      <c r="P233" t="n">
        <v>111.99</v>
      </c>
      <c r="Q233" t="n">
        <v>204.14</v>
      </c>
      <c r="R233" t="n">
        <v>23.37</v>
      </c>
      <c r="S233" t="n">
        <v>17.37</v>
      </c>
      <c r="T233" t="n">
        <v>905.3200000000001</v>
      </c>
      <c r="U233" t="n">
        <v>0.74</v>
      </c>
      <c r="V233" t="n">
        <v>0.76</v>
      </c>
      <c r="W233" t="n">
        <v>1.14</v>
      </c>
      <c r="X233" t="n">
        <v>0.05</v>
      </c>
      <c r="Y233" t="n">
        <v>1</v>
      </c>
      <c r="Z233" t="n">
        <v>10</v>
      </c>
    </row>
    <row r="234">
      <c r="A234" t="n">
        <v>125</v>
      </c>
      <c r="B234" t="n">
        <v>140</v>
      </c>
      <c r="C234" t="inlineStr">
        <is>
          <t xml:space="preserve">CONCLUIDO	</t>
        </is>
      </c>
      <c r="D234" t="n">
        <v>10.1488</v>
      </c>
      <c r="E234" t="n">
        <v>9.85</v>
      </c>
      <c r="F234" t="n">
        <v>6.74</v>
      </c>
      <c r="G234" t="n">
        <v>101.15</v>
      </c>
      <c r="H234" t="n">
        <v>1.68</v>
      </c>
      <c r="I234" t="n">
        <v>4</v>
      </c>
      <c r="J234" t="n">
        <v>341.64</v>
      </c>
      <c r="K234" t="n">
        <v>60.56</v>
      </c>
      <c r="L234" t="n">
        <v>32.25</v>
      </c>
      <c r="M234" t="n">
        <v>2</v>
      </c>
      <c r="N234" t="n">
        <v>108.84</v>
      </c>
      <c r="O234" t="n">
        <v>42370.23</v>
      </c>
      <c r="P234" t="n">
        <v>111.93</v>
      </c>
      <c r="Q234" t="n">
        <v>204.15</v>
      </c>
      <c r="R234" t="n">
        <v>23.47</v>
      </c>
      <c r="S234" t="n">
        <v>17.37</v>
      </c>
      <c r="T234" t="n">
        <v>955.4400000000001</v>
      </c>
      <c r="U234" t="n">
        <v>0.74</v>
      </c>
      <c r="V234" t="n">
        <v>0.76</v>
      </c>
      <c r="W234" t="n">
        <v>1.14</v>
      </c>
      <c r="X234" t="n">
        <v>0.05</v>
      </c>
      <c r="Y234" t="n">
        <v>1</v>
      </c>
      <c r="Z234" t="n">
        <v>10</v>
      </c>
    </row>
    <row r="235">
      <c r="A235" t="n">
        <v>126</v>
      </c>
      <c r="B235" t="n">
        <v>140</v>
      </c>
      <c r="C235" t="inlineStr">
        <is>
          <t xml:space="preserve">CONCLUIDO	</t>
        </is>
      </c>
      <c r="D235" t="n">
        <v>10.1497</v>
      </c>
      <c r="E235" t="n">
        <v>9.85</v>
      </c>
      <c r="F235" t="n">
        <v>6.74</v>
      </c>
      <c r="G235" t="n">
        <v>101.14</v>
      </c>
      <c r="H235" t="n">
        <v>1.69</v>
      </c>
      <c r="I235" t="n">
        <v>4</v>
      </c>
      <c r="J235" t="n">
        <v>342.26</v>
      </c>
      <c r="K235" t="n">
        <v>60.56</v>
      </c>
      <c r="L235" t="n">
        <v>32.5</v>
      </c>
      <c r="M235" t="n">
        <v>2</v>
      </c>
      <c r="N235" t="n">
        <v>109.2</v>
      </c>
      <c r="O235" t="n">
        <v>42445.98</v>
      </c>
      <c r="P235" t="n">
        <v>111.82</v>
      </c>
      <c r="Q235" t="n">
        <v>204.14</v>
      </c>
      <c r="R235" t="n">
        <v>23.48</v>
      </c>
      <c r="S235" t="n">
        <v>17.37</v>
      </c>
      <c r="T235" t="n">
        <v>961.6900000000001</v>
      </c>
      <c r="U235" t="n">
        <v>0.74</v>
      </c>
      <c r="V235" t="n">
        <v>0.76</v>
      </c>
      <c r="W235" t="n">
        <v>1.14</v>
      </c>
      <c r="X235" t="n">
        <v>0.05</v>
      </c>
      <c r="Y235" t="n">
        <v>1</v>
      </c>
      <c r="Z235" t="n">
        <v>10</v>
      </c>
    </row>
    <row r="236">
      <c r="A236" t="n">
        <v>127</v>
      </c>
      <c r="B236" t="n">
        <v>140</v>
      </c>
      <c r="C236" t="inlineStr">
        <is>
          <t xml:space="preserve">CONCLUIDO	</t>
        </is>
      </c>
      <c r="D236" t="n">
        <v>10.15</v>
      </c>
      <c r="E236" t="n">
        <v>9.85</v>
      </c>
      <c r="F236" t="n">
        <v>6.74</v>
      </c>
      <c r="G236" t="n">
        <v>101.13</v>
      </c>
      <c r="H236" t="n">
        <v>1.7</v>
      </c>
      <c r="I236" t="n">
        <v>4</v>
      </c>
      <c r="J236" t="n">
        <v>342.87</v>
      </c>
      <c r="K236" t="n">
        <v>60.56</v>
      </c>
      <c r="L236" t="n">
        <v>32.75</v>
      </c>
      <c r="M236" t="n">
        <v>2</v>
      </c>
      <c r="N236" t="n">
        <v>109.57</v>
      </c>
      <c r="O236" t="n">
        <v>42521.91</v>
      </c>
      <c r="P236" t="n">
        <v>111.74</v>
      </c>
      <c r="Q236" t="n">
        <v>204.14</v>
      </c>
      <c r="R236" t="n">
        <v>23.41</v>
      </c>
      <c r="S236" t="n">
        <v>17.37</v>
      </c>
      <c r="T236" t="n">
        <v>927.08</v>
      </c>
      <c r="U236" t="n">
        <v>0.74</v>
      </c>
      <c r="V236" t="n">
        <v>0.76</v>
      </c>
      <c r="W236" t="n">
        <v>1.14</v>
      </c>
      <c r="X236" t="n">
        <v>0.05</v>
      </c>
      <c r="Y236" t="n">
        <v>1</v>
      </c>
      <c r="Z236" t="n">
        <v>10</v>
      </c>
    </row>
    <row r="237">
      <c r="A237" t="n">
        <v>128</v>
      </c>
      <c r="B237" t="n">
        <v>140</v>
      </c>
      <c r="C237" t="inlineStr">
        <is>
          <t xml:space="preserve">CONCLUIDO	</t>
        </is>
      </c>
      <c r="D237" t="n">
        <v>10.1503</v>
      </c>
      <c r="E237" t="n">
        <v>9.85</v>
      </c>
      <c r="F237" t="n">
        <v>6.74</v>
      </c>
      <c r="G237" t="n">
        <v>101.13</v>
      </c>
      <c r="H237" t="n">
        <v>1.71</v>
      </c>
      <c r="I237" t="n">
        <v>4</v>
      </c>
      <c r="J237" t="n">
        <v>343.49</v>
      </c>
      <c r="K237" t="n">
        <v>60.56</v>
      </c>
      <c r="L237" t="n">
        <v>33</v>
      </c>
      <c r="M237" t="n">
        <v>2</v>
      </c>
      <c r="N237" t="n">
        <v>109.94</v>
      </c>
      <c r="O237" t="n">
        <v>42598.03</v>
      </c>
      <c r="P237" t="n">
        <v>111.72</v>
      </c>
      <c r="Q237" t="n">
        <v>204.14</v>
      </c>
      <c r="R237" t="n">
        <v>23.38</v>
      </c>
      <c r="S237" t="n">
        <v>17.37</v>
      </c>
      <c r="T237" t="n">
        <v>910.2</v>
      </c>
      <c r="U237" t="n">
        <v>0.74</v>
      </c>
      <c r="V237" t="n">
        <v>0.76</v>
      </c>
      <c r="W237" t="n">
        <v>1.14</v>
      </c>
      <c r="X237" t="n">
        <v>0.05</v>
      </c>
      <c r="Y237" t="n">
        <v>1</v>
      </c>
      <c r="Z237" t="n">
        <v>10</v>
      </c>
    </row>
    <row r="238">
      <c r="A238" t="n">
        <v>129</v>
      </c>
      <c r="B238" t="n">
        <v>140</v>
      </c>
      <c r="C238" t="inlineStr">
        <is>
          <t xml:space="preserve">CONCLUIDO	</t>
        </is>
      </c>
      <c r="D238" t="n">
        <v>10.1517</v>
      </c>
      <c r="E238" t="n">
        <v>9.85</v>
      </c>
      <c r="F238" t="n">
        <v>6.74</v>
      </c>
      <c r="G238" t="n">
        <v>101.11</v>
      </c>
      <c r="H238" t="n">
        <v>1.72</v>
      </c>
      <c r="I238" t="n">
        <v>4</v>
      </c>
      <c r="J238" t="n">
        <v>344.11</v>
      </c>
      <c r="K238" t="n">
        <v>60.56</v>
      </c>
      <c r="L238" t="n">
        <v>33.25</v>
      </c>
      <c r="M238" t="n">
        <v>2</v>
      </c>
      <c r="N238" t="n">
        <v>110.3</v>
      </c>
      <c r="O238" t="n">
        <v>42674.47</v>
      </c>
      <c r="P238" t="n">
        <v>111.51</v>
      </c>
      <c r="Q238" t="n">
        <v>204.14</v>
      </c>
      <c r="R238" t="n">
        <v>23.35</v>
      </c>
      <c r="S238" t="n">
        <v>17.37</v>
      </c>
      <c r="T238" t="n">
        <v>895.74</v>
      </c>
      <c r="U238" t="n">
        <v>0.74</v>
      </c>
      <c r="V238" t="n">
        <v>0.76</v>
      </c>
      <c r="W238" t="n">
        <v>1.14</v>
      </c>
      <c r="X238" t="n">
        <v>0.05</v>
      </c>
      <c r="Y238" t="n">
        <v>1</v>
      </c>
      <c r="Z238" t="n">
        <v>10</v>
      </c>
    </row>
    <row r="239">
      <c r="A239" t="n">
        <v>130</v>
      </c>
      <c r="B239" t="n">
        <v>140</v>
      </c>
      <c r="C239" t="inlineStr">
        <is>
          <t xml:space="preserve">CONCLUIDO	</t>
        </is>
      </c>
      <c r="D239" t="n">
        <v>10.1477</v>
      </c>
      <c r="E239" t="n">
        <v>9.85</v>
      </c>
      <c r="F239" t="n">
        <v>6.74</v>
      </c>
      <c r="G239" t="n">
        <v>101.17</v>
      </c>
      <c r="H239" t="n">
        <v>1.73</v>
      </c>
      <c r="I239" t="n">
        <v>4</v>
      </c>
      <c r="J239" t="n">
        <v>344.73</v>
      </c>
      <c r="K239" t="n">
        <v>60.56</v>
      </c>
      <c r="L239" t="n">
        <v>33.5</v>
      </c>
      <c r="M239" t="n">
        <v>2</v>
      </c>
      <c r="N239" t="n">
        <v>110.67</v>
      </c>
      <c r="O239" t="n">
        <v>42750.97</v>
      </c>
      <c r="P239" t="n">
        <v>111.51</v>
      </c>
      <c r="Q239" t="n">
        <v>204.14</v>
      </c>
      <c r="R239" t="n">
        <v>23.45</v>
      </c>
      <c r="S239" t="n">
        <v>17.37</v>
      </c>
      <c r="T239" t="n">
        <v>946.62</v>
      </c>
      <c r="U239" t="n">
        <v>0.74</v>
      </c>
      <c r="V239" t="n">
        <v>0.76</v>
      </c>
      <c r="W239" t="n">
        <v>1.14</v>
      </c>
      <c r="X239" t="n">
        <v>0.05</v>
      </c>
      <c r="Y239" t="n">
        <v>1</v>
      </c>
      <c r="Z239" t="n">
        <v>10</v>
      </c>
    </row>
    <row r="240">
      <c r="A240" t="n">
        <v>131</v>
      </c>
      <c r="B240" t="n">
        <v>140</v>
      </c>
      <c r="C240" t="inlineStr">
        <is>
          <t xml:space="preserve">CONCLUIDO	</t>
        </is>
      </c>
      <c r="D240" t="n">
        <v>10.1543</v>
      </c>
      <c r="E240" t="n">
        <v>9.85</v>
      </c>
      <c r="F240" t="n">
        <v>6.74</v>
      </c>
      <c r="G240" t="n">
        <v>101.07</v>
      </c>
      <c r="H240" t="n">
        <v>1.74</v>
      </c>
      <c r="I240" t="n">
        <v>4</v>
      </c>
      <c r="J240" t="n">
        <v>345.35</v>
      </c>
      <c r="K240" t="n">
        <v>60.56</v>
      </c>
      <c r="L240" t="n">
        <v>33.75</v>
      </c>
      <c r="M240" t="n">
        <v>2</v>
      </c>
      <c r="N240" t="n">
        <v>111.05</v>
      </c>
      <c r="O240" t="n">
        <v>42827.67</v>
      </c>
      <c r="P240" t="n">
        <v>111.34</v>
      </c>
      <c r="Q240" t="n">
        <v>204.18</v>
      </c>
      <c r="R240" t="n">
        <v>23.27</v>
      </c>
      <c r="S240" t="n">
        <v>17.37</v>
      </c>
      <c r="T240" t="n">
        <v>857.3</v>
      </c>
      <c r="U240" t="n">
        <v>0.75</v>
      </c>
      <c r="V240" t="n">
        <v>0.76</v>
      </c>
      <c r="W240" t="n">
        <v>1.14</v>
      </c>
      <c r="X240" t="n">
        <v>0.05</v>
      </c>
      <c r="Y240" t="n">
        <v>1</v>
      </c>
      <c r="Z240" t="n">
        <v>10</v>
      </c>
    </row>
    <row r="241">
      <c r="A241" t="n">
        <v>132</v>
      </c>
      <c r="B241" t="n">
        <v>140</v>
      </c>
      <c r="C241" t="inlineStr">
        <is>
          <t xml:space="preserve">CONCLUIDO	</t>
        </is>
      </c>
      <c r="D241" t="n">
        <v>10.1569</v>
      </c>
      <c r="E241" t="n">
        <v>9.85</v>
      </c>
      <c r="F241" t="n">
        <v>6.74</v>
      </c>
      <c r="G241" t="n">
        <v>101.03</v>
      </c>
      <c r="H241" t="n">
        <v>1.75</v>
      </c>
      <c r="I241" t="n">
        <v>4</v>
      </c>
      <c r="J241" t="n">
        <v>345.97</v>
      </c>
      <c r="K241" t="n">
        <v>60.56</v>
      </c>
      <c r="L241" t="n">
        <v>34</v>
      </c>
      <c r="M241" t="n">
        <v>2</v>
      </c>
      <c r="N241" t="n">
        <v>111.42</v>
      </c>
      <c r="O241" t="n">
        <v>42904.56</v>
      </c>
      <c r="P241" t="n">
        <v>111.12</v>
      </c>
      <c r="Q241" t="n">
        <v>204.14</v>
      </c>
      <c r="R241" t="n">
        <v>23.16</v>
      </c>
      <c r="S241" t="n">
        <v>17.37</v>
      </c>
      <c r="T241" t="n">
        <v>803.87</v>
      </c>
      <c r="U241" t="n">
        <v>0.75</v>
      </c>
      <c r="V241" t="n">
        <v>0.76</v>
      </c>
      <c r="W241" t="n">
        <v>1.14</v>
      </c>
      <c r="X241" t="n">
        <v>0.04</v>
      </c>
      <c r="Y241" t="n">
        <v>1</v>
      </c>
      <c r="Z241" t="n">
        <v>10</v>
      </c>
    </row>
    <row r="242">
      <c r="A242" t="n">
        <v>133</v>
      </c>
      <c r="B242" t="n">
        <v>140</v>
      </c>
      <c r="C242" t="inlineStr">
        <is>
          <t xml:space="preserve">CONCLUIDO	</t>
        </is>
      </c>
      <c r="D242" t="n">
        <v>10.1594</v>
      </c>
      <c r="E242" t="n">
        <v>9.84</v>
      </c>
      <c r="F242" t="n">
        <v>6.73</v>
      </c>
      <c r="G242" t="n">
        <v>101</v>
      </c>
      <c r="H242" t="n">
        <v>1.76</v>
      </c>
      <c r="I242" t="n">
        <v>4</v>
      </c>
      <c r="J242" t="n">
        <v>346.6</v>
      </c>
      <c r="K242" t="n">
        <v>60.56</v>
      </c>
      <c r="L242" t="n">
        <v>34.25</v>
      </c>
      <c r="M242" t="n">
        <v>2</v>
      </c>
      <c r="N242" t="n">
        <v>111.8</v>
      </c>
      <c r="O242" t="n">
        <v>42981.64</v>
      </c>
      <c r="P242" t="n">
        <v>111.08</v>
      </c>
      <c r="Q242" t="n">
        <v>204.14</v>
      </c>
      <c r="R242" t="n">
        <v>23.1</v>
      </c>
      <c r="S242" t="n">
        <v>17.37</v>
      </c>
      <c r="T242" t="n">
        <v>771.92</v>
      </c>
      <c r="U242" t="n">
        <v>0.75</v>
      </c>
      <c r="V242" t="n">
        <v>0.76</v>
      </c>
      <c r="W242" t="n">
        <v>1.14</v>
      </c>
      <c r="X242" t="n">
        <v>0.04</v>
      </c>
      <c r="Y242" t="n">
        <v>1</v>
      </c>
      <c r="Z242" t="n">
        <v>10</v>
      </c>
    </row>
    <row r="243">
      <c r="A243" t="n">
        <v>134</v>
      </c>
      <c r="B243" t="n">
        <v>140</v>
      </c>
      <c r="C243" t="inlineStr">
        <is>
          <t xml:space="preserve">CONCLUIDO	</t>
        </is>
      </c>
      <c r="D243" t="n">
        <v>10.1569</v>
      </c>
      <c r="E243" t="n">
        <v>9.85</v>
      </c>
      <c r="F243" t="n">
        <v>6.74</v>
      </c>
      <c r="G243" t="n">
        <v>101.03</v>
      </c>
      <c r="H243" t="n">
        <v>1.77</v>
      </c>
      <c r="I243" t="n">
        <v>4</v>
      </c>
      <c r="J243" t="n">
        <v>347.23</v>
      </c>
      <c r="K243" t="n">
        <v>60.56</v>
      </c>
      <c r="L243" t="n">
        <v>34.5</v>
      </c>
      <c r="M243" t="n">
        <v>2</v>
      </c>
      <c r="N243" t="n">
        <v>112.17</v>
      </c>
      <c r="O243" t="n">
        <v>43058.93</v>
      </c>
      <c r="P243" t="n">
        <v>110.93</v>
      </c>
      <c r="Q243" t="n">
        <v>204.14</v>
      </c>
      <c r="R243" t="n">
        <v>23.14</v>
      </c>
      <c r="S243" t="n">
        <v>17.37</v>
      </c>
      <c r="T243" t="n">
        <v>792.3099999999999</v>
      </c>
      <c r="U243" t="n">
        <v>0.75</v>
      </c>
      <c r="V243" t="n">
        <v>0.76</v>
      </c>
      <c r="W243" t="n">
        <v>1.14</v>
      </c>
      <c r="X243" t="n">
        <v>0.04</v>
      </c>
      <c r="Y243" t="n">
        <v>1</v>
      </c>
      <c r="Z243" t="n">
        <v>10</v>
      </c>
    </row>
    <row r="244">
      <c r="A244" t="n">
        <v>135</v>
      </c>
      <c r="B244" t="n">
        <v>140</v>
      </c>
      <c r="C244" t="inlineStr">
        <is>
          <t xml:space="preserve">CONCLUIDO	</t>
        </is>
      </c>
      <c r="D244" t="n">
        <v>10.156</v>
      </c>
      <c r="E244" t="n">
        <v>9.85</v>
      </c>
      <c r="F244" t="n">
        <v>6.74</v>
      </c>
      <c r="G244" t="n">
        <v>101.05</v>
      </c>
      <c r="H244" t="n">
        <v>1.78</v>
      </c>
      <c r="I244" t="n">
        <v>4</v>
      </c>
      <c r="J244" t="n">
        <v>347.85</v>
      </c>
      <c r="K244" t="n">
        <v>60.56</v>
      </c>
      <c r="L244" t="n">
        <v>34.75</v>
      </c>
      <c r="M244" t="n">
        <v>2</v>
      </c>
      <c r="N244" t="n">
        <v>112.55</v>
      </c>
      <c r="O244" t="n">
        <v>43136.41</v>
      </c>
      <c r="P244" t="n">
        <v>110.84</v>
      </c>
      <c r="Q244" t="n">
        <v>204.14</v>
      </c>
      <c r="R244" t="n">
        <v>23.18</v>
      </c>
      <c r="S244" t="n">
        <v>17.37</v>
      </c>
      <c r="T244" t="n">
        <v>813.39</v>
      </c>
      <c r="U244" t="n">
        <v>0.75</v>
      </c>
      <c r="V244" t="n">
        <v>0.76</v>
      </c>
      <c r="W244" t="n">
        <v>1.14</v>
      </c>
      <c r="X244" t="n">
        <v>0.05</v>
      </c>
      <c r="Y244" t="n">
        <v>1</v>
      </c>
      <c r="Z244" t="n">
        <v>10</v>
      </c>
    </row>
    <row r="245">
      <c r="A245" t="n">
        <v>136</v>
      </c>
      <c r="B245" t="n">
        <v>140</v>
      </c>
      <c r="C245" t="inlineStr">
        <is>
          <t xml:space="preserve">CONCLUIDO	</t>
        </is>
      </c>
      <c r="D245" t="n">
        <v>10.1572</v>
      </c>
      <c r="E245" t="n">
        <v>9.85</v>
      </c>
      <c r="F245" t="n">
        <v>6.74</v>
      </c>
      <c r="G245" t="n">
        <v>101.03</v>
      </c>
      <c r="H245" t="n">
        <v>1.79</v>
      </c>
      <c r="I245" t="n">
        <v>4</v>
      </c>
      <c r="J245" t="n">
        <v>348.48</v>
      </c>
      <c r="K245" t="n">
        <v>60.56</v>
      </c>
      <c r="L245" t="n">
        <v>35</v>
      </c>
      <c r="M245" t="n">
        <v>2</v>
      </c>
      <c r="N245" t="n">
        <v>112.93</v>
      </c>
      <c r="O245" t="n">
        <v>43214.09</v>
      </c>
      <c r="P245" t="n">
        <v>110.68</v>
      </c>
      <c r="Q245" t="n">
        <v>204.14</v>
      </c>
      <c r="R245" t="n">
        <v>23.22</v>
      </c>
      <c r="S245" t="n">
        <v>17.37</v>
      </c>
      <c r="T245" t="n">
        <v>829.92</v>
      </c>
      <c r="U245" t="n">
        <v>0.75</v>
      </c>
      <c r="V245" t="n">
        <v>0.76</v>
      </c>
      <c r="W245" t="n">
        <v>1.14</v>
      </c>
      <c r="X245" t="n">
        <v>0.04</v>
      </c>
      <c r="Y245" t="n">
        <v>1</v>
      </c>
      <c r="Z245" t="n">
        <v>10</v>
      </c>
    </row>
    <row r="246">
      <c r="A246" t="n">
        <v>137</v>
      </c>
      <c r="B246" t="n">
        <v>140</v>
      </c>
      <c r="C246" t="inlineStr">
        <is>
          <t xml:space="preserve">CONCLUIDO	</t>
        </is>
      </c>
      <c r="D246" t="n">
        <v>10.1557</v>
      </c>
      <c r="E246" t="n">
        <v>9.85</v>
      </c>
      <c r="F246" t="n">
        <v>6.74</v>
      </c>
      <c r="G246" t="n">
        <v>101.05</v>
      </c>
      <c r="H246" t="n">
        <v>1.8</v>
      </c>
      <c r="I246" t="n">
        <v>4</v>
      </c>
      <c r="J246" t="n">
        <v>349.12</v>
      </c>
      <c r="K246" t="n">
        <v>60.56</v>
      </c>
      <c r="L246" t="n">
        <v>35.25</v>
      </c>
      <c r="M246" t="n">
        <v>2</v>
      </c>
      <c r="N246" t="n">
        <v>113.31</v>
      </c>
      <c r="O246" t="n">
        <v>43291.97</v>
      </c>
      <c r="P246" t="n">
        <v>110.7</v>
      </c>
      <c r="Q246" t="n">
        <v>204.14</v>
      </c>
      <c r="R246" t="n">
        <v>23.23</v>
      </c>
      <c r="S246" t="n">
        <v>17.37</v>
      </c>
      <c r="T246" t="n">
        <v>837.53</v>
      </c>
      <c r="U246" t="n">
        <v>0.75</v>
      </c>
      <c r="V246" t="n">
        <v>0.76</v>
      </c>
      <c r="W246" t="n">
        <v>1.14</v>
      </c>
      <c r="X246" t="n">
        <v>0.05</v>
      </c>
      <c r="Y246" t="n">
        <v>1</v>
      </c>
      <c r="Z246" t="n">
        <v>10</v>
      </c>
    </row>
    <row r="247">
      <c r="A247" t="n">
        <v>138</v>
      </c>
      <c r="B247" t="n">
        <v>140</v>
      </c>
      <c r="C247" t="inlineStr">
        <is>
          <t xml:space="preserve">CONCLUIDO	</t>
        </is>
      </c>
      <c r="D247" t="n">
        <v>10.1534</v>
      </c>
      <c r="E247" t="n">
        <v>9.85</v>
      </c>
      <c r="F247" t="n">
        <v>6.74</v>
      </c>
      <c r="G247" t="n">
        <v>101.08</v>
      </c>
      <c r="H247" t="n">
        <v>1.81</v>
      </c>
      <c r="I247" t="n">
        <v>4</v>
      </c>
      <c r="J247" t="n">
        <v>349.75</v>
      </c>
      <c r="K247" t="n">
        <v>60.56</v>
      </c>
      <c r="L247" t="n">
        <v>35.5</v>
      </c>
      <c r="M247" t="n">
        <v>2</v>
      </c>
      <c r="N247" t="n">
        <v>113.69</v>
      </c>
      <c r="O247" t="n">
        <v>43370.05</v>
      </c>
      <c r="P247" t="n">
        <v>110.6</v>
      </c>
      <c r="Q247" t="n">
        <v>204.14</v>
      </c>
      <c r="R247" t="n">
        <v>23.27</v>
      </c>
      <c r="S247" t="n">
        <v>17.37</v>
      </c>
      <c r="T247" t="n">
        <v>855.08</v>
      </c>
      <c r="U247" t="n">
        <v>0.75</v>
      </c>
      <c r="V247" t="n">
        <v>0.76</v>
      </c>
      <c r="W247" t="n">
        <v>1.14</v>
      </c>
      <c r="X247" t="n">
        <v>0.05</v>
      </c>
      <c r="Y247" t="n">
        <v>1</v>
      </c>
      <c r="Z247" t="n">
        <v>10</v>
      </c>
    </row>
    <row r="248">
      <c r="A248" t="n">
        <v>139</v>
      </c>
      <c r="B248" t="n">
        <v>140</v>
      </c>
      <c r="C248" t="inlineStr">
        <is>
          <t xml:space="preserve">CONCLUIDO	</t>
        </is>
      </c>
      <c r="D248" t="n">
        <v>10.1511</v>
      </c>
      <c r="E248" t="n">
        <v>9.85</v>
      </c>
      <c r="F248" t="n">
        <v>6.74</v>
      </c>
      <c r="G248" t="n">
        <v>101.12</v>
      </c>
      <c r="H248" t="n">
        <v>1.82</v>
      </c>
      <c r="I248" t="n">
        <v>4</v>
      </c>
      <c r="J248" t="n">
        <v>350.38</v>
      </c>
      <c r="K248" t="n">
        <v>60.56</v>
      </c>
      <c r="L248" t="n">
        <v>35.75</v>
      </c>
      <c r="M248" t="n">
        <v>2</v>
      </c>
      <c r="N248" t="n">
        <v>114.08</v>
      </c>
      <c r="O248" t="n">
        <v>43448.34</v>
      </c>
      <c r="P248" t="n">
        <v>110.53</v>
      </c>
      <c r="Q248" t="n">
        <v>204.14</v>
      </c>
      <c r="R248" t="n">
        <v>23.37</v>
      </c>
      <c r="S248" t="n">
        <v>17.37</v>
      </c>
      <c r="T248" t="n">
        <v>908.14</v>
      </c>
      <c r="U248" t="n">
        <v>0.74</v>
      </c>
      <c r="V248" t="n">
        <v>0.76</v>
      </c>
      <c r="W248" t="n">
        <v>1.14</v>
      </c>
      <c r="X248" t="n">
        <v>0.05</v>
      </c>
      <c r="Y248" t="n">
        <v>1</v>
      </c>
      <c r="Z248" t="n">
        <v>10</v>
      </c>
    </row>
    <row r="249">
      <c r="A249" t="n">
        <v>140</v>
      </c>
      <c r="B249" t="n">
        <v>140</v>
      </c>
      <c r="C249" t="inlineStr">
        <is>
          <t xml:space="preserve">CONCLUIDO	</t>
        </is>
      </c>
      <c r="D249" t="n">
        <v>10.1526</v>
      </c>
      <c r="E249" t="n">
        <v>9.85</v>
      </c>
      <c r="F249" t="n">
        <v>6.74</v>
      </c>
      <c r="G249" t="n">
        <v>101.1</v>
      </c>
      <c r="H249" t="n">
        <v>1.83</v>
      </c>
      <c r="I249" t="n">
        <v>4</v>
      </c>
      <c r="J249" t="n">
        <v>351.02</v>
      </c>
      <c r="K249" t="n">
        <v>60.56</v>
      </c>
      <c r="L249" t="n">
        <v>36</v>
      </c>
      <c r="M249" t="n">
        <v>2</v>
      </c>
      <c r="N249" t="n">
        <v>114.47</v>
      </c>
      <c r="O249" t="n">
        <v>43526.84</v>
      </c>
      <c r="P249" t="n">
        <v>110.23</v>
      </c>
      <c r="Q249" t="n">
        <v>204.14</v>
      </c>
      <c r="R249" t="n">
        <v>23.39</v>
      </c>
      <c r="S249" t="n">
        <v>17.37</v>
      </c>
      <c r="T249" t="n">
        <v>916.17</v>
      </c>
      <c r="U249" t="n">
        <v>0.74</v>
      </c>
      <c r="V249" t="n">
        <v>0.76</v>
      </c>
      <c r="W249" t="n">
        <v>1.14</v>
      </c>
      <c r="X249" t="n">
        <v>0.05</v>
      </c>
      <c r="Y249" t="n">
        <v>1</v>
      </c>
      <c r="Z249" t="n">
        <v>10</v>
      </c>
    </row>
    <row r="250">
      <c r="A250" t="n">
        <v>141</v>
      </c>
      <c r="B250" t="n">
        <v>140</v>
      </c>
      <c r="C250" t="inlineStr">
        <is>
          <t xml:space="preserve">CONCLUIDO	</t>
        </is>
      </c>
      <c r="D250" t="n">
        <v>10.1506</v>
      </c>
      <c r="E250" t="n">
        <v>9.85</v>
      </c>
      <c r="F250" t="n">
        <v>6.74</v>
      </c>
      <c r="G250" t="n">
        <v>101.12</v>
      </c>
      <c r="H250" t="n">
        <v>1.84</v>
      </c>
      <c r="I250" t="n">
        <v>4</v>
      </c>
      <c r="J250" t="n">
        <v>351.66</v>
      </c>
      <c r="K250" t="n">
        <v>60.56</v>
      </c>
      <c r="L250" t="n">
        <v>36.25</v>
      </c>
      <c r="M250" t="n">
        <v>2</v>
      </c>
      <c r="N250" t="n">
        <v>114.85</v>
      </c>
      <c r="O250" t="n">
        <v>43605.54</v>
      </c>
      <c r="P250" t="n">
        <v>110.17</v>
      </c>
      <c r="Q250" t="n">
        <v>204.14</v>
      </c>
      <c r="R250" t="n">
        <v>23.42</v>
      </c>
      <c r="S250" t="n">
        <v>17.37</v>
      </c>
      <c r="T250" t="n">
        <v>933.03</v>
      </c>
      <c r="U250" t="n">
        <v>0.74</v>
      </c>
      <c r="V250" t="n">
        <v>0.76</v>
      </c>
      <c r="W250" t="n">
        <v>1.14</v>
      </c>
      <c r="X250" t="n">
        <v>0.05</v>
      </c>
      <c r="Y250" t="n">
        <v>1</v>
      </c>
      <c r="Z250" t="n">
        <v>10</v>
      </c>
    </row>
    <row r="251">
      <c r="A251" t="n">
        <v>142</v>
      </c>
      <c r="B251" t="n">
        <v>140</v>
      </c>
      <c r="C251" t="inlineStr">
        <is>
          <t xml:space="preserve">CONCLUIDO	</t>
        </is>
      </c>
      <c r="D251" t="n">
        <v>10.1534</v>
      </c>
      <c r="E251" t="n">
        <v>9.85</v>
      </c>
      <c r="F251" t="n">
        <v>6.74</v>
      </c>
      <c r="G251" t="n">
        <v>101.08</v>
      </c>
      <c r="H251" t="n">
        <v>1.85</v>
      </c>
      <c r="I251" t="n">
        <v>4</v>
      </c>
      <c r="J251" t="n">
        <v>352.3</v>
      </c>
      <c r="K251" t="n">
        <v>60.56</v>
      </c>
      <c r="L251" t="n">
        <v>36.5</v>
      </c>
      <c r="M251" t="n">
        <v>2</v>
      </c>
      <c r="N251" t="n">
        <v>115.24</v>
      </c>
      <c r="O251" t="n">
        <v>43684.46</v>
      </c>
      <c r="P251" t="n">
        <v>110.02</v>
      </c>
      <c r="Q251" t="n">
        <v>204.14</v>
      </c>
      <c r="R251" t="n">
        <v>23.25</v>
      </c>
      <c r="S251" t="n">
        <v>17.37</v>
      </c>
      <c r="T251" t="n">
        <v>845.0599999999999</v>
      </c>
      <c r="U251" t="n">
        <v>0.75</v>
      </c>
      <c r="V251" t="n">
        <v>0.76</v>
      </c>
      <c r="W251" t="n">
        <v>1.14</v>
      </c>
      <c r="X251" t="n">
        <v>0.05</v>
      </c>
      <c r="Y251" t="n">
        <v>1</v>
      </c>
      <c r="Z251" t="n">
        <v>10</v>
      </c>
    </row>
    <row r="252">
      <c r="A252" t="n">
        <v>143</v>
      </c>
      <c r="B252" t="n">
        <v>140</v>
      </c>
      <c r="C252" t="inlineStr">
        <is>
          <t xml:space="preserve">CONCLUIDO	</t>
        </is>
      </c>
      <c r="D252" t="n">
        <v>10.1534</v>
      </c>
      <c r="E252" t="n">
        <v>9.85</v>
      </c>
      <c r="F252" t="n">
        <v>6.74</v>
      </c>
      <c r="G252" t="n">
        <v>101.08</v>
      </c>
      <c r="H252" t="n">
        <v>1.86</v>
      </c>
      <c r="I252" t="n">
        <v>4</v>
      </c>
      <c r="J252" t="n">
        <v>352.94</v>
      </c>
      <c r="K252" t="n">
        <v>60.56</v>
      </c>
      <c r="L252" t="n">
        <v>36.75</v>
      </c>
      <c r="M252" t="n">
        <v>2</v>
      </c>
      <c r="N252" t="n">
        <v>115.64</v>
      </c>
      <c r="O252" t="n">
        <v>43763.7</v>
      </c>
      <c r="P252" t="n">
        <v>109.89</v>
      </c>
      <c r="Q252" t="n">
        <v>204.14</v>
      </c>
      <c r="R252" t="n">
        <v>23.26</v>
      </c>
      <c r="S252" t="n">
        <v>17.37</v>
      </c>
      <c r="T252" t="n">
        <v>854.16</v>
      </c>
      <c r="U252" t="n">
        <v>0.75</v>
      </c>
      <c r="V252" t="n">
        <v>0.76</v>
      </c>
      <c r="W252" t="n">
        <v>1.14</v>
      </c>
      <c r="X252" t="n">
        <v>0.05</v>
      </c>
      <c r="Y252" t="n">
        <v>1</v>
      </c>
      <c r="Z252" t="n">
        <v>10</v>
      </c>
    </row>
    <row r="253">
      <c r="A253" t="n">
        <v>144</v>
      </c>
      <c r="B253" t="n">
        <v>140</v>
      </c>
      <c r="C253" t="inlineStr">
        <is>
          <t xml:space="preserve">CONCLUIDO	</t>
        </is>
      </c>
      <c r="D253" t="n">
        <v>10.1537</v>
      </c>
      <c r="E253" t="n">
        <v>9.85</v>
      </c>
      <c r="F253" t="n">
        <v>6.74</v>
      </c>
      <c r="G253" t="n">
        <v>101.08</v>
      </c>
      <c r="H253" t="n">
        <v>1.87</v>
      </c>
      <c r="I253" t="n">
        <v>4</v>
      </c>
      <c r="J253" t="n">
        <v>353.58</v>
      </c>
      <c r="K253" t="n">
        <v>60.56</v>
      </c>
      <c r="L253" t="n">
        <v>37</v>
      </c>
      <c r="M253" t="n">
        <v>2</v>
      </c>
      <c r="N253" t="n">
        <v>116.03</v>
      </c>
      <c r="O253" t="n">
        <v>43843.04</v>
      </c>
      <c r="P253" t="n">
        <v>109.84</v>
      </c>
      <c r="Q253" t="n">
        <v>204.16</v>
      </c>
      <c r="R253" t="n">
        <v>23.3</v>
      </c>
      <c r="S253" t="n">
        <v>17.37</v>
      </c>
      <c r="T253" t="n">
        <v>873.34</v>
      </c>
      <c r="U253" t="n">
        <v>0.75</v>
      </c>
      <c r="V253" t="n">
        <v>0.76</v>
      </c>
      <c r="W253" t="n">
        <v>1.14</v>
      </c>
      <c r="X253" t="n">
        <v>0.05</v>
      </c>
      <c r="Y253" t="n">
        <v>1</v>
      </c>
      <c r="Z253" t="n">
        <v>10</v>
      </c>
    </row>
    <row r="254">
      <c r="A254" t="n">
        <v>145</v>
      </c>
      <c r="B254" t="n">
        <v>140</v>
      </c>
      <c r="C254" t="inlineStr">
        <is>
          <t xml:space="preserve">CONCLUIDO	</t>
        </is>
      </c>
      <c r="D254" t="n">
        <v>10.1543</v>
      </c>
      <c r="E254" t="n">
        <v>9.85</v>
      </c>
      <c r="F254" t="n">
        <v>6.74</v>
      </c>
      <c r="G254" t="n">
        <v>101.07</v>
      </c>
      <c r="H254" t="n">
        <v>1.87</v>
      </c>
      <c r="I254" t="n">
        <v>4</v>
      </c>
      <c r="J254" t="n">
        <v>354.23</v>
      </c>
      <c r="K254" t="n">
        <v>60.56</v>
      </c>
      <c r="L254" t="n">
        <v>37.25</v>
      </c>
      <c r="M254" t="n">
        <v>2</v>
      </c>
      <c r="N254" t="n">
        <v>116.42</v>
      </c>
      <c r="O254" t="n">
        <v>43922.6</v>
      </c>
      <c r="P254" t="n">
        <v>109.75</v>
      </c>
      <c r="Q254" t="n">
        <v>204.14</v>
      </c>
      <c r="R254" t="n">
        <v>23.25</v>
      </c>
      <c r="S254" t="n">
        <v>17.37</v>
      </c>
      <c r="T254" t="n">
        <v>849.03</v>
      </c>
      <c r="U254" t="n">
        <v>0.75</v>
      </c>
      <c r="V254" t="n">
        <v>0.76</v>
      </c>
      <c r="W254" t="n">
        <v>1.14</v>
      </c>
      <c r="X254" t="n">
        <v>0.05</v>
      </c>
      <c r="Y254" t="n">
        <v>1</v>
      </c>
      <c r="Z254" t="n">
        <v>10</v>
      </c>
    </row>
    <row r="255">
      <c r="A255" t="n">
        <v>146</v>
      </c>
      <c r="B255" t="n">
        <v>140</v>
      </c>
      <c r="C255" t="inlineStr">
        <is>
          <t xml:space="preserve">CONCLUIDO	</t>
        </is>
      </c>
      <c r="D255" t="n">
        <v>10.1543</v>
      </c>
      <c r="E255" t="n">
        <v>9.85</v>
      </c>
      <c r="F255" t="n">
        <v>6.74</v>
      </c>
      <c r="G255" t="n">
        <v>101.07</v>
      </c>
      <c r="H255" t="n">
        <v>1.88</v>
      </c>
      <c r="I255" t="n">
        <v>4</v>
      </c>
      <c r="J255" t="n">
        <v>354.88</v>
      </c>
      <c r="K255" t="n">
        <v>60.56</v>
      </c>
      <c r="L255" t="n">
        <v>37.5</v>
      </c>
      <c r="M255" t="n">
        <v>2</v>
      </c>
      <c r="N255" t="n">
        <v>116.82</v>
      </c>
      <c r="O255" t="n">
        <v>44002.37</v>
      </c>
      <c r="P255" t="n">
        <v>109.62</v>
      </c>
      <c r="Q255" t="n">
        <v>204.14</v>
      </c>
      <c r="R255" t="n">
        <v>23.28</v>
      </c>
      <c r="S255" t="n">
        <v>17.37</v>
      </c>
      <c r="T255" t="n">
        <v>862.11</v>
      </c>
      <c r="U255" t="n">
        <v>0.75</v>
      </c>
      <c r="V255" t="n">
        <v>0.76</v>
      </c>
      <c r="W255" t="n">
        <v>1.14</v>
      </c>
      <c r="X255" t="n">
        <v>0.05</v>
      </c>
      <c r="Y255" t="n">
        <v>1</v>
      </c>
      <c r="Z255" t="n">
        <v>10</v>
      </c>
    </row>
    <row r="256">
      <c r="A256" t="n">
        <v>147</v>
      </c>
      <c r="B256" t="n">
        <v>140</v>
      </c>
      <c r="C256" t="inlineStr">
        <is>
          <t xml:space="preserve">CONCLUIDO	</t>
        </is>
      </c>
      <c r="D256" t="n">
        <v>10.1523</v>
      </c>
      <c r="E256" t="n">
        <v>9.85</v>
      </c>
      <c r="F256" t="n">
        <v>6.74</v>
      </c>
      <c r="G256" t="n">
        <v>101.1</v>
      </c>
      <c r="H256" t="n">
        <v>1.89</v>
      </c>
      <c r="I256" t="n">
        <v>4</v>
      </c>
      <c r="J256" t="n">
        <v>355.52</v>
      </c>
      <c r="K256" t="n">
        <v>60.56</v>
      </c>
      <c r="L256" t="n">
        <v>37.75</v>
      </c>
      <c r="M256" t="n">
        <v>2</v>
      </c>
      <c r="N256" t="n">
        <v>117.22</v>
      </c>
      <c r="O256" t="n">
        <v>44082.36</v>
      </c>
      <c r="P256" t="n">
        <v>109.37</v>
      </c>
      <c r="Q256" t="n">
        <v>204.14</v>
      </c>
      <c r="R256" t="n">
        <v>23.32</v>
      </c>
      <c r="S256" t="n">
        <v>17.37</v>
      </c>
      <c r="T256" t="n">
        <v>882.21</v>
      </c>
      <c r="U256" t="n">
        <v>0.75</v>
      </c>
      <c r="V256" t="n">
        <v>0.76</v>
      </c>
      <c r="W256" t="n">
        <v>1.14</v>
      </c>
      <c r="X256" t="n">
        <v>0.05</v>
      </c>
      <c r="Y256" t="n">
        <v>1</v>
      </c>
      <c r="Z256" t="n">
        <v>10</v>
      </c>
    </row>
    <row r="257">
      <c r="A257" t="n">
        <v>148</v>
      </c>
      <c r="B257" t="n">
        <v>140</v>
      </c>
      <c r="C257" t="inlineStr">
        <is>
          <t xml:space="preserve">CONCLUIDO	</t>
        </is>
      </c>
      <c r="D257" t="n">
        <v>10.1477</v>
      </c>
      <c r="E257" t="n">
        <v>9.85</v>
      </c>
      <c r="F257" t="n">
        <v>6.74</v>
      </c>
      <c r="G257" t="n">
        <v>101.17</v>
      </c>
      <c r="H257" t="n">
        <v>1.9</v>
      </c>
      <c r="I257" t="n">
        <v>4</v>
      </c>
      <c r="J257" t="n">
        <v>356.17</v>
      </c>
      <c r="K257" t="n">
        <v>60.56</v>
      </c>
      <c r="L257" t="n">
        <v>38</v>
      </c>
      <c r="M257" t="n">
        <v>2</v>
      </c>
      <c r="N257" t="n">
        <v>117.62</v>
      </c>
      <c r="O257" t="n">
        <v>44162.57</v>
      </c>
      <c r="P257" t="n">
        <v>109.33</v>
      </c>
      <c r="Q257" t="n">
        <v>204.14</v>
      </c>
      <c r="R257" t="n">
        <v>23.5</v>
      </c>
      <c r="S257" t="n">
        <v>17.37</v>
      </c>
      <c r="T257" t="n">
        <v>971.66</v>
      </c>
      <c r="U257" t="n">
        <v>0.74</v>
      </c>
      <c r="V257" t="n">
        <v>0.76</v>
      </c>
      <c r="W257" t="n">
        <v>1.14</v>
      </c>
      <c r="X257" t="n">
        <v>0.05</v>
      </c>
      <c r="Y257" t="n">
        <v>1</v>
      </c>
      <c r="Z257" t="n">
        <v>10</v>
      </c>
    </row>
    <row r="258">
      <c r="A258" t="n">
        <v>149</v>
      </c>
      <c r="B258" t="n">
        <v>140</v>
      </c>
      <c r="C258" t="inlineStr">
        <is>
          <t xml:space="preserve">CONCLUIDO	</t>
        </is>
      </c>
      <c r="D258" t="n">
        <v>10.1491</v>
      </c>
      <c r="E258" t="n">
        <v>9.85</v>
      </c>
      <c r="F258" t="n">
        <v>6.74</v>
      </c>
      <c r="G258" t="n">
        <v>101.15</v>
      </c>
      <c r="H258" t="n">
        <v>1.91</v>
      </c>
      <c r="I258" t="n">
        <v>4</v>
      </c>
      <c r="J258" t="n">
        <v>356.83</v>
      </c>
      <c r="K258" t="n">
        <v>60.56</v>
      </c>
      <c r="L258" t="n">
        <v>38.25</v>
      </c>
      <c r="M258" t="n">
        <v>2</v>
      </c>
      <c r="N258" t="n">
        <v>118.02</v>
      </c>
      <c r="O258" t="n">
        <v>44243</v>
      </c>
      <c r="P258" t="n">
        <v>109.02</v>
      </c>
      <c r="Q258" t="n">
        <v>204.14</v>
      </c>
      <c r="R258" t="n">
        <v>23.4</v>
      </c>
      <c r="S258" t="n">
        <v>17.37</v>
      </c>
      <c r="T258" t="n">
        <v>920.85</v>
      </c>
      <c r="U258" t="n">
        <v>0.74</v>
      </c>
      <c r="V258" t="n">
        <v>0.76</v>
      </c>
      <c r="W258" t="n">
        <v>1.14</v>
      </c>
      <c r="X258" t="n">
        <v>0.05</v>
      </c>
      <c r="Y258" t="n">
        <v>1</v>
      </c>
      <c r="Z258" t="n">
        <v>10</v>
      </c>
    </row>
    <row r="259">
      <c r="A259" t="n">
        <v>150</v>
      </c>
      <c r="B259" t="n">
        <v>140</v>
      </c>
      <c r="C259" t="inlineStr">
        <is>
          <t xml:space="preserve">CONCLUIDO	</t>
        </is>
      </c>
      <c r="D259" t="n">
        <v>10.1529</v>
      </c>
      <c r="E259" t="n">
        <v>9.85</v>
      </c>
      <c r="F259" t="n">
        <v>6.74</v>
      </c>
      <c r="G259" t="n">
        <v>101.09</v>
      </c>
      <c r="H259" t="n">
        <v>1.92</v>
      </c>
      <c r="I259" t="n">
        <v>4</v>
      </c>
      <c r="J259" t="n">
        <v>357.48</v>
      </c>
      <c r="K259" t="n">
        <v>60.56</v>
      </c>
      <c r="L259" t="n">
        <v>38.5</v>
      </c>
      <c r="M259" t="n">
        <v>2</v>
      </c>
      <c r="N259" t="n">
        <v>118.43</v>
      </c>
      <c r="O259" t="n">
        <v>44323.66</v>
      </c>
      <c r="P259" t="n">
        <v>108.83</v>
      </c>
      <c r="Q259" t="n">
        <v>204.14</v>
      </c>
      <c r="R259" t="n">
        <v>23.34</v>
      </c>
      <c r="S259" t="n">
        <v>17.37</v>
      </c>
      <c r="T259" t="n">
        <v>891.05</v>
      </c>
      <c r="U259" t="n">
        <v>0.74</v>
      </c>
      <c r="V259" t="n">
        <v>0.76</v>
      </c>
      <c r="W259" t="n">
        <v>1.14</v>
      </c>
      <c r="X259" t="n">
        <v>0.05</v>
      </c>
      <c r="Y259" t="n">
        <v>1</v>
      </c>
      <c r="Z259" t="n">
        <v>10</v>
      </c>
    </row>
    <row r="260">
      <c r="A260" t="n">
        <v>151</v>
      </c>
      <c r="B260" t="n">
        <v>140</v>
      </c>
      <c r="C260" t="inlineStr">
        <is>
          <t xml:space="preserve">CONCLUIDO	</t>
        </is>
      </c>
      <c r="D260" t="n">
        <v>10.2293</v>
      </c>
      <c r="E260" t="n">
        <v>9.779999999999999</v>
      </c>
      <c r="F260" t="n">
        <v>6.72</v>
      </c>
      <c r="G260" t="n">
        <v>134.36</v>
      </c>
      <c r="H260" t="n">
        <v>1.93</v>
      </c>
      <c r="I260" t="n">
        <v>3</v>
      </c>
      <c r="J260" t="n">
        <v>358.14</v>
      </c>
      <c r="K260" t="n">
        <v>60.56</v>
      </c>
      <c r="L260" t="n">
        <v>38.75</v>
      </c>
      <c r="M260" t="n">
        <v>1</v>
      </c>
      <c r="N260" t="n">
        <v>118.83</v>
      </c>
      <c r="O260" t="n">
        <v>44404.54</v>
      </c>
      <c r="P260" t="n">
        <v>108.15</v>
      </c>
      <c r="Q260" t="n">
        <v>204.16</v>
      </c>
      <c r="R260" t="n">
        <v>22.57</v>
      </c>
      <c r="S260" t="n">
        <v>17.37</v>
      </c>
      <c r="T260" t="n">
        <v>513.78</v>
      </c>
      <c r="U260" t="n">
        <v>0.77</v>
      </c>
      <c r="V260" t="n">
        <v>0.76</v>
      </c>
      <c r="W260" t="n">
        <v>1.14</v>
      </c>
      <c r="X260" t="n">
        <v>0.03</v>
      </c>
      <c r="Y260" t="n">
        <v>1</v>
      </c>
      <c r="Z260" t="n">
        <v>10</v>
      </c>
    </row>
    <row r="261">
      <c r="A261" t="n">
        <v>152</v>
      </c>
      <c r="B261" t="n">
        <v>140</v>
      </c>
      <c r="C261" t="inlineStr">
        <is>
          <t xml:space="preserve">CONCLUIDO	</t>
        </is>
      </c>
      <c r="D261" t="n">
        <v>10.2296</v>
      </c>
      <c r="E261" t="n">
        <v>9.779999999999999</v>
      </c>
      <c r="F261" t="n">
        <v>6.72</v>
      </c>
      <c r="G261" t="n">
        <v>134.36</v>
      </c>
      <c r="H261" t="n">
        <v>1.94</v>
      </c>
      <c r="I261" t="n">
        <v>3</v>
      </c>
      <c r="J261" t="n">
        <v>358.79</v>
      </c>
      <c r="K261" t="n">
        <v>60.56</v>
      </c>
      <c r="L261" t="n">
        <v>39</v>
      </c>
      <c r="M261" t="n">
        <v>1</v>
      </c>
      <c r="N261" t="n">
        <v>119.24</v>
      </c>
      <c r="O261" t="n">
        <v>44485.65</v>
      </c>
      <c r="P261" t="n">
        <v>108.28</v>
      </c>
      <c r="Q261" t="n">
        <v>204.14</v>
      </c>
      <c r="R261" t="n">
        <v>22.6</v>
      </c>
      <c r="S261" t="n">
        <v>17.37</v>
      </c>
      <c r="T261" t="n">
        <v>528.6</v>
      </c>
      <c r="U261" t="n">
        <v>0.77</v>
      </c>
      <c r="V261" t="n">
        <v>0.76</v>
      </c>
      <c r="W261" t="n">
        <v>1.14</v>
      </c>
      <c r="X261" t="n">
        <v>0.03</v>
      </c>
      <c r="Y261" t="n">
        <v>1</v>
      </c>
      <c r="Z261" t="n">
        <v>10</v>
      </c>
    </row>
    <row r="262">
      <c r="A262" t="n">
        <v>153</v>
      </c>
      <c r="B262" t="n">
        <v>140</v>
      </c>
      <c r="C262" t="inlineStr">
        <is>
          <t xml:space="preserve">CONCLUIDO	</t>
        </is>
      </c>
      <c r="D262" t="n">
        <v>10.2296</v>
      </c>
      <c r="E262" t="n">
        <v>9.779999999999999</v>
      </c>
      <c r="F262" t="n">
        <v>6.72</v>
      </c>
      <c r="G262" t="n">
        <v>134.36</v>
      </c>
      <c r="H262" t="n">
        <v>1.95</v>
      </c>
      <c r="I262" t="n">
        <v>3</v>
      </c>
      <c r="J262" t="n">
        <v>359.45</v>
      </c>
      <c r="K262" t="n">
        <v>60.56</v>
      </c>
      <c r="L262" t="n">
        <v>39.25</v>
      </c>
      <c r="M262" t="n">
        <v>1</v>
      </c>
      <c r="N262" t="n">
        <v>119.65</v>
      </c>
      <c r="O262" t="n">
        <v>44566.98</v>
      </c>
      <c r="P262" t="n">
        <v>108.68</v>
      </c>
      <c r="Q262" t="n">
        <v>204.14</v>
      </c>
      <c r="R262" t="n">
        <v>22.62</v>
      </c>
      <c r="S262" t="n">
        <v>17.37</v>
      </c>
      <c r="T262" t="n">
        <v>534.99</v>
      </c>
      <c r="U262" t="n">
        <v>0.77</v>
      </c>
      <c r="V262" t="n">
        <v>0.76</v>
      </c>
      <c r="W262" t="n">
        <v>1.14</v>
      </c>
      <c r="X262" t="n">
        <v>0.03</v>
      </c>
      <c r="Y262" t="n">
        <v>1</v>
      </c>
      <c r="Z262" t="n">
        <v>10</v>
      </c>
    </row>
    <row r="263">
      <c r="A263" t="n">
        <v>154</v>
      </c>
      <c r="B263" t="n">
        <v>140</v>
      </c>
      <c r="C263" t="inlineStr">
        <is>
          <t xml:space="preserve">CONCLUIDO	</t>
        </is>
      </c>
      <c r="D263" t="n">
        <v>10.229</v>
      </c>
      <c r="E263" t="n">
        <v>9.779999999999999</v>
      </c>
      <c r="F263" t="n">
        <v>6.72</v>
      </c>
      <c r="G263" t="n">
        <v>134.37</v>
      </c>
      <c r="H263" t="n">
        <v>1.96</v>
      </c>
      <c r="I263" t="n">
        <v>3</v>
      </c>
      <c r="J263" t="n">
        <v>360.12</v>
      </c>
      <c r="K263" t="n">
        <v>60.56</v>
      </c>
      <c r="L263" t="n">
        <v>39.5</v>
      </c>
      <c r="M263" t="n">
        <v>1</v>
      </c>
      <c r="N263" t="n">
        <v>120.06</v>
      </c>
      <c r="O263" t="n">
        <v>44648.55</v>
      </c>
      <c r="P263" t="n">
        <v>108.82</v>
      </c>
      <c r="Q263" t="n">
        <v>204.14</v>
      </c>
      <c r="R263" t="n">
        <v>22.67</v>
      </c>
      <c r="S263" t="n">
        <v>17.37</v>
      </c>
      <c r="T263" t="n">
        <v>564.65</v>
      </c>
      <c r="U263" t="n">
        <v>0.77</v>
      </c>
      <c r="V263" t="n">
        <v>0.76</v>
      </c>
      <c r="W263" t="n">
        <v>1.14</v>
      </c>
      <c r="X263" t="n">
        <v>0.03</v>
      </c>
      <c r="Y263" t="n">
        <v>1</v>
      </c>
      <c r="Z263" t="n">
        <v>10</v>
      </c>
    </row>
    <row r="264">
      <c r="A264" t="n">
        <v>155</v>
      </c>
      <c r="B264" t="n">
        <v>140</v>
      </c>
      <c r="C264" t="inlineStr">
        <is>
          <t xml:space="preserve">CONCLUIDO	</t>
        </is>
      </c>
      <c r="D264" t="n">
        <v>10.227</v>
      </c>
      <c r="E264" t="n">
        <v>9.779999999999999</v>
      </c>
      <c r="F264" t="n">
        <v>6.72</v>
      </c>
      <c r="G264" t="n">
        <v>134.41</v>
      </c>
      <c r="H264" t="n">
        <v>1.96</v>
      </c>
      <c r="I264" t="n">
        <v>3</v>
      </c>
      <c r="J264" t="n">
        <v>360.78</v>
      </c>
      <c r="K264" t="n">
        <v>60.56</v>
      </c>
      <c r="L264" t="n">
        <v>39.75</v>
      </c>
      <c r="M264" t="n">
        <v>1</v>
      </c>
      <c r="N264" t="n">
        <v>120.47</v>
      </c>
      <c r="O264" t="n">
        <v>44730.35</v>
      </c>
      <c r="P264" t="n">
        <v>109.15</v>
      </c>
      <c r="Q264" t="n">
        <v>204.14</v>
      </c>
      <c r="R264" t="n">
        <v>22.69</v>
      </c>
      <c r="S264" t="n">
        <v>17.37</v>
      </c>
      <c r="T264" t="n">
        <v>570.86</v>
      </c>
      <c r="U264" t="n">
        <v>0.77</v>
      </c>
      <c r="V264" t="n">
        <v>0.76</v>
      </c>
      <c r="W264" t="n">
        <v>1.14</v>
      </c>
      <c r="X264" t="n">
        <v>0.03</v>
      </c>
      <c r="Y264" t="n">
        <v>1</v>
      </c>
      <c r="Z264" t="n">
        <v>10</v>
      </c>
    </row>
    <row r="265">
      <c r="A265" t="n">
        <v>156</v>
      </c>
      <c r="B265" t="n">
        <v>140</v>
      </c>
      <c r="C265" t="inlineStr">
        <is>
          <t xml:space="preserve">CONCLUIDO	</t>
        </is>
      </c>
      <c r="D265" t="n">
        <v>10.2281</v>
      </c>
      <c r="E265" t="n">
        <v>9.779999999999999</v>
      </c>
      <c r="F265" t="n">
        <v>6.72</v>
      </c>
      <c r="G265" t="n">
        <v>134.38</v>
      </c>
      <c r="H265" t="n">
        <v>1.97</v>
      </c>
      <c r="I265" t="n">
        <v>3</v>
      </c>
      <c r="J265" t="n">
        <v>361.44</v>
      </c>
      <c r="K265" t="n">
        <v>60.56</v>
      </c>
      <c r="L265" t="n">
        <v>40</v>
      </c>
      <c r="M265" t="n">
        <v>1</v>
      </c>
      <c r="N265" t="n">
        <v>120.89</v>
      </c>
      <c r="O265" t="n">
        <v>44812.39</v>
      </c>
      <c r="P265" t="n">
        <v>109.26</v>
      </c>
      <c r="Q265" t="n">
        <v>204.14</v>
      </c>
      <c r="R265" t="n">
        <v>22.67</v>
      </c>
      <c r="S265" t="n">
        <v>17.37</v>
      </c>
      <c r="T265" t="n">
        <v>562.27</v>
      </c>
      <c r="U265" t="n">
        <v>0.77</v>
      </c>
      <c r="V265" t="n">
        <v>0.76</v>
      </c>
      <c r="W265" t="n">
        <v>1.14</v>
      </c>
      <c r="X265" t="n">
        <v>0.03</v>
      </c>
      <c r="Y265" t="n">
        <v>1</v>
      </c>
      <c r="Z265" t="n">
        <v>10</v>
      </c>
    </row>
    <row r="266">
      <c r="A266" t="n">
        <v>0</v>
      </c>
      <c r="B266" t="n">
        <v>40</v>
      </c>
      <c r="C266" t="inlineStr">
        <is>
          <t xml:space="preserve">CONCLUIDO	</t>
        </is>
      </c>
      <c r="D266" t="n">
        <v>9.543200000000001</v>
      </c>
      <c r="E266" t="n">
        <v>10.48</v>
      </c>
      <c r="F266" t="n">
        <v>7.65</v>
      </c>
      <c r="G266" t="n">
        <v>9.77</v>
      </c>
      <c r="H266" t="n">
        <v>0.2</v>
      </c>
      <c r="I266" t="n">
        <v>47</v>
      </c>
      <c r="J266" t="n">
        <v>89.87</v>
      </c>
      <c r="K266" t="n">
        <v>37.55</v>
      </c>
      <c r="L266" t="n">
        <v>1</v>
      </c>
      <c r="M266" t="n">
        <v>45</v>
      </c>
      <c r="N266" t="n">
        <v>11.32</v>
      </c>
      <c r="O266" t="n">
        <v>11317.98</v>
      </c>
      <c r="P266" t="n">
        <v>63.52</v>
      </c>
      <c r="Q266" t="n">
        <v>204.25</v>
      </c>
      <c r="R266" t="n">
        <v>51.61</v>
      </c>
      <c r="S266" t="n">
        <v>17.37</v>
      </c>
      <c r="T266" t="n">
        <v>14809.95</v>
      </c>
      <c r="U266" t="n">
        <v>0.34</v>
      </c>
      <c r="V266" t="n">
        <v>0.67</v>
      </c>
      <c r="W266" t="n">
        <v>1.22</v>
      </c>
      <c r="X266" t="n">
        <v>0.96</v>
      </c>
      <c r="Y266" t="n">
        <v>1</v>
      </c>
      <c r="Z266" t="n">
        <v>10</v>
      </c>
    </row>
    <row r="267">
      <c r="A267" t="n">
        <v>1</v>
      </c>
      <c r="B267" t="n">
        <v>40</v>
      </c>
      <c r="C267" t="inlineStr">
        <is>
          <t xml:space="preserve">CONCLUIDO	</t>
        </is>
      </c>
      <c r="D267" t="n">
        <v>9.987</v>
      </c>
      <c r="E267" t="n">
        <v>10.01</v>
      </c>
      <c r="F267" t="n">
        <v>7.39</v>
      </c>
      <c r="G267" t="n">
        <v>12.32</v>
      </c>
      <c r="H267" t="n">
        <v>0.24</v>
      </c>
      <c r="I267" t="n">
        <v>36</v>
      </c>
      <c r="J267" t="n">
        <v>90.18000000000001</v>
      </c>
      <c r="K267" t="n">
        <v>37.55</v>
      </c>
      <c r="L267" t="n">
        <v>1.25</v>
      </c>
      <c r="M267" t="n">
        <v>34</v>
      </c>
      <c r="N267" t="n">
        <v>11.37</v>
      </c>
      <c r="O267" t="n">
        <v>11355.7</v>
      </c>
      <c r="P267" t="n">
        <v>60.94</v>
      </c>
      <c r="Q267" t="n">
        <v>204.2</v>
      </c>
      <c r="R267" t="n">
        <v>43.68</v>
      </c>
      <c r="S267" t="n">
        <v>17.37</v>
      </c>
      <c r="T267" t="n">
        <v>10902.33</v>
      </c>
      <c r="U267" t="n">
        <v>0.4</v>
      </c>
      <c r="V267" t="n">
        <v>0.6899999999999999</v>
      </c>
      <c r="W267" t="n">
        <v>1.19</v>
      </c>
      <c r="X267" t="n">
        <v>0.7</v>
      </c>
      <c r="Y267" t="n">
        <v>1</v>
      </c>
      <c r="Z267" t="n">
        <v>10</v>
      </c>
    </row>
    <row r="268">
      <c r="A268" t="n">
        <v>2</v>
      </c>
      <c r="B268" t="n">
        <v>40</v>
      </c>
      <c r="C268" t="inlineStr">
        <is>
          <t xml:space="preserve">CONCLUIDO	</t>
        </is>
      </c>
      <c r="D268" t="n">
        <v>10.2305</v>
      </c>
      <c r="E268" t="n">
        <v>9.77</v>
      </c>
      <c r="F268" t="n">
        <v>7.27</v>
      </c>
      <c r="G268" t="n">
        <v>14.54</v>
      </c>
      <c r="H268" t="n">
        <v>0.29</v>
      </c>
      <c r="I268" t="n">
        <v>30</v>
      </c>
      <c r="J268" t="n">
        <v>90.48</v>
      </c>
      <c r="K268" t="n">
        <v>37.55</v>
      </c>
      <c r="L268" t="n">
        <v>1.5</v>
      </c>
      <c r="M268" t="n">
        <v>28</v>
      </c>
      <c r="N268" t="n">
        <v>11.43</v>
      </c>
      <c r="O268" t="n">
        <v>11393.43</v>
      </c>
      <c r="P268" t="n">
        <v>59.38</v>
      </c>
      <c r="Q268" t="n">
        <v>204.15</v>
      </c>
      <c r="R268" t="n">
        <v>39.94</v>
      </c>
      <c r="S268" t="n">
        <v>17.37</v>
      </c>
      <c r="T268" t="n">
        <v>9060.16</v>
      </c>
      <c r="U268" t="n">
        <v>0.44</v>
      </c>
      <c r="V268" t="n">
        <v>0.7</v>
      </c>
      <c r="W268" t="n">
        <v>1.18</v>
      </c>
      <c r="X268" t="n">
        <v>0.58</v>
      </c>
      <c r="Y268" t="n">
        <v>1</v>
      </c>
      <c r="Z268" t="n">
        <v>10</v>
      </c>
    </row>
    <row r="269">
      <c r="A269" t="n">
        <v>3</v>
      </c>
      <c r="B269" t="n">
        <v>40</v>
      </c>
      <c r="C269" t="inlineStr">
        <is>
          <t xml:space="preserve">CONCLUIDO	</t>
        </is>
      </c>
      <c r="D269" t="n">
        <v>10.4263</v>
      </c>
      <c r="E269" t="n">
        <v>9.59</v>
      </c>
      <c r="F269" t="n">
        <v>7.18</v>
      </c>
      <c r="G269" t="n">
        <v>17.23</v>
      </c>
      <c r="H269" t="n">
        <v>0.34</v>
      </c>
      <c r="I269" t="n">
        <v>25</v>
      </c>
      <c r="J269" t="n">
        <v>90.79000000000001</v>
      </c>
      <c r="K269" t="n">
        <v>37.55</v>
      </c>
      <c r="L269" t="n">
        <v>1.75</v>
      </c>
      <c r="M269" t="n">
        <v>23</v>
      </c>
      <c r="N269" t="n">
        <v>11.49</v>
      </c>
      <c r="O269" t="n">
        <v>11431.19</v>
      </c>
      <c r="P269" t="n">
        <v>58.32</v>
      </c>
      <c r="Q269" t="n">
        <v>204.15</v>
      </c>
      <c r="R269" t="n">
        <v>37.09</v>
      </c>
      <c r="S269" t="n">
        <v>17.37</v>
      </c>
      <c r="T269" t="n">
        <v>7660.46</v>
      </c>
      <c r="U269" t="n">
        <v>0.47</v>
      </c>
      <c r="V269" t="n">
        <v>0.71</v>
      </c>
      <c r="W269" t="n">
        <v>1.18</v>
      </c>
      <c r="X269" t="n">
        <v>0.49</v>
      </c>
      <c r="Y269" t="n">
        <v>1</v>
      </c>
      <c r="Z269" t="n">
        <v>10</v>
      </c>
    </row>
    <row r="270">
      <c r="A270" t="n">
        <v>4</v>
      </c>
      <c r="B270" t="n">
        <v>40</v>
      </c>
      <c r="C270" t="inlineStr">
        <is>
          <t xml:space="preserve">CONCLUIDO	</t>
        </is>
      </c>
      <c r="D270" t="n">
        <v>10.5587</v>
      </c>
      <c r="E270" t="n">
        <v>9.470000000000001</v>
      </c>
      <c r="F270" t="n">
        <v>7.12</v>
      </c>
      <c r="G270" t="n">
        <v>19.41</v>
      </c>
      <c r="H270" t="n">
        <v>0.39</v>
      </c>
      <c r="I270" t="n">
        <v>22</v>
      </c>
      <c r="J270" t="n">
        <v>91.09999999999999</v>
      </c>
      <c r="K270" t="n">
        <v>37.55</v>
      </c>
      <c r="L270" t="n">
        <v>2</v>
      </c>
      <c r="M270" t="n">
        <v>20</v>
      </c>
      <c r="N270" t="n">
        <v>11.54</v>
      </c>
      <c r="O270" t="n">
        <v>11468.97</v>
      </c>
      <c r="P270" t="n">
        <v>57.4</v>
      </c>
      <c r="Q270" t="n">
        <v>204.23</v>
      </c>
      <c r="R270" t="n">
        <v>34.91</v>
      </c>
      <c r="S270" t="n">
        <v>17.37</v>
      </c>
      <c r="T270" t="n">
        <v>6588.59</v>
      </c>
      <c r="U270" t="n">
        <v>0.5</v>
      </c>
      <c r="V270" t="n">
        <v>0.72</v>
      </c>
      <c r="W270" t="n">
        <v>1.17</v>
      </c>
      <c r="X270" t="n">
        <v>0.42</v>
      </c>
      <c r="Y270" t="n">
        <v>1</v>
      </c>
      <c r="Z270" t="n">
        <v>10</v>
      </c>
    </row>
    <row r="271">
      <c r="A271" t="n">
        <v>5</v>
      </c>
      <c r="B271" t="n">
        <v>40</v>
      </c>
      <c r="C271" t="inlineStr">
        <is>
          <t xml:space="preserve">CONCLUIDO	</t>
        </is>
      </c>
      <c r="D271" t="n">
        <v>10.7003</v>
      </c>
      <c r="E271" t="n">
        <v>9.35</v>
      </c>
      <c r="F271" t="n">
        <v>7.05</v>
      </c>
      <c r="G271" t="n">
        <v>22.25</v>
      </c>
      <c r="H271" t="n">
        <v>0.43</v>
      </c>
      <c r="I271" t="n">
        <v>19</v>
      </c>
      <c r="J271" t="n">
        <v>91.40000000000001</v>
      </c>
      <c r="K271" t="n">
        <v>37.55</v>
      </c>
      <c r="L271" t="n">
        <v>2.25</v>
      </c>
      <c r="M271" t="n">
        <v>17</v>
      </c>
      <c r="N271" t="n">
        <v>11.6</v>
      </c>
      <c r="O271" t="n">
        <v>11506.78</v>
      </c>
      <c r="P271" t="n">
        <v>56.26</v>
      </c>
      <c r="Q271" t="n">
        <v>204.15</v>
      </c>
      <c r="R271" t="n">
        <v>32.95</v>
      </c>
      <c r="S271" t="n">
        <v>17.37</v>
      </c>
      <c r="T271" t="n">
        <v>5623.15</v>
      </c>
      <c r="U271" t="n">
        <v>0.53</v>
      </c>
      <c r="V271" t="n">
        <v>0.72</v>
      </c>
      <c r="W271" t="n">
        <v>1.16</v>
      </c>
      <c r="X271" t="n">
        <v>0.35</v>
      </c>
      <c r="Y271" t="n">
        <v>1</v>
      </c>
      <c r="Z271" t="n">
        <v>10</v>
      </c>
    </row>
    <row r="272">
      <c r="A272" t="n">
        <v>6</v>
      </c>
      <c r="B272" t="n">
        <v>40</v>
      </c>
      <c r="C272" t="inlineStr">
        <is>
          <t xml:space="preserve">CONCLUIDO	</t>
        </is>
      </c>
      <c r="D272" t="n">
        <v>10.7859</v>
      </c>
      <c r="E272" t="n">
        <v>9.27</v>
      </c>
      <c r="F272" t="n">
        <v>7.01</v>
      </c>
      <c r="G272" t="n">
        <v>24.74</v>
      </c>
      <c r="H272" t="n">
        <v>0.48</v>
      </c>
      <c r="I272" t="n">
        <v>17</v>
      </c>
      <c r="J272" t="n">
        <v>91.70999999999999</v>
      </c>
      <c r="K272" t="n">
        <v>37.55</v>
      </c>
      <c r="L272" t="n">
        <v>2.5</v>
      </c>
      <c r="M272" t="n">
        <v>15</v>
      </c>
      <c r="N272" t="n">
        <v>11.66</v>
      </c>
      <c r="O272" t="n">
        <v>11544.61</v>
      </c>
      <c r="P272" t="n">
        <v>55.47</v>
      </c>
      <c r="Q272" t="n">
        <v>204.14</v>
      </c>
      <c r="R272" t="n">
        <v>31.59</v>
      </c>
      <c r="S272" t="n">
        <v>17.37</v>
      </c>
      <c r="T272" t="n">
        <v>4950.38</v>
      </c>
      <c r="U272" t="n">
        <v>0.55</v>
      </c>
      <c r="V272" t="n">
        <v>0.73</v>
      </c>
      <c r="W272" t="n">
        <v>1.17</v>
      </c>
      <c r="X272" t="n">
        <v>0.32</v>
      </c>
      <c r="Y272" t="n">
        <v>1</v>
      </c>
      <c r="Z272" t="n">
        <v>10</v>
      </c>
    </row>
    <row r="273">
      <c r="A273" t="n">
        <v>7</v>
      </c>
      <c r="B273" t="n">
        <v>40</v>
      </c>
      <c r="C273" t="inlineStr">
        <is>
          <t xml:space="preserve">CONCLUIDO	</t>
        </is>
      </c>
      <c r="D273" t="n">
        <v>10.8059</v>
      </c>
      <c r="E273" t="n">
        <v>9.25</v>
      </c>
      <c r="F273" t="n">
        <v>7.01</v>
      </c>
      <c r="G273" t="n">
        <v>26.29</v>
      </c>
      <c r="H273" t="n">
        <v>0.52</v>
      </c>
      <c r="I273" t="n">
        <v>16</v>
      </c>
      <c r="J273" t="n">
        <v>92.02</v>
      </c>
      <c r="K273" t="n">
        <v>37.55</v>
      </c>
      <c r="L273" t="n">
        <v>2.75</v>
      </c>
      <c r="M273" t="n">
        <v>14</v>
      </c>
      <c r="N273" t="n">
        <v>11.71</v>
      </c>
      <c r="O273" t="n">
        <v>11582.46</v>
      </c>
      <c r="P273" t="n">
        <v>55.28</v>
      </c>
      <c r="Q273" t="n">
        <v>204.14</v>
      </c>
      <c r="R273" t="n">
        <v>31.82</v>
      </c>
      <c r="S273" t="n">
        <v>17.37</v>
      </c>
      <c r="T273" t="n">
        <v>5070.12</v>
      </c>
      <c r="U273" t="n">
        <v>0.55</v>
      </c>
      <c r="V273" t="n">
        <v>0.73</v>
      </c>
      <c r="W273" t="n">
        <v>1.17</v>
      </c>
      <c r="X273" t="n">
        <v>0.32</v>
      </c>
      <c r="Y273" t="n">
        <v>1</v>
      </c>
      <c r="Z273" t="n">
        <v>10</v>
      </c>
    </row>
    <row r="274">
      <c r="A274" t="n">
        <v>8</v>
      </c>
      <c r="B274" t="n">
        <v>40</v>
      </c>
      <c r="C274" t="inlineStr">
        <is>
          <t xml:space="preserve">CONCLUIDO	</t>
        </is>
      </c>
      <c r="D274" t="n">
        <v>10.9223</v>
      </c>
      <c r="E274" t="n">
        <v>9.16</v>
      </c>
      <c r="F274" t="n">
        <v>6.95</v>
      </c>
      <c r="G274" t="n">
        <v>29.79</v>
      </c>
      <c r="H274" t="n">
        <v>0.57</v>
      </c>
      <c r="I274" t="n">
        <v>14</v>
      </c>
      <c r="J274" t="n">
        <v>92.31999999999999</v>
      </c>
      <c r="K274" t="n">
        <v>37.55</v>
      </c>
      <c r="L274" t="n">
        <v>3</v>
      </c>
      <c r="M274" t="n">
        <v>12</v>
      </c>
      <c r="N274" t="n">
        <v>11.77</v>
      </c>
      <c r="O274" t="n">
        <v>11620.34</v>
      </c>
      <c r="P274" t="n">
        <v>54.24</v>
      </c>
      <c r="Q274" t="n">
        <v>204.16</v>
      </c>
      <c r="R274" t="n">
        <v>30.13</v>
      </c>
      <c r="S274" t="n">
        <v>17.37</v>
      </c>
      <c r="T274" t="n">
        <v>4237.3</v>
      </c>
      <c r="U274" t="n">
        <v>0.58</v>
      </c>
      <c r="V274" t="n">
        <v>0.73</v>
      </c>
      <c r="W274" t="n">
        <v>1.15</v>
      </c>
      <c r="X274" t="n">
        <v>0.26</v>
      </c>
      <c r="Y274" t="n">
        <v>1</v>
      </c>
      <c r="Z274" t="n">
        <v>10</v>
      </c>
    </row>
    <row r="275">
      <c r="A275" t="n">
        <v>9</v>
      </c>
      <c r="B275" t="n">
        <v>40</v>
      </c>
      <c r="C275" t="inlineStr">
        <is>
          <t xml:space="preserve">CONCLUIDO	</t>
        </is>
      </c>
      <c r="D275" t="n">
        <v>10.9703</v>
      </c>
      <c r="E275" t="n">
        <v>9.119999999999999</v>
      </c>
      <c r="F275" t="n">
        <v>6.93</v>
      </c>
      <c r="G275" t="n">
        <v>31.98</v>
      </c>
      <c r="H275" t="n">
        <v>0.62</v>
      </c>
      <c r="I275" t="n">
        <v>13</v>
      </c>
      <c r="J275" t="n">
        <v>92.63</v>
      </c>
      <c r="K275" t="n">
        <v>37.55</v>
      </c>
      <c r="L275" t="n">
        <v>3.25</v>
      </c>
      <c r="M275" t="n">
        <v>11</v>
      </c>
      <c r="N275" t="n">
        <v>11.83</v>
      </c>
      <c r="O275" t="n">
        <v>11658.24</v>
      </c>
      <c r="P275" t="n">
        <v>53.73</v>
      </c>
      <c r="Q275" t="n">
        <v>204.15</v>
      </c>
      <c r="R275" t="n">
        <v>29.28</v>
      </c>
      <c r="S275" t="n">
        <v>17.37</v>
      </c>
      <c r="T275" t="n">
        <v>3819.24</v>
      </c>
      <c r="U275" t="n">
        <v>0.59</v>
      </c>
      <c r="V275" t="n">
        <v>0.74</v>
      </c>
      <c r="W275" t="n">
        <v>1.16</v>
      </c>
      <c r="X275" t="n">
        <v>0.24</v>
      </c>
      <c r="Y275" t="n">
        <v>1</v>
      </c>
      <c r="Z275" t="n">
        <v>10</v>
      </c>
    </row>
    <row r="276">
      <c r="A276" t="n">
        <v>10</v>
      </c>
      <c r="B276" t="n">
        <v>40</v>
      </c>
      <c r="C276" t="inlineStr">
        <is>
          <t xml:space="preserve">CONCLUIDO	</t>
        </is>
      </c>
      <c r="D276" t="n">
        <v>11.0136</v>
      </c>
      <c r="E276" t="n">
        <v>9.08</v>
      </c>
      <c r="F276" t="n">
        <v>6.91</v>
      </c>
      <c r="G276" t="n">
        <v>34.57</v>
      </c>
      <c r="H276" t="n">
        <v>0.66</v>
      </c>
      <c r="I276" t="n">
        <v>12</v>
      </c>
      <c r="J276" t="n">
        <v>92.94</v>
      </c>
      <c r="K276" t="n">
        <v>37.55</v>
      </c>
      <c r="L276" t="n">
        <v>3.5</v>
      </c>
      <c r="M276" t="n">
        <v>10</v>
      </c>
      <c r="N276" t="n">
        <v>11.88</v>
      </c>
      <c r="O276" t="n">
        <v>11696.16</v>
      </c>
      <c r="P276" t="n">
        <v>53.17</v>
      </c>
      <c r="Q276" t="n">
        <v>204.15</v>
      </c>
      <c r="R276" t="n">
        <v>28.86</v>
      </c>
      <c r="S276" t="n">
        <v>17.37</v>
      </c>
      <c r="T276" t="n">
        <v>3610.93</v>
      </c>
      <c r="U276" t="n">
        <v>0.6</v>
      </c>
      <c r="V276" t="n">
        <v>0.74</v>
      </c>
      <c r="W276" t="n">
        <v>1.15</v>
      </c>
      <c r="X276" t="n">
        <v>0.22</v>
      </c>
      <c r="Y276" t="n">
        <v>1</v>
      </c>
      <c r="Z276" t="n">
        <v>10</v>
      </c>
    </row>
    <row r="277">
      <c r="A277" t="n">
        <v>11</v>
      </c>
      <c r="B277" t="n">
        <v>40</v>
      </c>
      <c r="C277" t="inlineStr">
        <is>
          <t xml:space="preserve">CONCLUIDO	</t>
        </is>
      </c>
      <c r="D277" t="n">
        <v>11.0807</v>
      </c>
      <c r="E277" t="n">
        <v>9.02</v>
      </c>
      <c r="F277" t="n">
        <v>6.88</v>
      </c>
      <c r="G277" t="n">
        <v>37.51</v>
      </c>
      <c r="H277" t="n">
        <v>0.71</v>
      </c>
      <c r="I277" t="n">
        <v>11</v>
      </c>
      <c r="J277" t="n">
        <v>93.23999999999999</v>
      </c>
      <c r="K277" t="n">
        <v>37.55</v>
      </c>
      <c r="L277" t="n">
        <v>3.75</v>
      </c>
      <c r="M277" t="n">
        <v>9</v>
      </c>
      <c r="N277" t="n">
        <v>11.94</v>
      </c>
      <c r="O277" t="n">
        <v>11734.1</v>
      </c>
      <c r="P277" t="n">
        <v>52.11</v>
      </c>
      <c r="Q277" t="n">
        <v>204.17</v>
      </c>
      <c r="R277" t="n">
        <v>27.66</v>
      </c>
      <c r="S277" t="n">
        <v>17.37</v>
      </c>
      <c r="T277" t="n">
        <v>3017.84</v>
      </c>
      <c r="U277" t="n">
        <v>0.63</v>
      </c>
      <c r="V277" t="n">
        <v>0.74</v>
      </c>
      <c r="W277" t="n">
        <v>1.15</v>
      </c>
      <c r="X277" t="n">
        <v>0.19</v>
      </c>
      <c r="Y277" t="n">
        <v>1</v>
      </c>
      <c r="Z277" t="n">
        <v>10</v>
      </c>
    </row>
    <row r="278">
      <c r="A278" t="n">
        <v>12</v>
      </c>
      <c r="B278" t="n">
        <v>40</v>
      </c>
      <c r="C278" t="inlineStr">
        <is>
          <t xml:space="preserve">CONCLUIDO	</t>
        </is>
      </c>
      <c r="D278" t="n">
        <v>11.0626</v>
      </c>
      <c r="E278" t="n">
        <v>9.039999999999999</v>
      </c>
      <c r="F278" t="n">
        <v>6.89</v>
      </c>
      <c r="G278" t="n">
        <v>37.59</v>
      </c>
      <c r="H278" t="n">
        <v>0.75</v>
      </c>
      <c r="I278" t="n">
        <v>11</v>
      </c>
      <c r="J278" t="n">
        <v>93.55</v>
      </c>
      <c r="K278" t="n">
        <v>37.55</v>
      </c>
      <c r="L278" t="n">
        <v>4</v>
      </c>
      <c r="M278" t="n">
        <v>9</v>
      </c>
      <c r="N278" t="n">
        <v>12</v>
      </c>
      <c r="O278" t="n">
        <v>11772.07</v>
      </c>
      <c r="P278" t="n">
        <v>51.96</v>
      </c>
      <c r="Q278" t="n">
        <v>204.15</v>
      </c>
      <c r="R278" t="n">
        <v>28.14</v>
      </c>
      <c r="S278" t="n">
        <v>17.37</v>
      </c>
      <c r="T278" t="n">
        <v>3258.82</v>
      </c>
      <c r="U278" t="n">
        <v>0.62</v>
      </c>
      <c r="V278" t="n">
        <v>0.74</v>
      </c>
      <c r="W278" t="n">
        <v>1.15</v>
      </c>
      <c r="X278" t="n">
        <v>0.2</v>
      </c>
      <c r="Y278" t="n">
        <v>1</v>
      </c>
      <c r="Z278" t="n">
        <v>10</v>
      </c>
    </row>
    <row r="279">
      <c r="A279" t="n">
        <v>13</v>
      </c>
      <c r="B279" t="n">
        <v>40</v>
      </c>
      <c r="C279" t="inlineStr">
        <is>
          <t xml:space="preserve">CONCLUIDO	</t>
        </is>
      </c>
      <c r="D279" t="n">
        <v>11.1108</v>
      </c>
      <c r="E279" t="n">
        <v>9</v>
      </c>
      <c r="F279" t="n">
        <v>6.87</v>
      </c>
      <c r="G279" t="n">
        <v>41.23</v>
      </c>
      <c r="H279" t="n">
        <v>0.8</v>
      </c>
      <c r="I279" t="n">
        <v>10</v>
      </c>
      <c r="J279" t="n">
        <v>93.86</v>
      </c>
      <c r="K279" t="n">
        <v>37.55</v>
      </c>
      <c r="L279" t="n">
        <v>4.25</v>
      </c>
      <c r="M279" t="n">
        <v>8</v>
      </c>
      <c r="N279" t="n">
        <v>12.06</v>
      </c>
      <c r="O279" t="n">
        <v>11810.06</v>
      </c>
      <c r="P279" t="n">
        <v>51.18</v>
      </c>
      <c r="Q279" t="n">
        <v>204.14</v>
      </c>
      <c r="R279" t="n">
        <v>27.35</v>
      </c>
      <c r="S279" t="n">
        <v>17.37</v>
      </c>
      <c r="T279" t="n">
        <v>2868.84</v>
      </c>
      <c r="U279" t="n">
        <v>0.64</v>
      </c>
      <c r="V279" t="n">
        <v>0.74</v>
      </c>
      <c r="W279" t="n">
        <v>1.16</v>
      </c>
      <c r="X279" t="n">
        <v>0.18</v>
      </c>
      <c r="Y279" t="n">
        <v>1</v>
      </c>
      <c r="Z279" t="n">
        <v>10</v>
      </c>
    </row>
    <row r="280">
      <c r="A280" t="n">
        <v>14</v>
      </c>
      <c r="B280" t="n">
        <v>40</v>
      </c>
      <c r="C280" t="inlineStr">
        <is>
          <t xml:space="preserve">CONCLUIDO	</t>
        </is>
      </c>
      <c r="D280" t="n">
        <v>11.1676</v>
      </c>
      <c r="E280" t="n">
        <v>8.949999999999999</v>
      </c>
      <c r="F280" t="n">
        <v>6.84</v>
      </c>
      <c r="G280" t="n">
        <v>45.63</v>
      </c>
      <c r="H280" t="n">
        <v>0.84</v>
      </c>
      <c r="I280" t="n">
        <v>9</v>
      </c>
      <c r="J280" t="n">
        <v>94.17</v>
      </c>
      <c r="K280" t="n">
        <v>37.55</v>
      </c>
      <c r="L280" t="n">
        <v>4.5</v>
      </c>
      <c r="M280" t="n">
        <v>7</v>
      </c>
      <c r="N280" t="n">
        <v>12.12</v>
      </c>
      <c r="O280" t="n">
        <v>11848.08</v>
      </c>
      <c r="P280" t="n">
        <v>50.3</v>
      </c>
      <c r="Q280" t="n">
        <v>204.14</v>
      </c>
      <c r="R280" t="n">
        <v>26.61</v>
      </c>
      <c r="S280" t="n">
        <v>17.37</v>
      </c>
      <c r="T280" t="n">
        <v>2501.66</v>
      </c>
      <c r="U280" t="n">
        <v>0.65</v>
      </c>
      <c r="V280" t="n">
        <v>0.75</v>
      </c>
      <c r="W280" t="n">
        <v>1.15</v>
      </c>
      <c r="X280" t="n">
        <v>0.15</v>
      </c>
      <c r="Y280" t="n">
        <v>1</v>
      </c>
      <c r="Z280" t="n">
        <v>10</v>
      </c>
    </row>
    <row r="281">
      <c r="A281" t="n">
        <v>15</v>
      </c>
      <c r="B281" t="n">
        <v>40</v>
      </c>
      <c r="C281" t="inlineStr">
        <is>
          <t xml:space="preserve">CONCLUIDO	</t>
        </is>
      </c>
      <c r="D281" t="n">
        <v>11.1503</v>
      </c>
      <c r="E281" t="n">
        <v>8.970000000000001</v>
      </c>
      <c r="F281" t="n">
        <v>6.86</v>
      </c>
      <c r="G281" t="n">
        <v>45.72</v>
      </c>
      <c r="H281" t="n">
        <v>0.88</v>
      </c>
      <c r="I281" t="n">
        <v>9</v>
      </c>
      <c r="J281" t="n">
        <v>94.48</v>
      </c>
      <c r="K281" t="n">
        <v>37.55</v>
      </c>
      <c r="L281" t="n">
        <v>4.75</v>
      </c>
      <c r="M281" t="n">
        <v>7</v>
      </c>
      <c r="N281" t="n">
        <v>12.17</v>
      </c>
      <c r="O281" t="n">
        <v>11886.12</v>
      </c>
      <c r="P281" t="n">
        <v>50.73</v>
      </c>
      <c r="Q281" t="n">
        <v>204.14</v>
      </c>
      <c r="R281" t="n">
        <v>27.09</v>
      </c>
      <c r="S281" t="n">
        <v>17.37</v>
      </c>
      <c r="T281" t="n">
        <v>2740.19</v>
      </c>
      <c r="U281" t="n">
        <v>0.64</v>
      </c>
      <c r="V281" t="n">
        <v>0.74</v>
      </c>
      <c r="W281" t="n">
        <v>1.15</v>
      </c>
      <c r="X281" t="n">
        <v>0.17</v>
      </c>
      <c r="Y281" t="n">
        <v>1</v>
      </c>
      <c r="Z281" t="n">
        <v>10</v>
      </c>
    </row>
    <row r="282">
      <c r="A282" t="n">
        <v>16</v>
      </c>
      <c r="B282" t="n">
        <v>40</v>
      </c>
      <c r="C282" t="inlineStr">
        <is>
          <t xml:space="preserve">CONCLUIDO	</t>
        </is>
      </c>
      <c r="D282" t="n">
        <v>11.1569</v>
      </c>
      <c r="E282" t="n">
        <v>8.960000000000001</v>
      </c>
      <c r="F282" t="n">
        <v>6.85</v>
      </c>
      <c r="G282" t="n">
        <v>45.69</v>
      </c>
      <c r="H282" t="n">
        <v>0.93</v>
      </c>
      <c r="I282" t="n">
        <v>9</v>
      </c>
      <c r="J282" t="n">
        <v>94.79000000000001</v>
      </c>
      <c r="K282" t="n">
        <v>37.55</v>
      </c>
      <c r="L282" t="n">
        <v>5</v>
      </c>
      <c r="M282" t="n">
        <v>7</v>
      </c>
      <c r="N282" t="n">
        <v>12.23</v>
      </c>
      <c r="O282" t="n">
        <v>11924.18</v>
      </c>
      <c r="P282" t="n">
        <v>49.72</v>
      </c>
      <c r="Q282" t="n">
        <v>204.16</v>
      </c>
      <c r="R282" t="n">
        <v>26.87</v>
      </c>
      <c r="S282" t="n">
        <v>17.37</v>
      </c>
      <c r="T282" t="n">
        <v>2631.91</v>
      </c>
      <c r="U282" t="n">
        <v>0.65</v>
      </c>
      <c r="V282" t="n">
        <v>0.75</v>
      </c>
      <c r="W282" t="n">
        <v>1.15</v>
      </c>
      <c r="X282" t="n">
        <v>0.16</v>
      </c>
      <c r="Y282" t="n">
        <v>1</v>
      </c>
      <c r="Z282" t="n">
        <v>10</v>
      </c>
    </row>
    <row r="283">
      <c r="A283" t="n">
        <v>17</v>
      </c>
      <c r="B283" t="n">
        <v>40</v>
      </c>
      <c r="C283" t="inlineStr">
        <is>
          <t xml:space="preserve">CONCLUIDO	</t>
        </is>
      </c>
      <c r="D283" t="n">
        <v>11.2157</v>
      </c>
      <c r="E283" t="n">
        <v>8.92</v>
      </c>
      <c r="F283" t="n">
        <v>6.83</v>
      </c>
      <c r="G283" t="n">
        <v>51.19</v>
      </c>
      <c r="H283" t="n">
        <v>0.97</v>
      </c>
      <c r="I283" t="n">
        <v>8</v>
      </c>
      <c r="J283" t="n">
        <v>95.09</v>
      </c>
      <c r="K283" t="n">
        <v>37.55</v>
      </c>
      <c r="L283" t="n">
        <v>5.25</v>
      </c>
      <c r="M283" t="n">
        <v>6</v>
      </c>
      <c r="N283" t="n">
        <v>12.29</v>
      </c>
      <c r="O283" t="n">
        <v>11962.27</v>
      </c>
      <c r="P283" t="n">
        <v>48.85</v>
      </c>
      <c r="Q283" t="n">
        <v>204.15</v>
      </c>
      <c r="R283" t="n">
        <v>25.94</v>
      </c>
      <c r="S283" t="n">
        <v>17.37</v>
      </c>
      <c r="T283" t="n">
        <v>2173.36</v>
      </c>
      <c r="U283" t="n">
        <v>0.67</v>
      </c>
      <c r="V283" t="n">
        <v>0.75</v>
      </c>
      <c r="W283" t="n">
        <v>1.15</v>
      </c>
      <c r="X283" t="n">
        <v>0.13</v>
      </c>
      <c r="Y283" t="n">
        <v>1</v>
      </c>
      <c r="Z283" t="n">
        <v>10</v>
      </c>
    </row>
    <row r="284">
      <c r="A284" t="n">
        <v>18</v>
      </c>
      <c r="B284" t="n">
        <v>40</v>
      </c>
      <c r="C284" t="inlineStr">
        <is>
          <t xml:space="preserve">CONCLUIDO	</t>
        </is>
      </c>
      <c r="D284" t="n">
        <v>11.2122</v>
      </c>
      <c r="E284" t="n">
        <v>8.92</v>
      </c>
      <c r="F284" t="n">
        <v>6.83</v>
      </c>
      <c r="G284" t="n">
        <v>51.21</v>
      </c>
      <c r="H284" t="n">
        <v>1.01</v>
      </c>
      <c r="I284" t="n">
        <v>8</v>
      </c>
      <c r="J284" t="n">
        <v>95.40000000000001</v>
      </c>
      <c r="K284" t="n">
        <v>37.55</v>
      </c>
      <c r="L284" t="n">
        <v>5.5</v>
      </c>
      <c r="M284" t="n">
        <v>6</v>
      </c>
      <c r="N284" t="n">
        <v>12.35</v>
      </c>
      <c r="O284" t="n">
        <v>12000.38</v>
      </c>
      <c r="P284" t="n">
        <v>48.44</v>
      </c>
      <c r="Q284" t="n">
        <v>204.15</v>
      </c>
      <c r="R284" t="n">
        <v>26.05</v>
      </c>
      <c r="S284" t="n">
        <v>17.37</v>
      </c>
      <c r="T284" t="n">
        <v>2227.01</v>
      </c>
      <c r="U284" t="n">
        <v>0.67</v>
      </c>
      <c r="V284" t="n">
        <v>0.75</v>
      </c>
      <c r="W284" t="n">
        <v>1.15</v>
      </c>
      <c r="X284" t="n">
        <v>0.14</v>
      </c>
      <c r="Y284" t="n">
        <v>1</v>
      </c>
      <c r="Z284" t="n">
        <v>10</v>
      </c>
    </row>
    <row r="285">
      <c r="A285" t="n">
        <v>19</v>
      </c>
      <c r="B285" t="n">
        <v>40</v>
      </c>
      <c r="C285" t="inlineStr">
        <is>
          <t xml:space="preserve">CONCLUIDO	</t>
        </is>
      </c>
      <c r="D285" t="n">
        <v>11.2711</v>
      </c>
      <c r="E285" t="n">
        <v>8.869999999999999</v>
      </c>
      <c r="F285" t="n">
        <v>6.8</v>
      </c>
      <c r="G285" t="n">
        <v>58.29</v>
      </c>
      <c r="H285" t="n">
        <v>1.06</v>
      </c>
      <c r="I285" t="n">
        <v>7</v>
      </c>
      <c r="J285" t="n">
        <v>95.70999999999999</v>
      </c>
      <c r="K285" t="n">
        <v>37.55</v>
      </c>
      <c r="L285" t="n">
        <v>5.75</v>
      </c>
      <c r="M285" t="n">
        <v>5</v>
      </c>
      <c r="N285" t="n">
        <v>12.41</v>
      </c>
      <c r="O285" t="n">
        <v>12038.51</v>
      </c>
      <c r="P285" t="n">
        <v>47.69</v>
      </c>
      <c r="Q285" t="n">
        <v>204.14</v>
      </c>
      <c r="R285" t="n">
        <v>25.24</v>
      </c>
      <c r="S285" t="n">
        <v>17.37</v>
      </c>
      <c r="T285" t="n">
        <v>1827.33</v>
      </c>
      <c r="U285" t="n">
        <v>0.6899999999999999</v>
      </c>
      <c r="V285" t="n">
        <v>0.75</v>
      </c>
      <c r="W285" t="n">
        <v>1.15</v>
      </c>
      <c r="X285" t="n">
        <v>0.11</v>
      </c>
      <c r="Y285" t="n">
        <v>1</v>
      </c>
      <c r="Z285" t="n">
        <v>10</v>
      </c>
    </row>
    <row r="286">
      <c r="A286" t="n">
        <v>20</v>
      </c>
      <c r="B286" t="n">
        <v>40</v>
      </c>
      <c r="C286" t="inlineStr">
        <is>
          <t xml:space="preserve">CONCLUIDO	</t>
        </is>
      </c>
      <c r="D286" t="n">
        <v>11.2577</v>
      </c>
      <c r="E286" t="n">
        <v>8.880000000000001</v>
      </c>
      <c r="F286" t="n">
        <v>6.81</v>
      </c>
      <c r="G286" t="n">
        <v>58.38</v>
      </c>
      <c r="H286" t="n">
        <v>1.1</v>
      </c>
      <c r="I286" t="n">
        <v>7</v>
      </c>
      <c r="J286" t="n">
        <v>96.02</v>
      </c>
      <c r="K286" t="n">
        <v>37.55</v>
      </c>
      <c r="L286" t="n">
        <v>6</v>
      </c>
      <c r="M286" t="n">
        <v>4</v>
      </c>
      <c r="N286" t="n">
        <v>12.47</v>
      </c>
      <c r="O286" t="n">
        <v>12076.67</v>
      </c>
      <c r="P286" t="n">
        <v>47.69</v>
      </c>
      <c r="Q286" t="n">
        <v>204.14</v>
      </c>
      <c r="R286" t="n">
        <v>25.49</v>
      </c>
      <c r="S286" t="n">
        <v>17.37</v>
      </c>
      <c r="T286" t="n">
        <v>1952.38</v>
      </c>
      <c r="U286" t="n">
        <v>0.68</v>
      </c>
      <c r="V286" t="n">
        <v>0.75</v>
      </c>
      <c r="W286" t="n">
        <v>1.15</v>
      </c>
      <c r="X286" t="n">
        <v>0.12</v>
      </c>
      <c r="Y286" t="n">
        <v>1</v>
      </c>
      <c r="Z286" t="n">
        <v>10</v>
      </c>
    </row>
    <row r="287">
      <c r="A287" t="n">
        <v>21</v>
      </c>
      <c r="B287" t="n">
        <v>40</v>
      </c>
      <c r="C287" t="inlineStr">
        <is>
          <t xml:space="preserve">CONCLUIDO	</t>
        </is>
      </c>
      <c r="D287" t="n">
        <v>11.2556</v>
      </c>
      <c r="E287" t="n">
        <v>8.880000000000001</v>
      </c>
      <c r="F287" t="n">
        <v>6.81</v>
      </c>
      <c r="G287" t="n">
        <v>58.39</v>
      </c>
      <c r="H287" t="n">
        <v>1.14</v>
      </c>
      <c r="I287" t="n">
        <v>7</v>
      </c>
      <c r="J287" t="n">
        <v>96.33</v>
      </c>
      <c r="K287" t="n">
        <v>37.55</v>
      </c>
      <c r="L287" t="n">
        <v>6.25</v>
      </c>
      <c r="M287" t="n">
        <v>4</v>
      </c>
      <c r="N287" t="n">
        <v>12.53</v>
      </c>
      <c r="O287" t="n">
        <v>12114.85</v>
      </c>
      <c r="P287" t="n">
        <v>47.43</v>
      </c>
      <c r="Q287" t="n">
        <v>204.14</v>
      </c>
      <c r="R287" t="n">
        <v>25.58</v>
      </c>
      <c r="S287" t="n">
        <v>17.37</v>
      </c>
      <c r="T287" t="n">
        <v>1998.32</v>
      </c>
      <c r="U287" t="n">
        <v>0.68</v>
      </c>
      <c r="V287" t="n">
        <v>0.75</v>
      </c>
      <c r="W287" t="n">
        <v>1.15</v>
      </c>
      <c r="X287" t="n">
        <v>0.12</v>
      </c>
      <c r="Y287" t="n">
        <v>1</v>
      </c>
      <c r="Z287" t="n">
        <v>10</v>
      </c>
    </row>
    <row r="288">
      <c r="A288" t="n">
        <v>22</v>
      </c>
      <c r="B288" t="n">
        <v>40</v>
      </c>
      <c r="C288" t="inlineStr">
        <is>
          <t xml:space="preserve">CONCLUIDO	</t>
        </is>
      </c>
      <c r="D288" t="n">
        <v>11.2475</v>
      </c>
      <c r="E288" t="n">
        <v>8.890000000000001</v>
      </c>
      <c r="F288" t="n">
        <v>6.82</v>
      </c>
      <c r="G288" t="n">
        <v>58.45</v>
      </c>
      <c r="H288" t="n">
        <v>1.18</v>
      </c>
      <c r="I288" t="n">
        <v>7</v>
      </c>
      <c r="J288" t="n">
        <v>96.64</v>
      </c>
      <c r="K288" t="n">
        <v>37.55</v>
      </c>
      <c r="L288" t="n">
        <v>6.5</v>
      </c>
      <c r="M288" t="n">
        <v>1</v>
      </c>
      <c r="N288" t="n">
        <v>12.59</v>
      </c>
      <c r="O288" t="n">
        <v>12153.06</v>
      </c>
      <c r="P288" t="n">
        <v>46.92</v>
      </c>
      <c r="Q288" t="n">
        <v>204.18</v>
      </c>
      <c r="R288" t="n">
        <v>25.65</v>
      </c>
      <c r="S288" t="n">
        <v>17.37</v>
      </c>
      <c r="T288" t="n">
        <v>2032.96</v>
      </c>
      <c r="U288" t="n">
        <v>0.68</v>
      </c>
      <c r="V288" t="n">
        <v>0.75</v>
      </c>
      <c r="W288" t="n">
        <v>1.15</v>
      </c>
      <c r="X288" t="n">
        <v>0.13</v>
      </c>
      <c r="Y288" t="n">
        <v>1</v>
      </c>
      <c r="Z288" t="n">
        <v>10</v>
      </c>
    </row>
    <row r="289">
      <c r="A289" t="n">
        <v>23</v>
      </c>
      <c r="B289" t="n">
        <v>40</v>
      </c>
      <c r="C289" t="inlineStr">
        <is>
          <t xml:space="preserve">CONCLUIDO	</t>
        </is>
      </c>
      <c r="D289" t="n">
        <v>11.2472</v>
      </c>
      <c r="E289" t="n">
        <v>8.890000000000001</v>
      </c>
      <c r="F289" t="n">
        <v>6.82</v>
      </c>
      <c r="G289" t="n">
        <v>58.45</v>
      </c>
      <c r="H289" t="n">
        <v>1.22</v>
      </c>
      <c r="I289" t="n">
        <v>7</v>
      </c>
      <c r="J289" t="n">
        <v>96.95</v>
      </c>
      <c r="K289" t="n">
        <v>37.55</v>
      </c>
      <c r="L289" t="n">
        <v>6.75</v>
      </c>
      <c r="M289" t="n">
        <v>1</v>
      </c>
      <c r="N289" t="n">
        <v>12.65</v>
      </c>
      <c r="O289" t="n">
        <v>12191.28</v>
      </c>
      <c r="P289" t="n">
        <v>46.86</v>
      </c>
      <c r="Q289" t="n">
        <v>204.18</v>
      </c>
      <c r="R289" t="n">
        <v>25.63</v>
      </c>
      <c r="S289" t="n">
        <v>17.37</v>
      </c>
      <c r="T289" t="n">
        <v>2020.01</v>
      </c>
      <c r="U289" t="n">
        <v>0.68</v>
      </c>
      <c r="V289" t="n">
        <v>0.75</v>
      </c>
      <c r="W289" t="n">
        <v>1.15</v>
      </c>
      <c r="X289" t="n">
        <v>0.13</v>
      </c>
      <c r="Y289" t="n">
        <v>1</v>
      </c>
      <c r="Z289" t="n">
        <v>10</v>
      </c>
    </row>
    <row r="290">
      <c r="A290" t="n">
        <v>24</v>
      </c>
      <c r="B290" t="n">
        <v>40</v>
      </c>
      <c r="C290" t="inlineStr">
        <is>
          <t xml:space="preserve">CONCLUIDO	</t>
        </is>
      </c>
      <c r="D290" t="n">
        <v>11.2479</v>
      </c>
      <c r="E290" t="n">
        <v>8.890000000000001</v>
      </c>
      <c r="F290" t="n">
        <v>6.82</v>
      </c>
      <c r="G290" t="n">
        <v>58.44</v>
      </c>
      <c r="H290" t="n">
        <v>1.27</v>
      </c>
      <c r="I290" t="n">
        <v>7</v>
      </c>
      <c r="J290" t="n">
        <v>97.26000000000001</v>
      </c>
      <c r="K290" t="n">
        <v>37.55</v>
      </c>
      <c r="L290" t="n">
        <v>7</v>
      </c>
      <c r="M290" t="n">
        <v>1</v>
      </c>
      <c r="N290" t="n">
        <v>12.71</v>
      </c>
      <c r="O290" t="n">
        <v>12229.54</v>
      </c>
      <c r="P290" t="n">
        <v>46.75</v>
      </c>
      <c r="Q290" t="n">
        <v>204.18</v>
      </c>
      <c r="R290" t="n">
        <v>25.57</v>
      </c>
      <c r="S290" t="n">
        <v>17.37</v>
      </c>
      <c r="T290" t="n">
        <v>1992.86</v>
      </c>
      <c r="U290" t="n">
        <v>0.68</v>
      </c>
      <c r="V290" t="n">
        <v>0.75</v>
      </c>
      <c r="W290" t="n">
        <v>1.15</v>
      </c>
      <c r="X290" t="n">
        <v>0.13</v>
      </c>
      <c r="Y290" t="n">
        <v>1</v>
      </c>
      <c r="Z290" t="n">
        <v>10</v>
      </c>
    </row>
    <row r="291">
      <c r="A291" t="n">
        <v>25</v>
      </c>
      <c r="B291" t="n">
        <v>40</v>
      </c>
      <c r="C291" t="inlineStr">
        <is>
          <t xml:space="preserve">CONCLUIDO	</t>
        </is>
      </c>
      <c r="D291" t="n">
        <v>11.2489</v>
      </c>
      <c r="E291" t="n">
        <v>8.890000000000001</v>
      </c>
      <c r="F291" t="n">
        <v>6.82</v>
      </c>
      <c r="G291" t="n">
        <v>58.44</v>
      </c>
      <c r="H291" t="n">
        <v>1.31</v>
      </c>
      <c r="I291" t="n">
        <v>7</v>
      </c>
      <c r="J291" t="n">
        <v>97.56999999999999</v>
      </c>
      <c r="K291" t="n">
        <v>37.55</v>
      </c>
      <c r="L291" t="n">
        <v>7.25</v>
      </c>
      <c r="M291" t="n">
        <v>0</v>
      </c>
      <c r="N291" t="n">
        <v>12.77</v>
      </c>
      <c r="O291" t="n">
        <v>12267.81</v>
      </c>
      <c r="P291" t="n">
        <v>46.79</v>
      </c>
      <c r="Q291" t="n">
        <v>204.18</v>
      </c>
      <c r="R291" t="n">
        <v>25.58</v>
      </c>
      <c r="S291" t="n">
        <v>17.37</v>
      </c>
      <c r="T291" t="n">
        <v>1994.86</v>
      </c>
      <c r="U291" t="n">
        <v>0.68</v>
      </c>
      <c r="V291" t="n">
        <v>0.75</v>
      </c>
      <c r="W291" t="n">
        <v>1.15</v>
      </c>
      <c r="X291" t="n">
        <v>0.13</v>
      </c>
      <c r="Y291" t="n">
        <v>1</v>
      </c>
      <c r="Z291" t="n">
        <v>10</v>
      </c>
    </row>
    <row r="292">
      <c r="A292" t="n">
        <v>0</v>
      </c>
      <c r="B292" t="n">
        <v>125</v>
      </c>
      <c r="C292" t="inlineStr">
        <is>
          <t xml:space="preserve">CONCLUIDO	</t>
        </is>
      </c>
      <c r="D292" t="n">
        <v>6.0918</v>
      </c>
      <c r="E292" t="n">
        <v>16.42</v>
      </c>
      <c r="F292" t="n">
        <v>8.789999999999999</v>
      </c>
      <c r="G292" t="n">
        <v>5.12</v>
      </c>
      <c r="H292" t="n">
        <v>0.07000000000000001</v>
      </c>
      <c r="I292" t="n">
        <v>103</v>
      </c>
      <c r="J292" t="n">
        <v>242.64</v>
      </c>
      <c r="K292" t="n">
        <v>58.47</v>
      </c>
      <c r="L292" t="n">
        <v>1</v>
      </c>
      <c r="M292" t="n">
        <v>101</v>
      </c>
      <c r="N292" t="n">
        <v>58.17</v>
      </c>
      <c r="O292" t="n">
        <v>30160.1</v>
      </c>
      <c r="P292" t="n">
        <v>141.39</v>
      </c>
      <c r="Q292" t="n">
        <v>204.31</v>
      </c>
      <c r="R292" t="n">
        <v>87.48</v>
      </c>
      <c r="S292" t="n">
        <v>17.37</v>
      </c>
      <c r="T292" t="n">
        <v>32466.23</v>
      </c>
      <c r="U292" t="n">
        <v>0.2</v>
      </c>
      <c r="V292" t="n">
        <v>0.58</v>
      </c>
      <c r="W292" t="n">
        <v>1.3</v>
      </c>
      <c r="X292" t="n">
        <v>2.1</v>
      </c>
      <c r="Y292" t="n">
        <v>1</v>
      </c>
      <c r="Z292" t="n">
        <v>10</v>
      </c>
    </row>
    <row r="293">
      <c r="A293" t="n">
        <v>1</v>
      </c>
      <c r="B293" t="n">
        <v>125</v>
      </c>
      <c r="C293" t="inlineStr">
        <is>
          <t xml:space="preserve">CONCLUIDO	</t>
        </is>
      </c>
      <c r="D293" t="n">
        <v>6.8253</v>
      </c>
      <c r="E293" t="n">
        <v>14.65</v>
      </c>
      <c r="F293" t="n">
        <v>8.26</v>
      </c>
      <c r="G293" t="n">
        <v>6.44</v>
      </c>
      <c r="H293" t="n">
        <v>0.09</v>
      </c>
      <c r="I293" t="n">
        <v>77</v>
      </c>
      <c r="J293" t="n">
        <v>243.08</v>
      </c>
      <c r="K293" t="n">
        <v>58.47</v>
      </c>
      <c r="L293" t="n">
        <v>1.25</v>
      </c>
      <c r="M293" t="n">
        <v>75</v>
      </c>
      <c r="N293" t="n">
        <v>58.36</v>
      </c>
      <c r="O293" t="n">
        <v>30214.33</v>
      </c>
      <c r="P293" t="n">
        <v>132.64</v>
      </c>
      <c r="Q293" t="n">
        <v>204.23</v>
      </c>
      <c r="R293" t="n">
        <v>70.56999999999999</v>
      </c>
      <c r="S293" t="n">
        <v>17.37</v>
      </c>
      <c r="T293" t="n">
        <v>24140.52</v>
      </c>
      <c r="U293" t="n">
        <v>0.25</v>
      </c>
      <c r="V293" t="n">
        <v>0.62</v>
      </c>
      <c r="W293" t="n">
        <v>1.27</v>
      </c>
      <c r="X293" t="n">
        <v>1.56</v>
      </c>
      <c r="Y293" t="n">
        <v>1</v>
      </c>
      <c r="Z293" t="n">
        <v>10</v>
      </c>
    </row>
    <row r="294">
      <c r="A294" t="n">
        <v>2</v>
      </c>
      <c r="B294" t="n">
        <v>125</v>
      </c>
      <c r="C294" t="inlineStr">
        <is>
          <t xml:space="preserve">CONCLUIDO	</t>
        </is>
      </c>
      <c r="D294" t="n">
        <v>7.3505</v>
      </c>
      <c r="E294" t="n">
        <v>13.6</v>
      </c>
      <c r="F294" t="n">
        <v>7.92</v>
      </c>
      <c r="G294" t="n">
        <v>7.66</v>
      </c>
      <c r="H294" t="n">
        <v>0.11</v>
      </c>
      <c r="I294" t="n">
        <v>62</v>
      </c>
      <c r="J294" t="n">
        <v>243.52</v>
      </c>
      <c r="K294" t="n">
        <v>58.47</v>
      </c>
      <c r="L294" t="n">
        <v>1.5</v>
      </c>
      <c r="M294" t="n">
        <v>60</v>
      </c>
      <c r="N294" t="n">
        <v>58.55</v>
      </c>
      <c r="O294" t="n">
        <v>30268.64</v>
      </c>
      <c r="P294" t="n">
        <v>127.09</v>
      </c>
      <c r="Q294" t="n">
        <v>204.24</v>
      </c>
      <c r="R294" t="n">
        <v>60.1</v>
      </c>
      <c r="S294" t="n">
        <v>17.37</v>
      </c>
      <c r="T294" t="n">
        <v>18980.88</v>
      </c>
      <c r="U294" t="n">
        <v>0.29</v>
      </c>
      <c r="V294" t="n">
        <v>0.65</v>
      </c>
      <c r="W294" t="n">
        <v>1.23</v>
      </c>
      <c r="X294" t="n">
        <v>1.23</v>
      </c>
      <c r="Y294" t="n">
        <v>1</v>
      </c>
      <c r="Z294" t="n">
        <v>10</v>
      </c>
    </row>
    <row r="295">
      <c r="A295" t="n">
        <v>3</v>
      </c>
      <c r="B295" t="n">
        <v>125</v>
      </c>
      <c r="C295" t="inlineStr">
        <is>
          <t xml:space="preserve">CONCLUIDO	</t>
        </is>
      </c>
      <c r="D295" t="n">
        <v>7.7376</v>
      </c>
      <c r="E295" t="n">
        <v>12.92</v>
      </c>
      <c r="F295" t="n">
        <v>7.71</v>
      </c>
      <c r="G295" t="n">
        <v>8.9</v>
      </c>
      <c r="H295" t="n">
        <v>0.13</v>
      </c>
      <c r="I295" t="n">
        <v>52</v>
      </c>
      <c r="J295" t="n">
        <v>243.96</v>
      </c>
      <c r="K295" t="n">
        <v>58.47</v>
      </c>
      <c r="L295" t="n">
        <v>1.75</v>
      </c>
      <c r="M295" t="n">
        <v>50</v>
      </c>
      <c r="N295" t="n">
        <v>58.74</v>
      </c>
      <c r="O295" t="n">
        <v>30323.01</v>
      </c>
      <c r="P295" t="n">
        <v>123.63</v>
      </c>
      <c r="Q295" t="n">
        <v>204.19</v>
      </c>
      <c r="R295" t="n">
        <v>53.78</v>
      </c>
      <c r="S295" t="n">
        <v>17.37</v>
      </c>
      <c r="T295" t="n">
        <v>15871.45</v>
      </c>
      <c r="U295" t="n">
        <v>0.32</v>
      </c>
      <c r="V295" t="n">
        <v>0.66</v>
      </c>
      <c r="W295" t="n">
        <v>1.21</v>
      </c>
      <c r="X295" t="n">
        <v>1.02</v>
      </c>
      <c r="Y295" t="n">
        <v>1</v>
      </c>
      <c r="Z295" t="n">
        <v>10</v>
      </c>
    </row>
    <row r="296">
      <c r="A296" t="n">
        <v>4</v>
      </c>
      <c r="B296" t="n">
        <v>125</v>
      </c>
      <c r="C296" t="inlineStr">
        <is>
          <t xml:space="preserve">CONCLUIDO	</t>
        </is>
      </c>
      <c r="D296" t="n">
        <v>8.0221</v>
      </c>
      <c r="E296" t="n">
        <v>12.47</v>
      </c>
      <c r="F296" t="n">
        <v>7.58</v>
      </c>
      <c r="G296" t="n">
        <v>10.11</v>
      </c>
      <c r="H296" t="n">
        <v>0.15</v>
      </c>
      <c r="I296" t="n">
        <v>45</v>
      </c>
      <c r="J296" t="n">
        <v>244.41</v>
      </c>
      <c r="K296" t="n">
        <v>58.47</v>
      </c>
      <c r="L296" t="n">
        <v>2</v>
      </c>
      <c r="M296" t="n">
        <v>43</v>
      </c>
      <c r="N296" t="n">
        <v>58.93</v>
      </c>
      <c r="O296" t="n">
        <v>30377.45</v>
      </c>
      <c r="P296" t="n">
        <v>121.46</v>
      </c>
      <c r="Q296" t="n">
        <v>204.2</v>
      </c>
      <c r="R296" t="n">
        <v>49.46</v>
      </c>
      <c r="S296" t="n">
        <v>17.37</v>
      </c>
      <c r="T296" t="n">
        <v>13748.5</v>
      </c>
      <c r="U296" t="n">
        <v>0.35</v>
      </c>
      <c r="V296" t="n">
        <v>0.67</v>
      </c>
      <c r="W296" t="n">
        <v>1.21</v>
      </c>
      <c r="X296" t="n">
        <v>0.89</v>
      </c>
      <c r="Y296" t="n">
        <v>1</v>
      </c>
      <c r="Z296" t="n">
        <v>10</v>
      </c>
    </row>
    <row r="297">
      <c r="A297" t="n">
        <v>5</v>
      </c>
      <c r="B297" t="n">
        <v>125</v>
      </c>
      <c r="C297" t="inlineStr">
        <is>
          <t xml:space="preserve">CONCLUIDO	</t>
        </is>
      </c>
      <c r="D297" t="n">
        <v>8.293200000000001</v>
      </c>
      <c r="E297" t="n">
        <v>12.06</v>
      </c>
      <c r="F297" t="n">
        <v>7.46</v>
      </c>
      <c r="G297" t="n">
        <v>11.48</v>
      </c>
      <c r="H297" t="n">
        <v>0.16</v>
      </c>
      <c r="I297" t="n">
        <v>39</v>
      </c>
      <c r="J297" t="n">
        <v>244.85</v>
      </c>
      <c r="K297" t="n">
        <v>58.47</v>
      </c>
      <c r="L297" t="n">
        <v>2.25</v>
      </c>
      <c r="M297" t="n">
        <v>37</v>
      </c>
      <c r="N297" t="n">
        <v>59.12</v>
      </c>
      <c r="O297" t="n">
        <v>30431.96</v>
      </c>
      <c r="P297" t="n">
        <v>119.4</v>
      </c>
      <c r="Q297" t="n">
        <v>204.17</v>
      </c>
      <c r="R297" t="n">
        <v>45.62</v>
      </c>
      <c r="S297" t="n">
        <v>17.37</v>
      </c>
      <c r="T297" t="n">
        <v>11856.96</v>
      </c>
      <c r="U297" t="n">
        <v>0.38</v>
      </c>
      <c r="V297" t="n">
        <v>0.68</v>
      </c>
      <c r="W297" t="n">
        <v>1.2</v>
      </c>
      <c r="X297" t="n">
        <v>0.77</v>
      </c>
      <c r="Y297" t="n">
        <v>1</v>
      </c>
      <c r="Z297" t="n">
        <v>10</v>
      </c>
    </row>
    <row r="298">
      <c r="A298" t="n">
        <v>6</v>
      </c>
      <c r="B298" t="n">
        <v>125</v>
      </c>
      <c r="C298" t="inlineStr">
        <is>
          <t xml:space="preserve">CONCLUIDO	</t>
        </is>
      </c>
      <c r="D298" t="n">
        <v>8.477600000000001</v>
      </c>
      <c r="E298" t="n">
        <v>11.8</v>
      </c>
      <c r="F298" t="n">
        <v>7.39</v>
      </c>
      <c r="G298" t="n">
        <v>12.66</v>
      </c>
      <c r="H298" t="n">
        <v>0.18</v>
      </c>
      <c r="I298" t="n">
        <v>35</v>
      </c>
      <c r="J298" t="n">
        <v>245.29</v>
      </c>
      <c r="K298" t="n">
        <v>58.47</v>
      </c>
      <c r="L298" t="n">
        <v>2.5</v>
      </c>
      <c r="M298" t="n">
        <v>33</v>
      </c>
      <c r="N298" t="n">
        <v>59.32</v>
      </c>
      <c r="O298" t="n">
        <v>30486.54</v>
      </c>
      <c r="P298" t="n">
        <v>118.08</v>
      </c>
      <c r="Q298" t="n">
        <v>204.16</v>
      </c>
      <c r="R298" t="n">
        <v>43.42</v>
      </c>
      <c r="S298" t="n">
        <v>17.37</v>
      </c>
      <c r="T298" t="n">
        <v>10776.21</v>
      </c>
      <c r="U298" t="n">
        <v>0.4</v>
      </c>
      <c r="V298" t="n">
        <v>0.6899999999999999</v>
      </c>
      <c r="W298" t="n">
        <v>1.2</v>
      </c>
      <c r="X298" t="n">
        <v>0.6899999999999999</v>
      </c>
      <c r="Y298" t="n">
        <v>1</v>
      </c>
      <c r="Z298" t="n">
        <v>10</v>
      </c>
    </row>
    <row r="299">
      <c r="A299" t="n">
        <v>7</v>
      </c>
      <c r="B299" t="n">
        <v>125</v>
      </c>
      <c r="C299" t="inlineStr">
        <is>
          <t xml:space="preserve">CONCLUIDO	</t>
        </is>
      </c>
      <c r="D299" t="n">
        <v>8.6256</v>
      </c>
      <c r="E299" t="n">
        <v>11.59</v>
      </c>
      <c r="F299" t="n">
        <v>7.33</v>
      </c>
      <c r="G299" t="n">
        <v>13.73</v>
      </c>
      <c r="H299" t="n">
        <v>0.2</v>
      </c>
      <c r="I299" t="n">
        <v>32</v>
      </c>
      <c r="J299" t="n">
        <v>245.73</v>
      </c>
      <c r="K299" t="n">
        <v>58.47</v>
      </c>
      <c r="L299" t="n">
        <v>2.75</v>
      </c>
      <c r="M299" t="n">
        <v>30</v>
      </c>
      <c r="N299" t="n">
        <v>59.51</v>
      </c>
      <c r="O299" t="n">
        <v>30541.19</v>
      </c>
      <c r="P299" t="n">
        <v>117.04</v>
      </c>
      <c r="Q299" t="n">
        <v>204.16</v>
      </c>
      <c r="R299" t="n">
        <v>41.45</v>
      </c>
      <c r="S299" t="n">
        <v>17.37</v>
      </c>
      <c r="T299" t="n">
        <v>9806.629999999999</v>
      </c>
      <c r="U299" t="n">
        <v>0.42</v>
      </c>
      <c r="V299" t="n">
        <v>0.7</v>
      </c>
      <c r="W299" t="n">
        <v>1.19</v>
      </c>
      <c r="X299" t="n">
        <v>0.63</v>
      </c>
      <c r="Y299" t="n">
        <v>1</v>
      </c>
      <c r="Z299" t="n">
        <v>10</v>
      </c>
    </row>
    <row r="300">
      <c r="A300" t="n">
        <v>8</v>
      </c>
      <c r="B300" t="n">
        <v>125</v>
      </c>
      <c r="C300" t="inlineStr">
        <is>
          <t xml:space="preserve">CONCLUIDO	</t>
        </is>
      </c>
      <c r="D300" t="n">
        <v>8.782400000000001</v>
      </c>
      <c r="E300" t="n">
        <v>11.39</v>
      </c>
      <c r="F300" t="n">
        <v>7.26</v>
      </c>
      <c r="G300" t="n">
        <v>15.02</v>
      </c>
      <c r="H300" t="n">
        <v>0.22</v>
      </c>
      <c r="I300" t="n">
        <v>29</v>
      </c>
      <c r="J300" t="n">
        <v>246.18</v>
      </c>
      <c r="K300" t="n">
        <v>58.47</v>
      </c>
      <c r="L300" t="n">
        <v>3</v>
      </c>
      <c r="M300" t="n">
        <v>27</v>
      </c>
      <c r="N300" t="n">
        <v>59.7</v>
      </c>
      <c r="O300" t="n">
        <v>30595.91</v>
      </c>
      <c r="P300" t="n">
        <v>115.9</v>
      </c>
      <c r="Q300" t="n">
        <v>204.17</v>
      </c>
      <c r="R300" t="n">
        <v>39.58</v>
      </c>
      <c r="S300" t="n">
        <v>17.37</v>
      </c>
      <c r="T300" t="n">
        <v>8887.73</v>
      </c>
      <c r="U300" t="n">
        <v>0.44</v>
      </c>
      <c r="V300" t="n">
        <v>0.7</v>
      </c>
      <c r="W300" t="n">
        <v>1.18</v>
      </c>
      <c r="X300" t="n">
        <v>0.57</v>
      </c>
      <c r="Y300" t="n">
        <v>1</v>
      </c>
      <c r="Z300" t="n">
        <v>10</v>
      </c>
    </row>
    <row r="301">
      <c r="A301" t="n">
        <v>9</v>
      </c>
      <c r="B301" t="n">
        <v>125</v>
      </c>
      <c r="C301" t="inlineStr">
        <is>
          <t xml:space="preserve">CONCLUIDO	</t>
        </is>
      </c>
      <c r="D301" t="n">
        <v>8.891999999999999</v>
      </c>
      <c r="E301" t="n">
        <v>11.25</v>
      </c>
      <c r="F301" t="n">
        <v>7.21</v>
      </c>
      <c r="G301" t="n">
        <v>16.03</v>
      </c>
      <c r="H301" t="n">
        <v>0.23</v>
      </c>
      <c r="I301" t="n">
        <v>27</v>
      </c>
      <c r="J301" t="n">
        <v>246.62</v>
      </c>
      <c r="K301" t="n">
        <v>58.47</v>
      </c>
      <c r="L301" t="n">
        <v>3.25</v>
      </c>
      <c r="M301" t="n">
        <v>25</v>
      </c>
      <c r="N301" t="n">
        <v>59.9</v>
      </c>
      <c r="O301" t="n">
        <v>30650.7</v>
      </c>
      <c r="P301" t="n">
        <v>115.05</v>
      </c>
      <c r="Q301" t="n">
        <v>204.21</v>
      </c>
      <c r="R301" t="n">
        <v>38.02</v>
      </c>
      <c r="S301" t="n">
        <v>17.37</v>
      </c>
      <c r="T301" t="n">
        <v>8119.28</v>
      </c>
      <c r="U301" t="n">
        <v>0.46</v>
      </c>
      <c r="V301" t="n">
        <v>0.71</v>
      </c>
      <c r="W301" t="n">
        <v>1.18</v>
      </c>
      <c r="X301" t="n">
        <v>0.52</v>
      </c>
      <c r="Y301" t="n">
        <v>1</v>
      </c>
      <c r="Z301" t="n">
        <v>10</v>
      </c>
    </row>
    <row r="302">
      <c r="A302" t="n">
        <v>10</v>
      </c>
      <c r="B302" t="n">
        <v>125</v>
      </c>
      <c r="C302" t="inlineStr">
        <is>
          <t xml:space="preserve">CONCLUIDO	</t>
        </is>
      </c>
      <c r="D302" t="n">
        <v>8.999599999999999</v>
      </c>
      <c r="E302" t="n">
        <v>11.11</v>
      </c>
      <c r="F302" t="n">
        <v>7.17</v>
      </c>
      <c r="G302" t="n">
        <v>17.22</v>
      </c>
      <c r="H302" t="n">
        <v>0.25</v>
      </c>
      <c r="I302" t="n">
        <v>25</v>
      </c>
      <c r="J302" t="n">
        <v>247.07</v>
      </c>
      <c r="K302" t="n">
        <v>58.47</v>
      </c>
      <c r="L302" t="n">
        <v>3.5</v>
      </c>
      <c r="M302" t="n">
        <v>23</v>
      </c>
      <c r="N302" t="n">
        <v>60.09</v>
      </c>
      <c r="O302" t="n">
        <v>30705.56</v>
      </c>
      <c r="P302" t="n">
        <v>114.31</v>
      </c>
      <c r="Q302" t="n">
        <v>204.15</v>
      </c>
      <c r="R302" t="n">
        <v>36.76</v>
      </c>
      <c r="S302" t="n">
        <v>17.37</v>
      </c>
      <c r="T302" t="n">
        <v>7495.37</v>
      </c>
      <c r="U302" t="n">
        <v>0.47</v>
      </c>
      <c r="V302" t="n">
        <v>0.71</v>
      </c>
      <c r="W302" t="n">
        <v>1.18</v>
      </c>
      <c r="X302" t="n">
        <v>0.48</v>
      </c>
      <c r="Y302" t="n">
        <v>1</v>
      </c>
      <c r="Z302" t="n">
        <v>10</v>
      </c>
    </row>
    <row r="303">
      <c r="A303" t="n">
        <v>11</v>
      </c>
      <c r="B303" t="n">
        <v>125</v>
      </c>
      <c r="C303" t="inlineStr">
        <is>
          <t xml:space="preserve">CONCLUIDO	</t>
        </is>
      </c>
      <c r="D303" t="n">
        <v>9.1061</v>
      </c>
      <c r="E303" t="n">
        <v>10.98</v>
      </c>
      <c r="F303" t="n">
        <v>7.14</v>
      </c>
      <c r="G303" t="n">
        <v>18.62</v>
      </c>
      <c r="H303" t="n">
        <v>0.27</v>
      </c>
      <c r="I303" t="n">
        <v>23</v>
      </c>
      <c r="J303" t="n">
        <v>247.51</v>
      </c>
      <c r="K303" t="n">
        <v>58.47</v>
      </c>
      <c r="L303" t="n">
        <v>3.75</v>
      </c>
      <c r="M303" t="n">
        <v>21</v>
      </c>
      <c r="N303" t="n">
        <v>60.29</v>
      </c>
      <c r="O303" t="n">
        <v>30760.49</v>
      </c>
      <c r="P303" t="n">
        <v>113.69</v>
      </c>
      <c r="Q303" t="n">
        <v>204.19</v>
      </c>
      <c r="R303" t="n">
        <v>35.92</v>
      </c>
      <c r="S303" t="n">
        <v>17.37</v>
      </c>
      <c r="T303" t="n">
        <v>7088.71</v>
      </c>
      <c r="U303" t="n">
        <v>0.48</v>
      </c>
      <c r="V303" t="n">
        <v>0.72</v>
      </c>
      <c r="W303" t="n">
        <v>1.17</v>
      </c>
      <c r="X303" t="n">
        <v>0.45</v>
      </c>
      <c r="Y303" t="n">
        <v>1</v>
      </c>
      <c r="Z303" t="n">
        <v>10</v>
      </c>
    </row>
    <row r="304">
      <c r="A304" t="n">
        <v>12</v>
      </c>
      <c r="B304" t="n">
        <v>125</v>
      </c>
      <c r="C304" t="inlineStr">
        <is>
          <t xml:space="preserve">CONCLUIDO	</t>
        </is>
      </c>
      <c r="D304" t="n">
        <v>9.1692</v>
      </c>
      <c r="E304" t="n">
        <v>10.91</v>
      </c>
      <c r="F304" t="n">
        <v>7.11</v>
      </c>
      <c r="G304" t="n">
        <v>19.39</v>
      </c>
      <c r="H304" t="n">
        <v>0.29</v>
      </c>
      <c r="I304" t="n">
        <v>22</v>
      </c>
      <c r="J304" t="n">
        <v>247.96</v>
      </c>
      <c r="K304" t="n">
        <v>58.47</v>
      </c>
      <c r="L304" t="n">
        <v>4</v>
      </c>
      <c r="M304" t="n">
        <v>20</v>
      </c>
      <c r="N304" t="n">
        <v>60.48</v>
      </c>
      <c r="O304" t="n">
        <v>30815.5</v>
      </c>
      <c r="P304" t="n">
        <v>113.09</v>
      </c>
      <c r="Q304" t="n">
        <v>204.15</v>
      </c>
      <c r="R304" t="n">
        <v>34.78</v>
      </c>
      <c r="S304" t="n">
        <v>17.37</v>
      </c>
      <c r="T304" t="n">
        <v>6519.97</v>
      </c>
      <c r="U304" t="n">
        <v>0.5</v>
      </c>
      <c r="V304" t="n">
        <v>0.72</v>
      </c>
      <c r="W304" t="n">
        <v>1.17</v>
      </c>
      <c r="X304" t="n">
        <v>0.42</v>
      </c>
      <c r="Y304" t="n">
        <v>1</v>
      </c>
      <c r="Z304" t="n">
        <v>10</v>
      </c>
    </row>
    <row r="305">
      <c r="A305" t="n">
        <v>13</v>
      </c>
      <c r="B305" t="n">
        <v>125</v>
      </c>
      <c r="C305" t="inlineStr">
        <is>
          <t xml:space="preserve">CONCLUIDO	</t>
        </is>
      </c>
      <c r="D305" t="n">
        <v>9.284800000000001</v>
      </c>
      <c r="E305" t="n">
        <v>10.77</v>
      </c>
      <c r="F305" t="n">
        <v>7.07</v>
      </c>
      <c r="G305" t="n">
        <v>21.21</v>
      </c>
      <c r="H305" t="n">
        <v>0.3</v>
      </c>
      <c r="I305" t="n">
        <v>20</v>
      </c>
      <c r="J305" t="n">
        <v>248.4</v>
      </c>
      <c r="K305" t="n">
        <v>58.47</v>
      </c>
      <c r="L305" t="n">
        <v>4.25</v>
      </c>
      <c r="M305" t="n">
        <v>18</v>
      </c>
      <c r="N305" t="n">
        <v>60.68</v>
      </c>
      <c r="O305" t="n">
        <v>30870.57</v>
      </c>
      <c r="P305" t="n">
        <v>112.37</v>
      </c>
      <c r="Q305" t="n">
        <v>204.14</v>
      </c>
      <c r="R305" t="n">
        <v>33.59</v>
      </c>
      <c r="S305" t="n">
        <v>17.37</v>
      </c>
      <c r="T305" t="n">
        <v>5936.02</v>
      </c>
      <c r="U305" t="n">
        <v>0.52</v>
      </c>
      <c r="V305" t="n">
        <v>0.72</v>
      </c>
      <c r="W305" t="n">
        <v>1.17</v>
      </c>
      <c r="X305" t="n">
        <v>0.38</v>
      </c>
      <c r="Y305" t="n">
        <v>1</v>
      </c>
      <c r="Z305" t="n">
        <v>10</v>
      </c>
    </row>
    <row r="306">
      <c r="A306" t="n">
        <v>14</v>
      </c>
      <c r="B306" t="n">
        <v>125</v>
      </c>
      <c r="C306" t="inlineStr">
        <is>
          <t xml:space="preserve">CONCLUIDO	</t>
        </is>
      </c>
      <c r="D306" t="n">
        <v>9.3446</v>
      </c>
      <c r="E306" t="n">
        <v>10.7</v>
      </c>
      <c r="F306" t="n">
        <v>7.05</v>
      </c>
      <c r="G306" t="n">
        <v>22.25</v>
      </c>
      <c r="H306" t="n">
        <v>0.32</v>
      </c>
      <c r="I306" t="n">
        <v>19</v>
      </c>
      <c r="J306" t="n">
        <v>248.85</v>
      </c>
      <c r="K306" t="n">
        <v>58.47</v>
      </c>
      <c r="L306" t="n">
        <v>4.5</v>
      </c>
      <c r="M306" t="n">
        <v>17</v>
      </c>
      <c r="N306" t="n">
        <v>60.88</v>
      </c>
      <c r="O306" t="n">
        <v>30925.72</v>
      </c>
      <c r="P306" t="n">
        <v>111.86</v>
      </c>
      <c r="Q306" t="n">
        <v>204.16</v>
      </c>
      <c r="R306" t="n">
        <v>32.89</v>
      </c>
      <c r="S306" t="n">
        <v>17.37</v>
      </c>
      <c r="T306" t="n">
        <v>5591.8</v>
      </c>
      <c r="U306" t="n">
        <v>0.53</v>
      </c>
      <c r="V306" t="n">
        <v>0.72</v>
      </c>
      <c r="W306" t="n">
        <v>1.17</v>
      </c>
      <c r="X306" t="n">
        <v>0.36</v>
      </c>
      <c r="Y306" t="n">
        <v>1</v>
      </c>
      <c r="Z306" t="n">
        <v>10</v>
      </c>
    </row>
    <row r="307">
      <c r="A307" t="n">
        <v>15</v>
      </c>
      <c r="B307" t="n">
        <v>125</v>
      </c>
      <c r="C307" t="inlineStr">
        <is>
          <t xml:space="preserve">CONCLUIDO	</t>
        </is>
      </c>
      <c r="D307" t="n">
        <v>9.3995</v>
      </c>
      <c r="E307" t="n">
        <v>10.64</v>
      </c>
      <c r="F307" t="n">
        <v>7.03</v>
      </c>
      <c r="G307" t="n">
        <v>23.44</v>
      </c>
      <c r="H307" t="n">
        <v>0.34</v>
      </c>
      <c r="I307" t="n">
        <v>18</v>
      </c>
      <c r="J307" t="n">
        <v>249.3</v>
      </c>
      <c r="K307" t="n">
        <v>58.47</v>
      </c>
      <c r="L307" t="n">
        <v>4.75</v>
      </c>
      <c r="M307" t="n">
        <v>16</v>
      </c>
      <c r="N307" t="n">
        <v>61.07</v>
      </c>
      <c r="O307" t="n">
        <v>30980.93</v>
      </c>
      <c r="P307" t="n">
        <v>111.56</v>
      </c>
      <c r="Q307" t="n">
        <v>204.18</v>
      </c>
      <c r="R307" t="n">
        <v>32.48</v>
      </c>
      <c r="S307" t="n">
        <v>17.37</v>
      </c>
      <c r="T307" t="n">
        <v>5394.41</v>
      </c>
      <c r="U307" t="n">
        <v>0.53</v>
      </c>
      <c r="V307" t="n">
        <v>0.73</v>
      </c>
      <c r="W307" t="n">
        <v>1.16</v>
      </c>
      <c r="X307" t="n">
        <v>0.34</v>
      </c>
      <c r="Y307" t="n">
        <v>1</v>
      </c>
      <c r="Z307" t="n">
        <v>10</v>
      </c>
    </row>
    <row r="308">
      <c r="A308" t="n">
        <v>16</v>
      </c>
      <c r="B308" t="n">
        <v>125</v>
      </c>
      <c r="C308" t="inlineStr">
        <is>
          <t xml:space="preserve">CONCLUIDO	</t>
        </is>
      </c>
      <c r="D308" t="n">
        <v>9.462</v>
      </c>
      <c r="E308" t="n">
        <v>10.57</v>
      </c>
      <c r="F308" t="n">
        <v>7.01</v>
      </c>
      <c r="G308" t="n">
        <v>24.74</v>
      </c>
      <c r="H308" t="n">
        <v>0.36</v>
      </c>
      <c r="I308" t="n">
        <v>17</v>
      </c>
      <c r="J308" t="n">
        <v>249.75</v>
      </c>
      <c r="K308" t="n">
        <v>58.47</v>
      </c>
      <c r="L308" t="n">
        <v>5</v>
      </c>
      <c r="M308" t="n">
        <v>15</v>
      </c>
      <c r="N308" t="n">
        <v>61.27</v>
      </c>
      <c r="O308" t="n">
        <v>31036.22</v>
      </c>
      <c r="P308" t="n">
        <v>110.99</v>
      </c>
      <c r="Q308" t="n">
        <v>204.14</v>
      </c>
      <c r="R308" t="n">
        <v>31.56</v>
      </c>
      <c r="S308" t="n">
        <v>17.37</v>
      </c>
      <c r="T308" t="n">
        <v>4939.73</v>
      </c>
      <c r="U308" t="n">
        <v>0.55</v>
      </c>
      <c r="V308" t="n">
        <v>0.73</v>
      </c>
      <c r="W308" t="n">
        <v>1.17</v>
      </c>
      <c r="X308" t="n">
        <v>0.32</v>
      </c>
      <c r="Y308" t="n">
        <v>1</v>
      </c>
      <c r="Z308" t="n">
        <v>10</v>
      </c>
    </row>
    <row r="309">
      <c r="A309" t="n">
        <v>17</v>
      </c>
      <c r="B309" t="n">
        <v>125</v>
      </c>
      <c r="C309" t="inlineStr">
        <is>
          <t xml:space="preserve">CONCLUIDO	</t>
        </is>
      </c>
      <c r="D309" t="n">
        <v>9.459</v>
      </c>
      <c r="E309" t="n">
        <v>10.57</v>
      </c>
      <c r="F309" t="n">
        <v>7.01</v>
      </c>
      <c r="G309" t="n">
        <v>24.75</v>
      </c>
      <c r="H309" t="n">
        <v>0.37</v>
      </c>
      <c r="I309" t="n">
        <v>17</v>
      </c>
      <c r="J309" t="n">
        <v>250.2</v>
      </c>
      <c r="K309" t="n">
        <v>58.47</v>
      </c>
      <c r="L309" t="n">
        <v>5.25</v>
      </c>
      <c r="M309" t="n">
        <v>15</v>
      </c>
      <c r="N309" t="n">
        <v>61.47</v>
      </c>
      <c r="O309" t="n">
        <v>31091.59</v>
      </c>
      <c r="P309" t="n">
        <v>111.1</v>
      </c>
      <c r="Q309" t="n">
        <v>204.15</v>
      </c>
      <c r="R309" t="n">
        <v>31.9</v>
      </c>
      <c r="S309" t="n">
        <v>17.37</v>
      </c>
      <c r="T309" t="n">
        <v>5106.9</v>
      </c>
      <c r="U309" t="n">
        <v>0.54</v>
      </c>
      <c r="V309" t="n">
        <v>0.73</v>
      </c>
      <c r="W309" t="n">
        <v>1.16</v>
      </c>
      <c r="X309" t="n">
        <v>0.32</v>
      </c>
      <c r="Y309" t="n">
        <v>1</v>
      </c>
      <c r="Z309" t="n">
        <v>10</v>
      </c>
    </row>
    <row r="310">
      <c r="A310" t="n">
        <v>18</v>
      </c>
      <c r="B310" t="n">
        <v>125</v>
      </c>
      <c r="C310" t="inlineStr">
        <is>
          <t xml:space="preserve">CONCLUIDO	</t>
        </is>
      </c>
      <c r="D310" t="n">
        <v>9.513</v>
      </c>
      <c r="E310" t="n">
        <v>10.51</v>
      </c>
      <c r="F310" t="n">
        <v>7</v>
      </c>
      <c r="G310" t="n">
        <v>26.25</v>
      </c>
      <c r="H310" t="n">
        <v>0.39</v>
      </c>
      <c r="I310" t="n">
        <v>16</v>
      </c>
      <c r="J310" t="n">
        <v>250.64</v>
      </c>
      <c r="K310" t="n">
        <v>58.47</v>
      </c>
      <c r="L310" t="n">
        <v>5.5</v>
      </c>
      <c r="M310" t="n">
        <v>14</v>
      </c>
      <c r="N310" t="n">
        <v>61.67</v>
      </c>
      <c r="O310" t="n">
        <v>31147.02</v>
      </c>
      <c r="P310" t="n">
        <v>110.75</v>
      </c>
      <c r="Q310" t="n">
        <v>204.19</v>
      </c>
      <c r="R310" t="n">
        <v>31.58</v>
      </c>
      <c r="S310" t="n">
        <v>17.37</v>
      </c>
      <c r="T310" t="n">
        <v>4953.92</v>
      </c>
      <c r="U310" t="n">
        <v>0.55</v>
      </c>
      <c r="V310" t="n">
        <v>0.73</v>
      </c>
      <c r="W310" t="n">
        <v>1.16</v>
      </c>
      <c r="X310" t="n">
        <v>0.31</v>
      </c>
      <c r="Y310" t="n">
        <v>1</v>
      </c>
      <c r="Z310" t="n">
        <v>10</v>
      </c>
    </row>
    <row r="311">
      <c r="A311" t="n">
        <v>19</v>
      </c>
      <c r="B311" t="n">
        <v>125</v>
      </c>
      <c r="C311" t="inlineStr">
        <is>
          <t xml:space="preserve">CONCLUIDO	</t>
        </is>
      </c>
      <c r="D311" t="n">
        <v>9.588200000000001</v>
      </c>
      <c r="E311" t="n">
        <v>10.43</v>
      </c>
      <c r="F311" t="n">
        <v>6.96</v>
      </c>
      <c r="G311" t="n">
        <v>27.86</v>
      </c>
      <c r="H311" t="n">
        <v>0.41</v>
      </c>
      <c r="I311" t="n">
        <v>15</v>
      </c>
      <c r="J311" t="n">
        <v>251.09</v>
      </c>
      <c r="K311" t="n">
        <v>58.47</v>
      </c>
      <c r="L311" t="n">
        <v>5.75</v>
      </c>
      <c r="M311" t="n">
        <v>13</v>
      </c>
      <c r="N311" t="n">
        <v>61.87</v>
      </c>
      <c r="O311" t="n">
        <v>31202.53</v>
      </c>
      <c r="P311" t="n">
        <v>110.19</v>
      </c>
      <c r="Q311" t="n">
        <v>204.18</v>
      </c>
      <c r="R311" t="n">
        <v>30.51</v>
      </c>
      <c r="S311" t="n">
        <v>17.37</v>
      </c>
      <c r="T311" t="n">
        <v>4422.68</v>
      </c>
      <c r="U311" t="n">
        <v>0.57</v>
      </c>
      <c r="V311" t="n">
        <v>0.73</v>
      </c>
      <c r="W311" t="n">
        <v>1.15</v>
      </c>
      <c r="X311" t="n">
        <v>0.27</v>
      </c>
      <c r="Y311" t="n">
        <v>1</v>
      </c>
      <c r="Z311" t="n">
        <v>10</v>
      </c>
    </row>
    <row r="312">
      <c r="A312" t="n">
        <v>20</v>
      </c>
      <c r="B312" t="n">
        <v>125</v>
      </c>
      <c r="C312" t="inlineStr">
        <is>
          <t xml:space="preserve">CONCLUIDO	</t>
        </is>
      </c>
      <c r="D312" t="n">
        <v>9.579599999999999</v>
      </c>
      <c r="E312" t="n">
        <v>10.44</v>
      </c>
      <c r="F312" t="n">
        <v>6.97</v>
      </c>
      <c r="G312" t="n">
        <v>27.89</v>
      </c>
      <c r="H312" t="n">
        <v>0.42</v>
      </c>
      <c r="I312" t="n">
        <v>15</v>
      </c>
      <c r="J312" t="n">
        <v>251.55</v>
      </c>
      <c r="K312" t="n">
        <v>58.47</v>
      </c>
      <c r="L312" t="n">
        <v>6</v>
      </c>
      <c r="M312" t="n">
        <v>13</v>
      </c>
      <c r="N312" t="n">
        <v>62.07</v>
      </c>
      <c r="O312" t="n">
        <v>31258.11</v>
      </c>
      <c r="P312" t="n">
        <v>110.15</v>
      </c>
      <c r="Q312" t="n">
        <v>204.15</v>
      </c>
      <c r="R312" t="n">
        <v>30.64</v>
      </c>
      <c r="S312" t="n">
        <v>17.37</v>
      </c>
      <c r="T312" t="n">
        <v>4485.88</v>
      </c>
      <c r="U312" t="n">
        <v>0.57</v>
      </c>
      <c r="V312" t="n">
        <v>0.73</v>
      </c>
      <c r="W312" t="n">
        <v>1.16</v>
      </c>
      <c r="X312" t="n">
        <v>0.28</v>
      </c>
      <c r="Y312" t="n">
        <v>1</v>
      </c>
      <c r="Z312" t="n">
        <v>10</v>
      </c>
    </row>
    <row r="313">
      <c r="A313" t="n">
        <v>21</v>
      </c>
      <c r="B313" t="n">
        <v>125</v>
      </c>
      <c r="C313" t="inlineStr">
        <is>
          <t xml:space="preserve">CONCLUIDO	</t>
        </is>
      </c>
      <c r="D313" t="n">
        <v>9.646000000000001</v>
      </c>
      <c r="E313" t="n">
        <v>10.37</v>
      </c>
      <c r="F313" t="n">
        <v>6.95</v>
      </c>
      <c r="G313" t="n">
        <v>29.78</v>
      </c>
      <c r="H313" t="n">
        <v>0.44</v>
      </c>
      <c r="I313" t="n">
        <v>14</v>
      </c>
      <c r="J313" t="n">
        <v>252</v>
      </c>
      <c r="K313" t="n">
        <v>58.47</v>
      </c>
      <c r="L313" t="n">
        <v>6.25</v>
      </c>
      <c r="M313" t="n">
        <v>12</v>
      </c>
      <c r="N313" t="n">
        <v>62.27</v>
      </c>
      <c r="O313" t="n">
        <v>31313.77</v>
      </c>
      <c r="P313" t="n">
        <v>109.75</v>
      </c>
      <c r="Q313" t="n">
        <v>204.17</v>
      </c>
      <c r="R313" t="n">
        <v>29.75</v>
      </c>
      <c r="S313" t="n">
        <v>17.37</v>
      </c>
      <c r="T313" t="n">
        <v>4048.08</v>
      </c>
      <c r="U313" t="n">
        <v>0.58</v>
      </c>
      <c r="V313" t="n">
        <v>0.73</v>
      </c>
      <c r="W313" t="n">
        <v>1.16</v>
      </c>
      <c r="X313" t="n">
        <v>0.26</v>
      </c>
      <c r="Y313" t="n">
        <v>1</v>
      </c>
      <c r="Z313" t="n">
        <v>10</v>
      </c>
    </row>
    <row r="314">
      <c r="A314" t="n">
        <v>22</v>
      </c>
      <c r="B314" t="n">
        <v>125</v>
      </c>
      <c r="C314" t="inlineStr">
        <is>
          <t xml:space="preserve">CONCLUIDO	</t>
        </is>
      </c>
      <c r="D314" t="n">
        <v>9.646599999999999</v>
      </c>
      <c r="E314" t="n">
        <v>10.37</v>
      </c>
      <c r="F314" t="n">
        <v>6.95</v>
      </c>
      <c r="G314" t="n">
        <v>29.78</v>
      </c>
      <c r="H314" t="n">
        <v>0.46</v>
      </c>
      <c r="I314" t="n">
        <v>14</v>
      </c>
      <c r="J314" t="n">
        <v>252.45</v>
      </c>
      <c r="K314" t="n">
        <v>58.47</v>
      </c>
      <c r="L314" t="n">
        <v>6.5</v>
      </c>
      <c r="M314" t="n">
        <v>12</v>
      </c>
      <c r="N314" t="n">
        <v>62.47</v>
      </c>
      <c r="O314" t="n">
        <v>31369.49</v>
      </c>
      <c r="P314" t="n">
        <v>109.47</v>
      </c>
      <c r="Q314" t="n">
        <v>204.16</v>
      </c>
      <c r="R314" t="n">
        <v>29.85</v>
      </c>
      <c r="S314" t="n">
        <v>17.37</v>
      </c>
      <c r="T314" t="n">
        <v>4096.94</v>
      </c>
      <c r="U314" t="n">
        <v>0.58</v>
      </c>
      <c r="V314" t="n">
        <v>0.74</v>
      </c>
      <c r="W314" t="n">
        <v>1.16</v>
      </c>
      <c r="X314" t="n">
        <v>0.26</v>
      </c>
      <c r="Y314" t="n">
        <v>1</v>
      </c>
      <c r="Z314" t="n">
        <v>10</v>
      </c>
    </row>
    <row r="315">
      <c r="A315" t="n">
        <v>23</v>
      </c>
      <c r="B315" t="n">
        <v>125</v>
      </c>
      <c r="C315" t="inlineStr">
        <is>
          <t xml:space="preserve">CONCLUIDO	</t>
        </is>
      </c>
      <c r="D315" t="n">
        <v>9.7056</v>
      </c>
      <c r="E315" t="n">
        <v>10.3</v>
      </c>
      <c r="F315" t="n">
        <v>6.93</v>
      </c>
      <c r="G315" t="n">
        <v>32</v>
      </c>
      <c r="H315" t="n">
        <v>0.47</v>
      </c>
      <c r="I315" t="n">
        <v>13</v>
      </c>
      <c r="J315" t="n">
        <v>252.9</v>
      </c>
      <c r="K315" t="n">
        <v>58.47</v>
      </c>
      <c r="L315" t="n">
        <v>6.75</v>
      </c>
      <c r="M315" t="n">
        <v>11</v>
      </c>
      <c r="N315" t="n">
        <v>62.68</v>
      </c>
      <c r="O315" t="n">
        <v>31425.3</v>
      </c>
      <c r="P315" t="n">
        <v>109.31</v>
      </c>
      <c r="Q315" t="n">
        <v>204.14</v>
      </c>
      <c r="R315" t="n">
        <v>29.37</v>
      </c>
      <c r="S315" t="n">
        <v>17.37</v>
      </c>
      <c r="T315" t="n">
        <v>3859.9</v>
      </c>
      <c r="U315" t="n">
        <v>0.59</v>
      </c>
      <c r="V315" t="n">
        <v>0.74</v>
      </c>
      <c r="W315" t="n">
        <v>1.16</v>
      </c>
      <c r="X315" t="n">
        <v>0.24</v>
      </c>
      <c r="Y315" t="n">
        <v>1</v>
      </c>
      <c r="Z315" t="n">
        <v>10</v>
      </c>
    </row>
    <row r="316">
      <c r="A316" t="n">
        <v>24</v>
      </c>
      <c r="B316" t="n">
        <v>125</v>
      </c>
      <c r="C316" t="inlineStr">
        <is>
          <t xml:space="preserve">CONCLUIDO	</t>
        </is>
      </c>
      <c r="D316" t="n">
        <v>9.7027</v>
      </c>
      <c r="E316" t="n">
        <v>10.31</v>
      </c>
      <c r="F316" t="n">
        <v>6.94</v>
      </c>
      <c r="G316" t="n">
        <v>32.01</v>
      </c>
      <c r="H316" t="n">
        <v>0.49</v>
      </c>
      <c r="I316" t="n">
        <v>13</v>
      </c>
      <c r="J316" t="n">
        <v>253.35</v>
      </c>
      <c r="K316" t="n">
        <v>58.47</v>
      </c>
      <c r="L316" t="n">
        <v>7</v>
      </c>
      <c r="M316" t="n">
        <v>11</v>
      </c>
      <c r="N316" t="n">
        <v>62.88</v>
      </c>
      <c r="O316" t="n">
        <v>31481.17</v>
      </c>
      <c r="P316" t="n">
        <v>109.13</v>
      </c>
      <c r="Q316" t="n">
        <v>204.16</v>
      </c>
      <c r="R316" t="n">
        <v>29.41</v>
      </c>
      <c r="S316" t="n">
        <v>17.37</v>
      </c>
      <c r="T316" t="n">
        <v>3882.87</v>
      </c>
      <c r="U316" t="n">
        <v>0.59</v>
      </c>
      <c r="V316" t="n">
        <v>0.74</v>
      </c>
      <c r="W316" t="n">
        <v>1.16</v>
      </c>
      <c r="X316" t="n">
        <v>0.24</v>
      </c>
      <c r="Y316" t="n">
        <v>1</v>
      </c>
      <c r="Z316" t="n">
        <v>10</v>
      </c>
    </row>
    <row r="317">
      <c r="A317" t="n">
        <v>25</v>
      </c>
      <c r="B317" t="n">
        <v>125</v>
      </c>
      <c r="C317" t="inlineStr">
        <is>
          <t xml:space="preserve">CONCLUIDO	</t>
        </is>
      </c>
      <c r="D317" t="n">
        <v>9.761100000000001</v>
      </c>
      <c r="E317" t="n">
        <v>10.24</v>
      </c>
      <c r="F317" t="n">
        <v>6.92</v>
      </c>
      <c r="G317" t="n">
        <v>34.61</v>
      </c>
      <c r="H317" t="n">
        <v>0.51</v>
      </c>
      <c r="I317" t="n">
        <v>12</v>
      </c>
      <c r="J317" t="n">
        <v>253.81</v>
      </c>
      <c r="K317" t="n">
        <v>58.47</v>
      </c>
      <c r="L317" t="n">
        <v>7.25</v>
      </c>
      <c r="M317" t="n">
        <v>10</v>
      </c>
      <c r="N317" t="n">
        <v>63.08</v>
      </c>
      <c r="O317" t="n">
        <v>31537.13</v>
      </c>
      <c r="P317" t="n">
        <v>108.98</v>
      </c>
      <c r="Q317" t="n">
        <v>204.14</v>
      </c>
      <c r="R317" t="n">
        <v>28.86</v>
      </c>
      <c r="S317" t="n">
        <v>17.37</v>
      </c>
      <c r="T317" t="n">
        <v>3613.82</v>
      </c>
      <c r="U317" t="n">
        <v>0.6</v>
      </c>
      <c r="V317" t="n">
        <v>0.74</v>
      </c>
      <c r="W317" t="n">
        <v>1.16</v>
      </c>
      <c r="X317" t="n">
        <v>0.23</v>
      </c>
      <c r="Y317" t="n">
        <v>1</v>
      </c>
      <c r="Z317" t="n">
        <v>10</v>
      </c>
    </row>
    <row r="318">
      <c r="A318" t="n">
        <v>26</v>
      </c>
      <c r="B318" t="n">
        <v>125</v>
      </c>
      <c r="C318" t="inlineStr">
        <is>
          <t xml:space="preserve">CONCLUIDO	</t>
        </is>
      </c>
      <c r="D318" t="n">
        <v>9.7659</v>
      </c>
      <c r="E318" t="n">
        <v>10.24</v>
      </c>
      <c r="F318" t="n">
        <v>6.92</v>
      </c>
      <c r="G318" t="n">
        <v>34.58</v>
      </c>
      <c r="H318" t="n">
        <v>0.52</v>
      </c>
      <c r="I318" t="n">
        <v>12</v>
      </c>
      <c r="J318" t="n">
        <v>254.26</v>
      </c>
      <c r="K318" t="n">
        <v>58.47</v>
      </c>
      <c r="L318" t="n">
        <v>7.5</v>
      </c>
      <c r="M318" t="n">
        <v>10</v>
      </c>
      <c r="N318" t="n">
        <v>63.29</v>
      </c>
      <c r="O318" t="n">
        <v>31593.16</v>
      </c>
      <c r="P318" t="n">
        <v>108.81</v>
      </c>
      <c r="Q318" t="n">
        <v>204.14</v>
      </c>
      <c r="R318" t="n">
        <v>28.86</v>
      </c>
      <c r="S318" t="n">
        <v>17.37</v>
      </c>
      <c r="T318" t="n">
        <v>3612.21</v>
      </c>
      <c r="U318" t="n">
        <v>0.6</v>
      </c>
      <c r="V318" t="n">
        <v>0.74</v>
      </c>
      <c r="W318" t="n">
        <v>1.16</v>
      </c>
      <c r="X318" t="n">
        <v>0.23</v>
      </c>
      <c r="Y318" t="n">
        <v>1</v>
      </c>
      <c r="Z318" t="n">
        <v>10</v>
      </c>
    </row>
    <row r="319">
      <c r="A319" t="n">
        <v>27</v>
      </c>
      <c r="B319" t="n">
        <v>125</v>
      </c>
      <c r="C319" t="inlineStr">
        <is>
          <t xml:space="preserve">CONCLUIDO	</t>
        </is>
      </c>
      <c r="D319" t="n">
        <v>9.8436</v>
      </c>
      <c r="E319" t="n">
        <v>10.16</v>
      </c>
      <c r="F319" t="n">
        <v>6.88</v>
      </c>
      <c r="G319" t="n">
        <v>37.54</v>
      </c>
      <c r="H319" t="n">
        <v>0.54</v>
      </c>
      <c r="I319" t="n">
        <v>11</v>
      </c>
      <c r="J319" t="n">
        <v>254.72</v>
      </c>
      <c r="K319" t="n">
        <v>58.47</v>
      </c>
      <c r="L319" t="n">
        <v>7.75</v>
      </c>
      <c r="M319" t="n">
        <v>9</v>
      </c>
      <c r="N319" t="n">
        <v>63.49</v>
      </c>
      <c r="O319" t="n">
        <v>31649.26</v>
      </c>
      <c r="P319" t="n">
        <v>107.91</v>
      </c>
      <c r="Q319" t="n">
        <v>204.16</v>
      </c>
      <c r="R319" t="n">
        <v>27.72</v>
      </c>
      <c r="S319" t="n">
        <v>17.37</v>
      </c>
      <c r="T319" t="n">
        <v>3049.3</v>
      </c>
      <c r="U319" t="n">
        <v>0.63</v>
      </c>
      <c r="V319" t="n">
        <v>0.74</v>
      </c>
      <c r="W319" t="n">
        <v>1.15</v>
      </c>
      <c r="X319" t="n">
        <v>0.19</v>
      </c>
      <c r="Y319" t="n">
        <v>1</v>
      </c>
      <c r="Z319" t="n">
        <v>10</v>
      </c>
    </row>
    <row r="320">
      <c r="A320" t="n">
        <v>28</v>
      </c>
      <c r="B320" t="n">
        <v>125</v>
      </c>
      <c r="C320" t="inlineStr">
        <is>
          <t xml:space="preserve">CONCLUIDO	</t>
        </is>
      </c>
      <c r="D320" t="n">
        <v>9.842499999999999</v>
      </c>
      <c r="E320" t="n">
        <v>10.16</v>
      </c>
      <c r="F320" t="n">
        <v>6.88</v>
      </c>
      <c r="G320" t="n">
        <v>37.55</v>
      </c>
      <c r="H320" t="n">
        <v>0.5600000000000001</v>
      </c>
      <c r="I320" t="n">
        <v>11</v>
      </c>
      <c r="J320" t="n">
        <v>255.17</v>
      </c>
      <c r="K320" t="n">
        <v>58.47</v>
      </c>
      <c r="L320" t="n">
        <v>8</v>
      </c>
      <c r="M320" t="n">
        <v>9</v>
      </c>
      <c r="N320" t="n">
        <v>63.7</v>
      </c>
      <c r="O320" t="n">
        <v>31705.44</v>
      </c>
      <c r="P320" t="n">
        <v>107.93</v>
      </c>
      <c r="Q320" t="n">
        <v>204.14</v>
      </c>
      <c r="R320" t="n">
        <v>27.86</v>
      </c>
      <c r="S320" t="n">
        <v>17.37</v>
      </c>
      <c r="T320" t="n">
        <v>3118.4</v>
      </c>
      <c r="U320" t="n">
        <v>0.62</v>
      </c>
      <c r="V320" t="n">
        <v>0.74</v>
      </c>
      <c r="W320" t="n">
        <v>1.15</v>
      </c>
      <c r="X320" t="n">
        <v>0.19</v>
      </c>
      <c r="Y320" t="n">
        <v>1</v>
      </c>
      <c r="Z320" t="n">
        <v>10</v>
      </c>
    </row>
    <row r="321">
      <c r="A321" t="n">
        <v>29</v>
      </c>
      <c r="B321" t="n">
        <v>125</v>
      </c>
      <c r="C321" t="inlineStr">
        <is>
          <t xml:space="preserve">CONCLUIDO	</t>
        </is>
      </c>
      <c r="D321" t="n">
        <v>9.8385</v>
      </c>
      <c r="E321" t="n">
        <v>10.16</v>
      </c>
      <c r="F321" t="n">
        <v>6.89</v>
      </c>
      <c r="G321" t="n">
        <v>37.57</v>
      </c>
      <c r="H321" t="n">
        <v>0.57</v>
      </c>
      <c r="I321" t="n">
        <v>11</v>
      </c>
      <c r="J321" t="n">
        <v>255.63</v>
      </c>
      <c r="K321" t="n">
        <v>58.47</v>
      </c>
      <c r="L321" t="n">
        <v>8.25</v>
      </c>
      <c r="M321" t="n">
        <v>9</v>
      </c>
      <c r="N321" t="n">
        <v>63.91</v>
      </c>
      <c r="O321" t="n">
        <v>31761.69</v>
      </c>
      <c r="P321" t="n">
        <v>107.98</v>
      </c>
      <c r="Q321" t="n">
        <v>204.15</v>
      </c>
      <c r="R321" t="n">
        <v>28.08</v>
      </c>
      <c r="S321" t="n">
        <v>17.37</v>
      </c>
      <c r="T321" t="n">
        <v>3225.54</v>
      </c>
      <c r="U321" t="n">
        <v>0.62</v>
      </c>
      <c r="V321" t="n">
        <v>0.74</v>
      </c>
      <c r="W321" t="n">
        <v>1.15</v>
      </c>
      <c r="X321" t="n">
        <v>0.2</v>
      </c>
      <c r="Y321" t="n">
        <v>1</v>
      </c>
      <c r="Z321" t="n">
        <v>10</v>
      </c>
    </row>
    <row r="322">
      <c r="A322" t="n">
        <v>30</v>
      </c>
      <c r="B322" t="n">
        <v>125</v>
      </c>
      <c r="C322" t="inlineStr">
        <is>
          <t xml:space="preserve">CONCLUIDO	</t>
        </is>
      </c>
      <c r="D322" t="n">
        <v>9.8369</v>
      </c>
      <c r="E322" t="n">
        <v>10.17</v>
      </c>
      <c r="F322" t="n">
        <v>6.89</v>
      </c>
      <c r="G322" t="n">
        <v>37.58</v>
      </c>
      <c r="H322" t="n">
        <v>0.59</v>
      </c>
      <c r="I322" t="n">
        <v>11</v>
      </c>
      <c r="J322" t="n">
        <v>256.09</v>
      </c>
      <c r="K322" t="n">
        <v>58.47</v>
      </c>
      <c r="L322" t="n">
        <v>8.5</v>
      </c>
      <c r="M322" t="n">
        <v>9</v>
      </c>
      <c r="N322" t="n">
        <v>64.11</v>
      </c>
      <c r="O322" t="n">
        <v>31818.02</v>
      </c>
      <c r="P322" t="n">
        <v>107.75</v>
      </c>
      <c r="Q322" t="n">
        <v>204.14</v>
      </c>
      <c r="R322" t="n">
        <v>27.87</v>
      </c>
      <c r="S322" t="n">
        <v>17.37</v>
      </c>
      <c r="T322" t="n">
        <v>3122.55</v>
      </c>
      <c r="U322" t="n">
        <v>0.62</v>
      </c>
      <c r="V322" t="n">
        <v>0.74</v>
      </c>
      <c r="W322" t="n">
        <v>1.16</v>
      </c>
      <c r="X322" t="n">
        <v>0.2</v>
      </c>
      <c r="Y322" t="n">
        <v>1</v>
      </c>
      <c r="Z322" t="n">
        <v>10</v>
      </c>
    </row>
    <row r="323">
      <c r="A323" t="n">
        <v>31</v>
      </c>
      <c r="B323" t="n">
        <v>125</v>
      </c>
      <c r="C323" t="inlineStr">
        <is>
          <t xml:space="preserve">CONCLUIDO	</t>
        </is>
      </c>
      <c r="D323" t="n">
        <v>9.9078</v>
      </c>
      <c r="E323" t="n">
        <v>10.09</v>
      </c>
      <c r="F323" t="n">
        <v>6.86</v>
      </c>
      <c r="G323" t="n">
        <v>41.18</v>
      </c>
      <c r="H323" t="n">
        <v>0.61</v>
      </c>
      <c r="I323" t="n">
        <v>10</v>
      </c>
      <c r="J323" t="n">
        <v>256.54</v>
      </c>
      <c r="K323" t="n">
        <v>58.47</v>
      </c>
      <c r="L323" t="n">
        <v>8.75</v>
      </c>
      <c r="M323" t="n">
        <v>8</v>
      </c>
      <c r="N323" t="n">
        <v>64.31999999999999</v>
      </c>
      <c r="O323" t="n">
        <v>31874.43</v>
      </c>
      <c r="P323" t="n">
        <v>107.24</v>
      </c>
      <c r="Q323" t="n">
        <v>204.16</v>
      </c>
      <c r="R323" t="n">
        <v>27.27</v>
      </c>
      <c r="S323" t="n">
        <v>17.37</v>
      </c>
      <c r="T323" t="n">
        <v>2826.18</v>
      </c>
      <c r="U323" t="n">
        <v>0.64</v>
      </c>
      <c r="V323" t="n">
        <v>0.74</v>
      </c>
      <c r="W323" t="n">
        <v>1.15</v>
      </c>
      <c r="X323" t="n">
        <v>0.17</v>
      </c>
      <c r="Y323" t="n">
        <v>1</v>
      </c>
      <c r="Z323" t="n">
        <v>10</v>
      </c>
    </row>
    <row r="324">
      <c r="A324" t="n">
        <v>32</v>
      </c>
      <c r="B324" t="n">
        <v>125</v>
      </c>
      <c r="C324" t="inlineStr">
        <is>
          <t xml:space="preserve">CONCLUIDO	</t>
        </is>
      </c>
      <c r="D324" t="n">
        <v>9.9048</v>
      </c>
      <c r="E324" t="n">
        <v>10.1</v>
      </c>
      <c r="F324" t="n">
        <v>6.87</v>
      </c>
      <c r="G324" t="n">
        <v>41.2</v>
      </c>
      <c r="H324" t="n">
        <v>0.62</v>
      </c>
      <c r="I324" t="n">
        <v>10</v>
      </c>
      <c r="J324" t="n">
        <v>257</v>
      </c>
      <c r="K324" t="n">
        <v>58.47</v>
      </c>
      <c r="L324" t="n">
        <v>9</v>
      </c>
      <c r="M324" t="n">
        <v>8</v>
      </c>
      <c r="N324" t="n">
        <v>64.53</v>
      </c>
      <c r="O324" t="n">
        <v>31931.04</v>
      </c>
      <c r="P324" t="n">
        <v>107.3</v>
      </c>
      <c r="Q324" t="n">
        <v>204.2</v>
      </c>
      <c r="R324" t="n">
        <v>27.23</v>
      </c>
      <c r="S324" t="n">
        <v>17.37</v>
      </c>
      <c r="T324" t="n">
        <v>2805.52</v>
      </c>
      <c r="U324" t="n">
        <v>0.64</v>
      </c>
      <c r="V324" t="n">
        <v>0.74</v>
      </c>
      <c r="W324" t="n">
        <v>1.15</v>
      </c>
      <c r="X324" t="n">
        <v>0.18</v>
      </c>
      <c r="Y324" t="n">
        <v>1</v>
      </c>
      <c r="Z324" t="n">
        <v>10</v>
      </c>
    </row>
    <row r="325">
      <c r="A325" t="n">
        <v>33</v>
      </c>
      <c r="B325" t="n">
        <v>125</v>
      </c>
      <c r="C325" t="inlineStr">
        <is>
          <t xml:space="preserve">CONCLUIDO	</t>
        </is>
      </c>
      <c r="D325" t="n">
        <v>9.9078</v>
      </c>
      <c r="E325" t="n">
        <v>10.09</v>
      </c>
      <c r="F325" t="n">
        <v>6.86</v>
      </c>
      <c r="G325" t="n">
        <v>41.18</v>
      </c>
      <c r="H325" t="n">
        <v>0.64</v>
      </c>
      <c r="I325" t="n">
        <v>10</v>
      </c>
      <c r="J325" t="n">
        <v>257.46</v>
      </c>
      <c r="K325" t="n">
        <v>58.47</v>
      </c>
      <c r="L325" t="n">
        <v>9.25</v>
      </c>
      <c r="M325" t="n">
        <v>8</v>
      </c>
      <c r="N325" t="n">
        <v>64.73999999999999</v>
      </c>
      <c r="O325" t="n">
        <v>31987.61</v>
      </c>
      <c r="P325" t="n">
        <v>107.37</v>
      </c>
      <c r="Q325" t="n">
        <v>204.17</v>
      </c>
      <c r="R325" t="n">
        <v>27.15</v>
      </c>
      <c r="S325" t="n">
        <v>17.37</v>
      </c>
      <c r="T325" t="n">
        <v>2765.29</v>
      </c>
      <c r="U325" t="n">
        <v>0.64</v>
      </c>
      <c r="V325" t="n">
        <v>0.74</v>
      </c>
      <c r="W325" t="n">
        <v>1.15</v>
      </c>
      <c r="X325" t="n">
        <v>0.17</v>
      </c>
      <c r="Y325" t="n">
        <v>1</v>
      </c>
      <c r="Z325" t="n">
        <v>10</v>
      </c>
    </row>
    <row r="326">
      <c r="A326" t="n">
        <v>34</v>
      </c>
      <c r="B326" t="n">
        <v>125</v>
      </c>
      <c r="C326" t="inlineStr">
        <is>
          <t xml:space="preserve">CONCLUIDO	</t>
        </is>
      </c>
      <c r="D326" t="n">
        <v>9.903700000000001</v>
      </c>
      <c r="E326" t="n">
        <v>10.1</v>
      </c>
      <c r="F326" t="n">
        <v>6.87</v>
      </c>
      <c r="G326" t="n">
        <v>41.21</v>
      </c>
      <c r="H326" t="n">
        <v>0.66</v>
      </c>
      <c r="I326" t="n">
        <v>10</v>
      </c>
      <c r="J326" t="n">
        <v>257.92</v>
      </c>
      <c r="K326" t="n">
        <v>58.47</v>
      </c>
      <c r="L326" t="n">
        <v>9.5</v>
      </c>
      <c r="M326" t="n">
        <v>8</v>
      </c>
      <c r="N326" t="n">
        <v>64.95</v>
      </c>
      <c r="O326" t="n">
        <v>32044.25</v>
      </c>
      <c r="P326" t="n">
        <v>107.02</v>
      </c>
      <c r="Q326" t="n">
        <v>204.14</v>
      </c>
      <c r="R326" t="n">
        <v>27.24</v>
      </c>
      <c r="S326" t="n">
        <v>17.37</v>
      </c>
      <c r="T326" t="n">
        <v>2813.88</v>
      </c>
      <c r="U326" t="n">
        <v>0.64</v>
      </c>
      <c r="V326" t="n">
        <v>0.74</v>
      </c>
      <c r="W326" t="n">
        <v>1.15</v>
      </c>
      <c r="X326" t="n">
        <v>0.18</v>
      </c>
      <c r="Y326" t="n">
        <v>1</v>
      </c>
      <c r="Z326" t="n">
        <v>10</v>
      </c>
    </row>
    <row r="327">
      <c r="A327" t="n">
        <v>35</v>
      </c>
      <c r="B327" t="n">
        <v>125</v>
      </c>
      <c r="C327" t="inlineStr">
        <is>
          <t xml:space="preserve">CONCLUIDO	</t>
        </is>
      </c>
      <c r="D327" t="n">
        <v>9.9621</v>
      </c>
      <c r="E327" t="n">
        <v>10.04</v>
      </c>
      <c r="F327" t="n">
        <v>6.86</v>
      </c>
      <c r="G327" t="n">
        <v>45.71</v>
      </c>
      <c r="H327" t="n">
        <v>0.67</v>
      </c>
      <c r="I327" t="n">
        <v>9</v>
      </c>
      <c r="J327" t="n">
        <v>258.38</v>
      </c>
      <c r="K327" t="n">
        <v>58.47</v>
      </c>
      <c r="L327" t="n">
        <v>9.75</v>
      </c>
      <c r="M327" t="n">
        <v>7</v>
      </c>
      <c r="N327" t="n">
        <v>65.16</v>
      </c>
      <c r="O327" t="n">
        <v>32100.97</v>
      </c>
      <c r="P327" t="n">
        <v>106.95</v>
      </c>
      <c r="Q327" t="n">
        <v>204.14</v>
      </c>
      <c r="R327" t="n">
        <v>26.9</v>
      </c>
      <c r="S327" t="n">
        <v>17.37</v>
      </c>
      <c r="T327" t="n">
        <v>2649.75</v>
      </c>
      <c r="U327" t="n">
        <v>0.65</v>
      </c>
      <c r="V327" t="n">
        <v>0.74</v>
      </c>
      <c r="W327" t="n">
        <v>1.15</v>
      </c>
      <c r="X327" t="n">
        <v>0.17</v>
      </c>
      <c r="Y327" t="n">
        <v>1</v>
      </c>
      <c r="Z327" t="n">
        <v>10</v>
      </c>
    </row>
    <row r="328">
      <c r="A328" t="n">
        <v>36</v>
      </c>
      <c r="B328" t="n">
        <v>125</v>
      </c>
      <c r="C328" t="inlineStr">
        <is>
          <t xml:space="preserve">CONCLUIDO	</t>
        </is>
      </c>
      <c r="D328" t="n">
        <v>9.961</v>
      </c>
      <c r="E328" t="n">
        <v>10.04</v>
      </c>
      <c r="F328" t="n">
        <v>6.86</v>
      </c>
      <c r="G328" t="n">
        <v>45.71</v>
      </c>
      <c r="H328" t="n">
        <v>0.6899999999999999</v>
      </c>
      <c r="I328" t="n">
        <v>9</v>
      </c>
      <c r="J328" t="n">
        <v>258.84</v>
      </c>
      <c r="K328" t="n">
        <v>58.47</v>
      </c>
      <c r="L328" t="n">
        <v>10</v>
      </c>
      <c r="M328" t="n">
        <v>7</v>
      </c>
      <c r="N328" t="n">
        <v>65.37</v>
      </c>
      <c r="O328" t="n">
        <v>32157.77</v>
      </c>
      <c r="P328" t="n">
        <v>107.08</v>
      </c>
      <c r="Q328" t="n">
        <v>204.15</v>
      </c>
      <c r="R328" t="n">
        <v>26.95</v>
      </c>
      <c r="S328" t="n">
        <v>17.37</v>
      </c>
      <c r="T328" t="n">
        <v>2671.87</v>
      </c>
      <c r="U328" t="n">
        <v>0.64</v>
      </c>
      <c r="V328" t="n">
        <v>0.74</v>
      </c>
      <c r="W328" t="n">
        <v>1.15</v>
      </c>
      <c r="X328" t="n">
        <v>0.17</v>
      </c>
      <c r="Y328" t="n">
        <v>1</v>
      </c>
      <c r="Z328" t="n">
        <v>10</v>
      </c>
    </row>
    <row r="329">
      <c r="A329" t="n">
        <v>37</v>
      </c>
      <c r="B329" t="n">
        <v>125</v>
      </c>
      <c r="C329" t="inlineStr">
        <is>
          <t xml:space="preserve">CONCLUIDO	</t>
        </is>
      </c>
      <c r="D329" t="n">
        <v>9.9657</v>
      </c>
      <c r="E329" t="n">
        <v>10.03</v>
      </c>
      <c r="F329" t="n">
        <v>6.85</v>
      </c>
      <c r="G329" t="n">
        <v>45.68</v>
      </c>
      <c r="H329" t="n">
        <v>0.7</v>
      </c>
      <c r="I329" t="n">
        <v>9</v>
      </c>
      <c r="J329" t="n">
        <v>259.3</v>
      </c>
      <c r="K329" t="n">
        <v>58.47</v>
      </c>
      <c r="L329" t="n">
        <v>10.25</v>
      </c>
      <c r="M329" t="n">
        <v>7</v>
      </c>
      <c r="N329" t="n">
        <v>65.58</v>
      </c>
      <c r="O329" t="n">
        <v>32214.64</v>
      </c>
      <c r="P329" t="n">
        <v>106.9</v>
      </c>
      <c r="Q329" t="n">
        <v>204.14</v>
      </c>
      <c r="R329" t="n">
        <v>26.89</v>
      </c>
      <c r="S329" t="n">
        <v>17.37</v>
      </c>
      <c r="T329" t="n">
        <v>2641.82</v>
      </c>
      <c r="U329" t="n">
        <v>0.65</v>
      </c>
      <c r="V329" t="n">
        <v>0.75</v>
      </c>
      <c r="W329" t="n">
        <v>1.15</v>
      </c>
      <c r="X329" t="n">
        <v>0.16</v>
      </c>
      <c r="Y329" t="n">
        <v>1</v>
      </c>
      <c r="Z329" t="n">
        <v>10</v>
      </c>
    </row>
    <row r="330">
      <c r="A330" t="n">
        <v>38</v>
      </c>
      <c r="B330" t="n">
        <v>125</v>
      </c>
      <c r="C330" t="inlineStr">
        <is>
          <t xml:space="preserve">CONCLUIDO	</t>
        </is>
      </c>
      <c r="D330" t="n">
        <v>9.9588</v>
      </c>
      <c r="E330" t="n">
        <v>10.04</v>
      </c>
      <c r="F330" t="n">
        <v>6.86</v>
      </c>
      <c r="G330" t="n">
        <v>45.73</v>
      </c>
      <c r="H330" t="n">
        <v>0.72</v>
      </c>
      <c r="I330" t="n">
        <v>9</v>
      </c>
      <c r="J330" t="n">
        <v>259.76</v>
      </c>
      <c r="K330" t="n">
        <v>58.47</v>
      </c>
      <c r="L330" t="n">
        <v>10.5</v>
      </c>
      <c r="M330" t="n">
        <v>7</v>
      </c>
      <c r="N330" t="n">
        <v>65.79000000000001</v>
      </c>
      <c r="O330" t="n">
        <v>32271.6</v>
      </c>
      <c r="P330" t="n">
        <v>106.81</v>
      </c>
      <c r="Q330" t="n">
        <v>204.14</v>
      </c>
      <c r="R330" t="n">
        <v>27.22</v>
      </c>
      <c r="S330" t="n">
        <v>17.37</v>
      </c>
      <c r="T330" t="n">
        <v>2807.1</v>
      </c>
      <c r="U330" t="n">
        <v>0.64</v>
      </c>
      <c r="V330" t="n">
        <v>0.74</v>
      </c>
      <c r="W330" t="n">
        <v>1.15</v>
      </c>
      <c r="X330" t="n">
        <v>0.17</v>
      </c>
      <c r="Y330" t="n">
        <v>1</v>
      </c>
      <c r="Z330" t="n">
        <v>10</v>
      </c>
    </row>
    <row r="331">
      <c r="A331" t="n">
        <v>39</v>
      </c>
      <c r="B331" t="n">
        <v>125</v>
      </c>
      <c r="C331" t="inlineStr">
        <is>
          <t xml:space="preserve">CONCLUIDO	</t>
        </is>
      </c>
      <c r="D331" t="n">
        <v>9.9651</v>
      </c>
      <c r="E331" t="n">
        <v>10.04</v>
      </c>
      <c r="F331" t="n">
        <v>6.85</v>
      </c>
      <c r="G331" t="n">
        <v>45.69</v>
      </c>
      <c r="H331" t="n">
        <v>0.74</v>
      </c>
      <c r="I331" t="n">
        <v>9</v>
      </c>
      <c r="J331" t="n">
        <v>260.23</v>
      </c>
      <c r="K331" t="n">
        <v>58.47</v>
      </c>
      <c r="L331" t="n">
        <v>10.75</v>
      </c>
      <c r="M331" t="n">
        <v>7</v>
      </c>
      <c r="N331" t="n">
        <v>66</v>
      </c>
      <c r="O331" t="n">
        <v>32328.64</v>
      </c>
      <c r="P331" t="n">
        <v>106.54</v>
      </c>
      <c r="Q331" t="n">
        <v>204.14</v>
      </c>
      <c r="R331" t="n">
        <v>26.84</v>
      </c>
      <c r="S331" t="n">
        <v>17.37</v>
      </c>
      <c r="T331" t="n">
        <v>2617.61</v>
      </c>
      <c r="U331" t="n">
        <v>0.65</v>
      </c>
      <c r="V331" t="n">
        <v>0.75</v>
      </c>
      <c r="W331" t="n">
        <v>1.15</v>
      </c>
      <c r="X331" t="n">
        <v>0.16</v>
      </c>
      <c r="Y331" t="n">
        <v>1</v>
      </c>
      <c r="Z331" t="n">
        <v>10</v>
      </c>
    </row>
    <row r="332">
      <c r="A332" t="n">
        <v>40</v>
      </c>
      <c r="B332" t="n">
        <v>125</v>
      </c>
      <c r="C332" t="inlineStr">
        <is>
          <t xml:space="preserve">CONCLUIDO	</t>
        </is>
      </c>
      <c r="D332" t="n">
        <v>10.034</v>
      </c>
      <c r="E332" t="n">
        <v>9.970000000000001</v>
      </c>
      <c r="F332" t="n">
        <v>6.83</v>
      </c>
      <c r="G332" t="n">
        <v>51.24</v>
      </c>
      <c r="H332" t="n">
        <v>0.75</v>
      </c>
      <c r="I332" t="n">
        <v>8</v>
      </c>
      <c r="J332" t="n">
        <v>260.69</v>
      </c>
      <c r="K332" t="n">
        <v>58.47</v>
      </c>
      <c r="L332" t="n">
        <v>11</v>
      </c>
      <c r="M332" t="n">
        <v>6</v>
      </c>
      <c r="N332" t="n">
        <v>66.20999999999999</v>
      </c>
      <c r="O332" t="n">
        <v>32385.75</v>
      </c>
      <c r="P332" t="n">
        <v>106.14</v>
      </c>
      <c r="Q332" t="n">
        <v>204.14</v>
      </c>
      <c r="R332" t="n">
        <v>26.17</v>
      </c>
      <c r="S332" t="n">
        <v>17.37</v>
      </c>
      <c r="T332" t="n">
        <v>2285.03</v>
      </c>
      <c r="U332" t="n">
        <v>0.66</v>
      </c>
      <c r="V332" t="n">
        <v>0.75</v>
      </c>
      <c r="W332" t="n">
        <v>1.15</v>
      </c>
      <c r="X332" t="n">
        <v>0.14</v>
      </c>
      <c r="Y332" t="n">
        <v>1</v>
      </c>
      <c r="Z332" t="n">
        <v>10</v>
      </c>
    </row>
    <row r="333">
      <c r="A333" t="n">
        <v>41</v>
      </c>
      <c r="B333" t="n">
        <v>125</v>
      </c>
      <c r="C333" t="inlineStr">
        <is>
          <t xml:space="preserve">CONCLUIDO	</t>
        </is>
      </c>
      <c r="D333" t="n">
        <v>10.0483</v>
      </c>
      <c r="E333" t="n">
        <v>9.949999999999999</v>
      </c>
      <c r="F333" t="n">
        <v>6.82</v>
      </c>
      <c r="G333" t="n">
        <v>51.13</v>
      </c>
      <c r="H333" t="n">
        <v>0.77</v>
      </c>
      <c r="I333" t="n">
        <v>8</v>
      </c>
      <c r="J333" t="n">
        <v>261.15</v>
      </c>
      <c r="K333" t="n">
        <v>58.47</v>
      </c>
      <c r="L333" t="n">
        <v>11.25</v>
      </c>
      <c r="M333" t="n">
        <v>6</v>
      </c>
      <c r="N333" t="n">
        <v>66.43000000000001</v>
      </c>
      <c r="O333" t="n">
        <v>32442.95</v>
      </c>
      <c r="P333" t="n">
        <v>105.72</v>
      </c>
      <c r="Q333" t="n">
        <v>204.14</v>
      </c>
      <c r="R333" t="n">
        <v>25.81</v>
      </c>
      <c r="S333" t="n">
        <v>17.37</v>
      </c>
      <c r="T333" t="n">
        <v>2106.08</v>
      </c>
      <c r="U333" t="n">
        <v>0.67</v>
      </c>
      <c r="V333" t="n">
        <v>0.75</v>
      </c>
      <c r="W333" t="n">
        <v>1.15</v>
      </c>
      <c r="X333" t="n">
        <v>0.13</v>
      </c>
      <c r="Y333" t="n">
        <v>1</v>
      </c>
      <c r="Z333" t="n">
        <v>10</v>
      </c>
    </row>
    <row r="334">
      <c r="A334" t="n">
        <v>42</v>
      </c>
      <c r="B334" t="n">
        <v>125</v>
      </c>
      <c r="C334" t="inlineStr">
        <is>
          <t xml:space="preserve">CONCLUIDO	</t>
        </is>
      </c>
      <c r="D334" t="n">
        <v>10.0413</v>
      </c>
      <c r="E334" t="n">
        <v>9.960000000000001</v>
      </c>
      <c r="F334" t="n">
        <v>6.82</v>
      </c>
      <c r="G334" t="n">
        <v>51.18</v>
      </c>
      <c r="H334" t="n">
        <v>0.78</v>
      </c>
      <c r="I334" t="n">
        <v>8</v>
      </c>
      <c r="J334" t="n">
        <v>261.62</v>
      </c>
      <c r="K334" t="n">
        <v>58.47</v>
      </c>
      <c r="L334" t="n">
        <v>11.5</v>
      </c>
      <c r="M334" t="n">
        <v>6</v>
      </c>
      <c r="N334" t="n">
        <v>66.64</v>
      </c>
      <c r="O334" t="n">
        <v>32500.22</v>
      </c>
      <c r="P334" t="n">
        <v>105.73</v>
      </c>
      <c r="Q334" t="n">
        <v>204.15</v>
      </c>
      <c r="R334" t="n">
        <v>25.95</v>
      </c>
      <c r="S334" t="n">
        <v>17.37</v>
      </c>
      <c r="T334" t="n">
        <v>2175.89</v>
      </c>
      <c r="U334" t="n">
        <v>0.67</v>
      </c>
      <c r="V334" t="n">
        <v>0.75</v>
      </c>
      <c r="W334" t="n">
        <v>1.15</v>
      </c>
      <c r="X334" t="n">
        <v>0.13</v>
      </c>
      <c r="Y334" t="n">
        <v>1</v>
      </c>
      <c r="Z334" t="n">
        <v>10</v>
      </c>
    </row>
    <row r="335">
      <c r="A335" t="n">
        <v>43</v>
      </c>
      <c r="B335" t="n">
        <v>125</v>
      </c>
      <c r="C335" t="inlineStr">
        <is>
          <t xml:space="preserve">CONCLUIDO	</t>
        </is>
      </c>
      <c r="D335" t="n">
        <v>10.0337</v>
      </c>
      <c r="E335" t="n">
        <v>9.970000000000001</v>
      </c>
      <c r="F335" t="n">
        <v>6.83</v>
      </c>
      <c r="G335" t="n">
        <v>51.24</v>
      </c>
      <c r="H335" t="n">
        <v>0.8</v>
      </c>
      <c r="I335" t="n">
        <v>8</v>
      </c>
      <c r="J335" t="n">
        <v>262.08</v>
      </c>
      <c r="K335" t="n">
        <v>58.47</v>
      </c>
      <c r="L335" t="n">
        <v>11.75</v>
      </c>
      <c r="M335" t="n">
        <v>6</v>
      </c>
      <c r="N335" t="n">
        <v>66.86</v>
      </c>
      <c r="O335" t="n">
        <v>32557.58</v>
      </c>
      <c r="P335" t="n">
        <v>105.67</v>
      </c>
      <c r="Q335" t="n">
        <v>204.15</v>
      </c>
      <c r="R335" t="n">
        <v>26.26</v>
      </c>
      <c r="S335" t="n">
        <v>17.37</v>
      </c>
      <c r="T335" t="n">
        <v>2330</v>
      </c>
      <c r="U335" t="n">
        <v>0.66</v>
      </c>
      <c r="V335" t="n">
        <v>0.75</v>
      </c>
      <c r="W335" t="n">
        <v>1.15</v>
      </c>
      <c r="X335" t="n">
        <v>0.14</v>
      </c>
      <c r="Y335" t="n">
        <v>1</v>
      </c>
      <c r="Z335" t="n">
        <v>10</v>
      </c>
    </row>
    <row r="336">
      <c r="A336" t="n">
        <v>44</v>
      </c>
      <c r="B336" t="n">
        <v>125</v>
      </c>
      <c r="C336" t="inlineStr">
        <is>
          <t xml:space="preserve">CONCLUIDO	</t>
        </is>
      </c>
      <c r="D336" t="n">
        <v>10.0393</v>
      </c>
      <c r="E336" t="n">
        <v>9.960000000000001</v>
      </c>
      <c r="F336" t="n">
        <v>6.83</v>
      </c>
      <c r="G336" t="n">
        <v>51.2</v>
      </c>
      <c r="H336" t="n">
        <v>0.8100000000000001</v>
      </c>
      <c r="I336" t="n">
        <v>8</v>
      </c>
      <c r="J336" t="n">
        <v>262.55</v>
      </c>
      <c r="K336" t="n">
        <v>58.47</v>
      </c>
      <c r="L336" t="n">
        <v>12</v>
      </c>
      <c r="M336" t="n">
        <v>6</v>
      </c>
      <c r="N336" t="n">
        <v>67.06999999999999</v>
      </c>
      <c r="O336" t="n">
        <v>32615.02</v>
      </c>
      <c r="P336" t="n">
        <v>105.66</v>
      </c>
      <c r="Q336" t="n">
        <v>204.16</v>
      </c>
      <c r="R336" t="n">
        <v>26.06</v>
      </c>
      <c r="S336" t="n">
        <v>17.37</v>
      </c>
      <c r="T336" t="n">
        <v>2232.35</v>
      </c>
      <c r="U336" t="n">
        <v>0.67</v>
      </c>
      <c r="V336" t="n">
        <v>0.75</v>
      </c>
      <c r="W336" t="n">
        <v>1.15</v>
      </c>
      <c r="X336" t="n">
        <v>0.13</v>
      </c>
      <c r="Y336" t="n">
        <v>1</v>
      </c>
      <c r="Z336" t="n">
        <v>10</v>
      </c>
    </row>
    <row r="337">
      <c r="A337" t="n">
        <v>45</v>
      </c>
      <c r="B337" t="n">
        <v>125</v>
      </c>
      <c r="C337" t="inlineStr">
        <is>
          <t xml:space="preserve">CONCLUIDO	</t>
        </is>
      </c>
      <c r="D337" t="n">
        <v>10.0354</v>
      </c>
      <c r="E337" t="n">
        <v>9.960000000000001</v>
      </c>
      <c r="F337" t="n">
        <v>6.83</v>
      </c>
      <c r="G337" t="n">
        <v>51.23</v>
      </c>
      <c r="H337" t="n">
        <v>0.83</v>
      </c>
      <c r="I337" t="n">
        <v>8</v>
      </c>
      <c r="J337" t="n">
        <v>263.01</v>
      </c>
      <c r="K337" t="n">
        <v>58.47</v>
      </c>
      <c r="L337" t="n">
        <v>12.25</v>
      </c>
      <c r="M337" t="n">
        <v>6</v>
      </c>
      <c r="N337" t="n">
        <v>67.29000000000001</v>
      </c>
      <c r="O337" t="n">
        <v>32672.53</v>
      </c>
      <c r="P337" t="n">
        <v>105.47</v>
      </c>
      <c r="Q337" t="n">
        <v>204.16</v>
      </c>
      <c r="R337" t="n">
        <v>26.18</v>
      </c>
      <c r="S337" t="n">
        <v>17.37</v>
      </c>
      <c r="T337" t="n">
        <v>2291.14</v>
      </c>
      <c r="U337" t="n">
        <v>0.66</v>
      </c>
      <c r="V337" t="n">
        <v>0.75</v>
      </c>
      <c r="W337" t="n">
        <v>1.15</v>
      </c>
      <c r="X337" t="n">
        <v>0.14</v>
      </c>
      <c r="Y337" t="n">
        <v>1</v>
      </c>
      <c r="Z337" t="n">
        <v>10</v>
      </c>
    </row>
    <row r="338">
      <c r="A338" t="n">
        <v>46</v>
      </c>
      <c r="B338" t="n">
        <v>125</v>
      </c>
      <c r="C338" t="inlineStr">
        <is>
          <t xml:space="preserve">CONCLUIDO	</t>
        </is>
      </c>
      <c r="D338" t="n">
        <v>10.1126</v>
      </c>
      <c r="E338" t="n">
        <v>9.890000000000001</v>
      </c>
      <c r="F338" t="n">
        <v>6.8</v>
      </c>
      <c r="G338" t="n">
        <v>58.3</v>
      </c>
      <c r="H338" t="n">
        <v>0.84</v>
      </c>
      <c r="I338" t="n">
        <v>7</v>
      </c>
      <c r="J338" t="n">
        <v>263.48</v>
      </c>
      <c r="K338" t="n">
        <v>58.47</v>
      </c>
      <c r="L338" t="n">
        <v>12.5</v>
      </c>
      <c r="M338" t="n">
        <v>5</v>
      </c>
      <c r="N338" t="n">
        <v>67.51000000000001</v>
      </c>
      <c r="O338" t="n">
        <v>32730.13</v>
      </c>
      <c r="P338" t="n">
        <v>104.7</v>
      </c>
      <c r="Q338" t="n">
        <v>204.14</v>
      </c>
      <c r="R338" t="n">
        <v>25.24</v>
      </c>
      <c r="S338" t="n">
        <v>17.37</v>
      </c>
      <c r="T338" t="n">
        <v>1827.36</v>
      </c>
      <c r="U338" t="n">
        <v>0.6899999999999999</v>
      </c>
      <c r="V338" t="n">
        <v>0.75</v>
      </c>
      <c r="W338" t="n">
        <v>1.15</v>
      </c>
      <c r="X338" t="n">
        <v>0.11</v>
      </c>
      <c r="Y338" t="n">
        <v>1</v>
      </c>
      <c r="Z338" t="n">
        <v>10</v>
      </c>
    </row>
    <row r="339">
      <c r="A339" t="n">
        <v>47</v>
      </c>
      <c r="B339" t="n">
        <v>125</v>
      </c>
      <c r="C339" t="inlineStr">
        <is>
          <t xml:space="preserve">CONCLUIDO	</t>
        </is>
      </c>
      <c r="D339" t="n">
        <v>10.1138</v>
      </c>
      <c r="E339" t="n">
        <v>9.890000000000001</v>
      </c>
      <c r="F339" t="n">
        <v>6.8</v>
      </c>
      <c r="G339" t="n">
        <v>58.29</v>
      </c>
      <c r="H339" t="n">
        <v>0.86</v>
      </c>
      <c r="I339" t="n">
        <v>7</v>
      </c>
      <c r="J339" t="n">
        <v>263.95</v>
      </c>
      <c r="K339" t="n">
        <v>58.47</v>
      </c>
      <c r="L339" t="n">
        <v>12.75</v>
      </c>
      <c r="M339" t="n">
        <v>5</v>
      </c>
      <c r="N339" t="n">
        <v>67.72</v>
      </c>
      <c r="O339" t="n">
        <v>32787.82</v>
      </c>
      <c r="P339" t="n">
        <v>104.9</v>
      </c>
      <c r="Q339" t="n">
        <v>204.14</v>
      </c>
      <c r="R339" t="n">
        <v>25.32</v>
      </c>
      <c r="S339" t="n">
        <v>17.37</v>
      </c>
      <c r="T339" t="n">
        <v>1867.88</v>
      </c>
      <c r="U339" t="n">
        <v>0.6899999999999999</v>
      </c>
      <c r="V339" t="n">
        <v>0.75</v>
      </c>
      <c r="W339" t="n">
        <v>1.14</v>
      </c>
      <c r="X339" t="n">
        <v>0.11</v>
      </c>
      <c r="Y339" t="n">
        <v>1</v>
      </c>
      <c r="Z339" t="n">
        <v>10</v>
      </c>
    </row>
    <row r="340">
      <c r="A340" t="n">
        <v>48</v>
      </c>
      <c r="B340" t="n">
        <v>125</v>
      </c>
      <c r="C340" t="inlineStr">
        <is>
          <t xml:space="preserve">CONCLUIDO	</t>
        </is>
      </c>
      <c r="D340" t="n">
        <v>10.1061</v>
      </c>
      <c r="E340" t="n">
        <v>9.9</v>
      </c>
      <c r="F340" t="n">
        <v>6.81</v>
      </c>
      <c r="G340" t="n">
        <v>58.35</v>
      </c>
      <c r="H340" t="n">
        <v>0.87</v>
      </c>
      <c r="I340" t="n">
        <v>7</v>
      </c>
      <c r="J340" t="n">
        <v>264.42</v>
      </c>
      <c r="K340" t="n">
        <v>58.47</v>
      </c>
      <c r="L340" t="n">
        <v>13</v>
      </c>
      <c r="M340" t="n">
        <v>5</v>
      </c>
      <c r="N340" t="n">
        <v>67.94</v>
      </c>
      <c r="O340" t="n">
        <v>32845.58</v>
      </c>
      <c r="P340" t="n">
        <v>105.11</v>
      </c>
      <c r="Q340" t="n">
        <v>204.14</v>
      </c>
      <c r="R340" t="n">
        <v>25.47</v>
      </c>
      <c r="S340" t="n">
        <v>17.37</v>
      </c>
      <c r="T340" t="n">
        <v>1944.41</v>
      </c>
      <c r="U340" t="n">
        <v>0.68</v>
      </c>
      <c r="V340" t="n">
        <v>0.75</v>
      </c>
      <c r="W340" t="n">
        <v>1.15</v>
      </c>
      <c r="X340" t="n">
        <v>0.12</v>
      </c>
      <c r="Y340" t="n">
        <v>1</v>
      </c>
      <c r="Z340" t="n">
        <v>10</v>
      </c>
    </row>
    <row r="341">
      <c r="A341" t="n">
        <v>49</v>
      </c>
      <c r="B341" t="n">
        <v>125</v>
      </c>
      <c r="C341" t="inlineStr">
        <is>
          <t xml:space="preserve">CONCLUIDO	</t>
        </is>
      </c>
      <c r="D341" t="n">
        <v>10.1107</v>
      </c>
      <c r="E341" t="n">
        <v>9.890000000000001</v>
      </c>
      <c r="F341" t="n">
        <v>6.8</v>
      </c>
      <c r="G341" t="n">
        <v>58.31</v>
      </c>
      <c r="H341" t="n">
        <v>0.89</v>
      </c>
      <c r="I341" t="n">
        <v>7</v>
      </c>
      <c r="J341" t="n">
        <v>264.89</v>
      </c>
      <c r="K341" t="n">
        <v>58.47</v>
      </c>
      <c r="L341" t="n">
        <v>13.25</v>
      </c>
      <c r="M341" t="n">
        <v>5</v>
      </c>
      <c r="N341" t="n">
        <v>68.16</v>
      </c>
      <c r="O341" t="n">
        <v>32903.43</v>
      </c>
      <c r="P341" t="n">
        <v>105.22</v>
      </c>
      <c r="Q341" t="n">
        <v>204.14</v>
      </c>
      <c r="R341" t="n">
        <v>25.22</v>
      </c>
      <c r="S341" t="n">
        <v>17.37</v>
      </c>
      <c r="T341" t="n">
        <v>1818.98</v>
      </c>
      <c r="U341" t="n">
        <v>0.6899999999999999</v>
      </c>
      <c r="V341" t="n">
        <v>0.75</v>
      </c>
      <c r="W341" t="n">
        <v>1.15</v>
      </c>
      <c r="X341" t="n">
        <v>0.11</v>
      </c>
      <c r="Y341" t="n">
        <v>1</v>
      </c>
      <c r="Z341" t="n">
        <v>10</v>
      </c>
    </row>
    <row r="342">
      <c r="A342" t="n">
        <v>50</v>
      </c>
      <c r="B342" t="n">
        <v>125</v>
      </c>
      <c r="C342" t="inlineStr">
        <is>
          <t xml:space="preserve">CONCLUIDO	</t>
        </is>
      </c>
      <c r="D342" t="n">
        <v>10.1007</v>
      </c>
      <c r="E342" t="n">
        <v>9.9</v>
      </c>
      <c r="F342" t="n">
        <v>6.81</v>
      </c>
      <c r="G342" t="n">
        <v>58.4</v>
      </c>
      <c r="H342" t="n">
        <v>0.91</v>
      </c>
      <c r="I342" t="n">
        <v>7</v>
      </c>
      <c r="J342" t="n">
        <v>265.36</v>
      </c>
      <c r="K342" t="n">
        <v>58.47</v>
      </c>
      <c r="L342" t="n">
        <v>13.5</v>
      </c>
      <c r="M342" t="n">
        <v>5</v>
      </c>
      <c r="N342" t="n">
        <v>68.38</v>
      </c>
      <c r="O342" t="n">
        <v>32961.36</v>
      </c>
      <c r="P342" t="n">
        <v>105.27</v>
      </c>
      <c r="Q342" t="n">
        <v>204.14</v>
      </c>
      <c r="R342" t="n">
        <v>25.62</v>
      </c>
      <c r="S342" t="n">
        <v>17.37</v>
      </c>
      <c r="T342" t="n">
        <v>2016.61</v>
      </c>
      <c r="U342" t="n">
        <v>0.68</v>
      </c>
      <c r="V342" t="n">
        <v>0.75</v>
      </c>
      <c r="W342" t="n">
        <v>1.15</v>
      </c>
      <c r="X342" t="n">
        <v>0.12</v>
      </c>
      <c r="Y342" t="n">
        <v>1</v>
      </c>
      <c r="Z342" t="n">
        <v>10</v>
      </c>
    </row>
    <row r="343">
      <c r="A343" t="n">
        <v>51</v>
      </c>
      <c r="B343" t="n">
        <v>125</v>
      </c>
      <c r="C343" t="inlineStr">
        <is>
          <t xml:space="preserve">CONCLUIDO	</t>
        </is>
      </c>
      <c r="D343" t="n">
        <v>10.1067</v>
      </c>
      <c r="E343" t="n">
        <v>9.890000000000001</v>
      </c>
      <c r="F343" t="n">
        <v>6.81</v>
      </c>
      <c r="G343" t="n">
        <v>58.35</v>
      </c>
      <c r="H343" t="n">
        <v>0.92</v>
      </c>
      <c r="I343" t="n">
        <v>7</v>
      </c>
      <c r="J343" t="n">
        <v>265.83</v>
      </c>
      <c r="K343" t="n">
        <v>58.47</v>
      </c>
      <c r="L343" t="n">
        <v>13.75</v>
      </c>
      <c r="M343" t="n">
        <v>5</v>
      </c>
      <c r="N343" t="n">
        <v>68.59999999999999</v>
      </c>
      <c r="O343" t="n">
        <v>33019.37</v>
      </c>
      <c r="P343" t="n">
        <v>105.08</v>
      </c>
      <c r="Q343" t="n">
        <v>204.16</v>
      </c>
      <c r="R343" t="n">
        <v>25.57</v>
      </c>
      <c r="S343" t="n">
        <v>17.37</v>
      </c>
      <c r="T343" t="n">
        <v>1989.92</v>
      </c>
      <c r="U343" t="n">
        <v>0.68</v>
      </c>
      <c r="V343" t="n">
        <v>0.75</v>
      </c>
      <c r="W343" t="n">
        <v>1.14</v>
      </c>
      <c r="X343" t="n">
        <v>0.12</v>
      </c>
      <c r="Y343" t="n">
        <v>1</v>
      </c>
      <c r="Z343" t="n">
        <v>10</v>
      </c>
    </row>
    <row r="344">
      <c r="A344" t="n">
        <v>52</v>
      </c>
      <c r="B344" t="n">
        <v>125</v>
      </c>
      <c r="C344" t="inlineStr">
        <is>
          <t xml:space="preserve">CONCLUIDO	</t>
        </is>
      </c>
      <c r="D344" t="n">
        <v>10.1036</v>
      </c>
      <c r="E344" t="n">
        <v>9.9</v>
      </c>
      <c r="F344" t="n">
        <v>6.81</v>
      </c>
      <c r="G344" t="n">
        <v>58.37</v>
      </c>
      <c r="H344" t="n">
        <v>0.9399999999999999</v>
      </c>
      <c r="I344" t="n">
        <v>7</v>
      </c>
      <c r="J344" t="n">
        <v>266.3</v>
      </c>
      <c r="K344" t="n">
        <v>58.47</v>
      </c>
      <c r="L344" t="n">
        <v>14</v>
      </c>
      <c r="M344" t="n">
        <v>5</v>
      </c>
      <c r="N344" t="n">
        <v>68.81999999999999</v>
      </c>
      <c r="O344" t="n">
        <v>33077.47</v>
      </c>
      <c r="P344" t="n">
        <v>104.92</v>
      </c>
      <c r="Q344" t="n">
        <v>204.17</v>
      </c>
      <c r="R344" t="n">
        <v>25.61</v>
      </c>
      <c r="S344" t="n">
        <v>17.37</v>
      </c>
      <c r="T344" t="n">
        <v>2013.83</v>
      </c>
      <c r="U344" t="n">
        <v>0.68</v>
      </c>
      <c r="V344" t="n">
        <v>0.75</v>
      </c>
      <c r="W344" t="n">
        <v>1.15</v>
      </c>
      <c r="X344" t="n">
        <v>0.12</v>
      </c>
      <c r="Y344" t="n">
        <v>1</v>
      </c>
      <c r="Z344" t="n">
        <v>10</v>
      </c>
    </row>
    <row r="345">
      <c r="A345" t="n">
        <v>53</v>
      </c>
      <c r="B345" t="n">
        <v>125</v>
      </c>
      <c r="C345" t="inlineStr">
        <is>
          <t xml:space="preserve">CONCLUIDO	</t>
        </is>
      </c>
      <c r="D345" t="n">
        <v>10.0962</v>
      </c>
      <c r="E345" t="n">
        <v>9.9</v>
      </c>
      <c r="F345" t="n">
        <v>6.82</v>
      </c>
      <c r="G345" t="n">
        <v>58.43</v>
      </c>
      <c r="H345" t="n">
        <v>0.95</v>
      </c>
      <c r="I345" t="n">
        <v>7</v>
      </c>
      <c r="J345" t="n">
        <v>266.77</v>
      </c>
      <c r="K345" t="n">
        <v>58.47</v>
      </c>
      <c r="L345" t="n">
        <v>14.25</v>
      </c>
      <c r="M345" t="n">
        <v>5</v>
      </c>
      <c r="N345" t="n">
        <v>69.04000000000001</v>
      </c>
      <c r="O345" t="n">
        <v>33135.65</v>
      </c>
      <c r="P345" t="n">
        <v>104.82</v>
      </c>
      <c r="Q345" t="n">
        <v>204.14</v>
      </c>
      <c r="R345" t="n">
        <v>25.79</v>
      </c>
      <c r="S345" t="n">
        <v>17.37</v>
      </c>
      <c r="T345" t="n">
        <v>2104.32</v>
      </c>
      <c r="U345" t="n">
        <v>0.67</v>
      </c>
      <c r="V345" t="n">
        <v>0.75</v>
      </c>
      <c r="W345" t="n">
        <v>1.15</v>
      </c>
      <c r="X345" t="n">
        <v>0.13</v>
      </c>
      <c r="Y345" t="n">
        <v>1</v>
      </c>
      <c r="Z345" t="n">
        <v>10</v>
      </c>
    </row>
    <row r="346">
      <c r="A346" t="n">
        <v>54</v>
      </c>
      <c r="B346" t="n">
        <v>125</v>
      </c>
      <c r="C346" t="inlineStr">
        <is>
          <t xml:space="preserve">CONCLUIDO	</t>
        </is>
      </c>
      <c r="D346" t="n">
        <v>10.0942</v>
      </c>
      <c r="E346" t="n">
        <v>9.91</v>
      </c>
      <c r="F346" t="n">
        <v>6.82</v>
      </c>
      <c r="G346" t="n">
        <v>58.45</v>
      </c>
      <c r="H346" t="n">
        <v>0.97</v>
      </c>
      <c r="I346" t="n">
        <v>7</v>
      </c>
      <c r="J346" t="n">
        <v>267.24</v>
      </c>
      <c r="K346" t="n">
        <v>58.47</v>
      </c>
      <c r="L346" t="n">
        <v>14.5</v>
      </c>
      <c r="M346" t="n">
        <v>5</v>
      </c>
      <c r="N346" t="n">
        <v>69.27</v>
      </c>
      <c r="O346" t="n">
        <v>33193.92</v>
      </c>
      <c r="P346" t="n">
        <v>104.72</v>
      </c>
      <c r="Q346" t="n">
        <v>204.14</v>
      </c>
      <c r="R346" t="n">
        <v>25.74</v>
      </c>
      <c r="S346" t="n">
        <v>17.37</v>
      </c>
      <c r="T346" t="n">
        <v>2078.14</v>
      </c>
      <c r="U346" t="n">
        <v>0.67</v>
      </c>
      <c r="V346" t="n">
        <v>0.75</v>
      </c>
      <c r="W346" t="n">
        <v>1.15</v>
      </c>
      <c r="X346" t="n">
        <v>0.13</v>
      </c>
      <c r="Y346" t="n">
        <v>1</v>
      </c>
      <c r="Z346" t="n">
        <v>10</v>
      </c>
    </row>
    <row r="347">
      <c r="A347" t="n">
        <v>55</v>
      </c>
      <c r="B347" t="n">
        <v>125</v>
      </c>
      <c r="C347" t="inlineStr">
        <is>
          <t xml:space="preserve">CONCLUIDO	</t>
        </is>
      </c>
      <c r="D347" t="n">
        <v>10.1067</v>
      </c>
      <c r="E347" t="n">
        <v>9.890000000000001</v>
      </c>
      <c r="F347" t="n">
        <v>6.81</v>
      </c>
      <c r="G347" t="n">
        <v>58.35</v>
      </c>
      <c r="H347" t="n">
        <v>0.98</v>
      </c>
      <c r="I347" t="n">
        <v>7</v>
      </c>
      <c r="J347" t="n">
        <v>267.71</v>
      </c>
      <c r="K347" t="n">
        <v>58.47</v>
      </c>
      <c r="L347" t="n">
        <v>14.75</v>
      </c>
      <c r="M347" t="n">
        <v>5</v>
      </c>
      <c r="N347" t="n">
        <v>69.48999999999999</v>
      </c>
      <c r="O347" t="n">
        <v>33252.27</v>
      </c>
      <c r="P347" t="n">
        <v>104.27</v>
      </c>
      <c r="Q347" t="n">
        <v>204.14</v>
      </c>
      <c r="R347" t="n">
        <v>25.47</v>
      </c>
      <c r="S347" t="n">
        <v>17.37</v>
      </c>
      <c r="T347" t="n">
        <v>1942.93</v>
      </c>
      <c r="U347" t="n">
        <v>0.68</v>
      </c>
      <c r="V347" t="n">
        <v>0.75</v>
      </c>
      <c r="W347" t="n">
        <v>1.15</v>
      </c>
      <c r="X347" t="n">
        <v>0.12</v>
      </c>
      <c r="Y347" t="n">
        <v>1</v>
      </c>
      <c r="Z347" t="n">
        <v>10</v>
      </c>
    </row>
    <row r="348">
      <c r="A348" t="n">
        <v>56</v>
      </c>
      <c r="B348" t="n">
        <v>125</v>
      </c>
      <c r="C348" t="inlineStr">
        <is>
          <t xml:space="preserve">CONCLUIDO	</t>
        </is>
      </c>
      <c r="D348" t="n">
        <v>10.1773</v>
      </c>
      <c r="E348" t="n">
        <v>9.83</v>
      </c>
      <c r="F348" t="n">
        <v>6.79</v>
      </c>
      <c r="G348" t="n">
        <v>67.86</v>
      </c>
      <c r="H348" t="n">
        <v>1</v>
      </c>
      <c r="I348" t="n">
        <v>6</v>
      </c>
      <c r="J348" t="n">
        <v>268.19</v>
      </c>
      <c r="K348" t="n">
        <v>58.47</v>
      </c>
      <c r="L348" t="n">
        <v>15</v>
      </c>
      <c r="M348" t="n">
        <v>4</v>
      </c>
      <c r="N348" t="n">
        <v>69.70999999999999</v>
      </c>
      <c r="O348" t="n">
        <v>33310.7</v>
      </c>
      <c r="P348" t="n">
        <v>103.79</v>
      </c>
      <c r="Q348" t="n">
        <v>204.14</v>
      </c>
      <c r="R348" t="n">
        <v>24.72</v>
      </c>
      <c r="S348" t="n">
        <v>17.37</v>
      </c>
      <c r="T348" t="n">
        <v>1571.18</v>
      </c>
      <c r="U348" t="n">
        <v>0.7</v>
      </c>
      <c r="V348" t="n">
        <v>0.75</v>
      </c>
      <c r="W348" t="n">
        <v>1.15</v>
      </c>
      <c r="X348" t="n">
        <v>0.09</v>
      </c>
      <c r="Y348" t="n">
        <v>1</v>
      </c>
      <c r="Z348" t="n">
        <v>10</v>
      </c>
    </row>
    <row r="349">
      <c r="A349" t="n">
        <v>57</v>
      </c>
      <c r="B349" t="n">
        <v>125</v>
      </c>
      <c r="C349" t="inlineStr">
        <is>
          <t xml:space="preserve">CONCLUIDO	</t>
        </is>
      </c>
      <c r="D349" t="n">
        <v>10.1764</v>
      </c>
      <c r="E349" t="n">
        <v>9.83</v>
      </c>
      <c r="F349" t="n">
        <v>6.79</v>
      </c>
      <c r="G349" t="n">
        <v>67.86</v>
      </c>
      <c r="H349" t="n">
        <v>1.01</v>
      </c>
      <c r="I349" t="n">
        <v>6</v>
      </c>
      <c r="J349" t="n">
        <v>268.66</v>
      </c>
      <c r="K349" t="n">
        <v>58.47</v>
      </c>
      <c r="L349" t="n">
        <v>15.25</v>
      </c>
      <c r="M349" t="n">
        <v>4</v>
      </c>
      <c r="N349" t="n">
        <v>69.94</v>
      </c>
      <c r="O349" t="n">
        <v>33369.22</v>
      </c>
      <c r="P349" t="n">
        <v>103.87</v>
      </c>
      <c r="Q349" t="n">
        <v>204.14</v>
      </c>
      <c r="R349" t="n">
        <v>24.76</v>
      </c>
      <c r="S349" t="n">
        <v>17.37</v>
      </c>
      <c r="T349" t="n">
        <v>1593.4</v>
      </c>
      <c r="U349" t="n">
        <v>0.7</v>
      </c>
      <c r="V349" t="n">
        <v>0.75</v>
      </c>
      <c r="W349" t="n">
        <v>1.15</v>
      </c>
      <c r="X349" t="n">
        <v>0.1</v>
      </c>
      <c r="Y349" t="n">
        <v>1</v>
      </c>
      <c r="Z349" t="n">
        <v>10</v>
      </c>
    </row>
    <row r="350">
      <c r="A350" t="n">
        <v>58</v>
      </c>
      <c r="B350" t="n">
        <v>125</v>
      </c>
      <c r="C350" t="inlineStr">
        <is>
          <t xml:space="preserve">CONCLUIDO	</t>
        </is>
      </c>
      <c r="D350" t="n">
        <v>10.1735</v>
      </c>
      <c r="E350" t="n">
        <v>9.83</v>
      </c>
      <c r="F350" t="n">
        <v>6.79</v>
      </c>
      <c r="G350" t="n">
        <v>67.89</v>
      </c>
      <c r="H350" t="n">
        <v>1.03</v>
      </c>
      <c r="I350" t="n">
        <v>6</v>
      </c>
      <c r="J350" t="n">
        <v>269.14</v>
      </c>
      <c r="K350" t="n">
        <v>58.47</v>
      </c>
      <c r="L350" t="n">
        <v>15.5</v>
      </c>
      <c r="M350" t="n">
        <v>4</v>
      </c>
      <c r="N350" t="n">
        <v>70.16</v>
      </c>
      <c r="O350" t="n">
        <v>33427.83</v>
      </c>
      <c r="P350" t="n">
        <v>103.92</v>
      </c>
      <c r="Q350" t="n">
        <v>204.14</v>
      </c>
      <c r="R350" t="n">
        <v>24.83</v>
      </c>
      <c r="S350" t="n">
        <v>17.37</v>
      </c>
      <c r="T350" t="n">
        <v>1628.36</v>
      </c>
      <c r="U350" t="n">
        <v>0.7</v>
      </c>
      <c r="V350" t="n">
        <v>0.75</v>
      </c>
      <c r="W350" t="n">
        <v>1.15</v>
      </c>
      <c r="X350" t="n">
        <v>0.1</v>
      </c>
      <c r="Y350" t="n">
        <v>1</v>
      </c>
      <c r="Z350" t="n">
        <v>10</v>
      </c>
    </row>
    <row r="351">
      <c r="A351" t="n">
        <v>59</v>
      </c>
      <c r="B351" t="n">
        <v>125</v>
      </c>
      <c r="C351" t="inlineStr">
        <is>
          <t xml:space="preserve">CONCLUIDO	</t>
        </is>
      </c>
      <c r="D351" t="n">
        <v>10.1761</v>
      </c>
      <c r="E351" t="n">
        <v>9.83</v>
      </c>
      <c r="F351" t="n">
        <v>6.79</v>
      </c>
      <c r="G351" t="n">
        <v>67.87</v>
      </c>
      <c r="H351" t="n">
        <v>1.04</v>
      </c>
      <c r="I351" t="n">
        <v>6</v>
      </c>
      <c r="J351" t="n">
        <v>269.61</v>
      </c>
      <c r="K351" t="n">
        <v>58.47</v>
      </c>
      <c r="L351" t="n">
        <v>15.75</v>
      </c>
      <c r="M351" t="n">
        <v>4</v>
      </c>
      <c r="N351" t="n">
        <v>70.39</v>
      </c>
      <c r="O351" t="n">
        <v>33486.53</v>
      </c>
      <c r="P351" t="n">
        <v>103.99</v>
      </c>
      <c r="Q351" t="n">
        <v>204.14</v>
      </c>
      <c r="R351" t="n">
        <v>24.88</v>
      </c>
      <c r="S351" t="n">
        <v>17.37</v>
      </c>
      <c r="T351" t="n">
        <v>1653.97</v>
      </c>
      <c r="U351" t="n">
        <v>0.7</v>
      </c>
      <c r="V351" t="n">
        <v>0.75</v>
      </c>
      <c r="W351" t="n">
        <v>1.14</v>
      </c>
      <c r="X351" t="n">
        <v>0.1</v>
      </c>
      <c r="Y351" t="n">
        <v>1</v>
      </c>
      <c r="Z351" t="n">
        <v>10</v>
      </c>
    </row>
    <row r="352">
      <c r="A352" t="n">
        <v>60</v>
      </c>
      <c r="B352" t="n">
        <v>125</v>
      </c>
      <c r="C352" t="inlineStr">
        <is>
          <t xml:space="preserve">CONCLUIDO	</t>
        </is>
      </c>
      <c r="D352" t="n">
        <v>10.1718</v>
      </c>
      <c r="E352" t="n">
        <v>9.83</v>
      </c>
      <c r="F352" t="n">
        <v>6.79</v>
      </c>
      <c r="G352" t="n">
        <v>67.91</v>
      </c>
      <c r="H352" t="n">
        <v>1.05</v>
      </c>
      <c r="I352" t="n">
        <v>6</v>
      </c>
      <c r="J352" t="n">
        <v>270.09</v>
      </c>
      <c r="K352" t="n">
        <v>58.47</v>
      </c>
      <c r="L352" t="n">
        <v>16</v>
      </c>
      <c r="M352" t="n">
        <v>4</v>
      </c>
      <c r="N352" t="n">
        <v>70.62</v>
      </c>
      <c r="O352" t="n">
        <v>33545.31</v>
      </c>
      <c r="P352" t="n">
        <v>104.1</v>
      </c>
      <c r="Q352" t="n">
        <v>204.14</v>
      </c>
      <c r="R352" t="n">
        <v>25.01</v>
      </c>
      <c r="S352" t="n">
        <v>17.37</v>
      </c>
      <c r="T352" t="n">
        <v>1717.63</v>
      </c>
      <c r="U352" t="n">
        <v>0.6899999999999999</v>
      </c>
      <c r="V352" t="n">
        <v>0.75</v>
      </c>
      <c r="W352" t="n">
        <v>1.14</v>
      </c>
      <c r="X352" t="n">
        <v>0.1</v>
      </c>
      <c r="Y352" t="n">
        <v>1</v>
      </c>
      <c r="Z352" t="n">
        <v>10</v>
      </c>
    </row>
    <row r="353">
      <c r="A353" t="n">
        <v>61</v>
      </c>
      <c r="B353" t="n">
        <v>125</v>
      </c>
      <c r="C353" t="inlineStr">
        <is>
          <t xml:space="preserve">CONCLUIDO	</t>
        </is>
      </c>
      <c r="D353" t="n">
        <v>10.1781</v>
      </c>
      <c r="E353" t="n">
        <v>9.82</v>
      </c>
      <c r="F353" t="n">
        <v>6.78</v>
      </c>
      <c r="G353" t="n">
        <v>67.84999999999999</v>
      </c>
      <c r="H353" t="n">
        <v>1.07</v>
      </c>
      <c r="I353" t="n">
        <v>6</v>
      </c>
      <c r="J353" t="n">
        <v>270.57</v>
      </c>
      <c r="K353" t="n">
        <v>58.47</v>
      </c>
      <c r="L353" t="n">
        <v>16.25</v>
      </c>
      <c r="M353" t="n">
        <v>4</v>
      </c>
      <c r="N353" t="n">
        <v>70.84</v>
      </c>
      <c r="O353" t="n">
        <v>33604.17</v>
      </c>
      <c r="P353" t="n">
        <v>103.98</v>
      </c>
      <c r="Q353" t="n">
        <v>204.14</v>
      </c>
      <c r="R353" t="n">
        <v>24.66</v>
      </c>
      <c r="S353" t="n">
        <v>17.37</v>
      </c>
      <c r="T353" t="n">
        <v>1543.39</v>
      </c>
      <c r="U353" t="n">
        <v>0.7</v>
      </c>
      <c r="V353" t="n">
        <v>0.75</v>
      </c>
      <c r="W353" t="n">
        <v>1.15</v>
      </c>
      <c r="X353" t="n">
        <v>0.09</v>
      </c>
      <c r="Y353" t="n">
        <v>1</v>
      </c>
      <c r="Z353" t="n">
        <v>10</v>
      </c>
    </row>
    <row r="354">
      <c r="A354" t="n">
        <v>62</v>
      </c>
      <c r="B354" t="n">
        <v>125</v>
      </c>
      <c r="C354" t="inlineStr">
        <is>
          <t xml:space="preserve">CONCLUIDO	</t>
        </is>
      </c>
      <c r="D354" t="n">
        <v>10.1796</v>
      </c>
      <c r="E354" t="n">
        <v>9.82</v>
      </c>
      <c r="F354" t="n">
        <v>6.78</v>
      </c>
      <c r="G354" t="n">
        <v>67.83</v>
      </c>
      <c r="H354" t="n">
        <v>1.08</v>
      </c>
      <c r="I354" t="n">
        <v>6</v>
      </c>
      <c r="J354" t="n">
        <v>271.05</v>
      </c>
      <c r="K354" t="n">
        <v>58.47</v>
      </c>
      <c r="L354" t="n">
        <v>16.5</v>
      </c>
      <c r="M354" t="n">
        <v>4</v>
      </c>
      <c r="N354" t="n">
        <v>71.06999999999999</v>
      </c>
      <c r="O354" t="n">
        <v>33663.13</v>
      </c>
      <c r="P354" t="n">
        <v>103.69</v>
      </c>
      <c r="Q354" t="n">
        <v>204.14</v>
      </c>
      <c r="R354" t="n">
        <v>24.63</v>
      </c>
      <c r="S354" t="n">
        <v>17.37</v>
      </c>
      <c r="T354" t="n">
        <v>1526.23</v>
      </c>
      <c r="U354" t="n">
        <v>0.71</v>
      </c>
      <c r="V354" t="n">
        <v>0.75</v>
      </c>
      <c r="W354" t="n">
        <v>1.15</v>
      </c>
      <c r="X354" t="n">
        <v>0.09</v>
      </c>
      <c r="Y354" t="n">
        <v>1</v>
      </c>
      <c r="Z354" t="n">
        <v>10</v>
      </c>
    </row>
    <row r="355">
      <c r="A355" t="n">
        <v>63</v>
      </c>
      <c r="B355" t="n">
        <v>125</v>
      </c>
      <c r="C355" t="inlineStr">
        <is>
          <t xml:space="preserve">CONCLUIDO	</t>
        </is>
      </c>
      <c r="D355" t="n">
        <v>10.1778</v>
      </c>
      <c r="E355" t="n">
        <v>9.83</v>
      </c>
      <c r="F355" t="n">
        <v>6.79</v>
      </c>
      <c r="G355" t="n">
        <v>67.84999999999999</v>
      </c>
      <c r="H355" t="n">
        <v>1.1</v>
      </c>
      <c r="I355" t="n">
        <v>6</v>
      </c>
      <c r="J355" t="n">
        <v>271.52</v>
      </c>
      <c r="K355" t="n">
        <v>58.47</v>
      </c>
      <c r="L355" t="n">
        <v>16.75</v>
      </c>
      <c r="M355" t="n">
        <v>4</v>
      </c>
      <c r="N355" t="n">
        <v>71.3</v>
      </c>
      <c r="O355" t="n">
        <v>33722.17</v>
      </c>
      <c r="P355" t="n">
        <v>103.64</v>
      </c>
      <c r="Q355" t="n">
        <v>204.14</v>
      </c>
      <c r="R355" t="n">
        <v>24.78</v>
      </c>
      <c r="S355" t="n">
        <v>17.37</v>
      </c>
      <c r="T355" t="n">
        <v>1604</v>
      </c>
      <c r="U355" t="n">
        <v>0.7</v>
      </c>
      <c r="V355" t="n">
        <v>0.75</v>
      </c>
      <c r="W355" t="n">
        <v>1.14</v>
      </c>
      <c r="X355" t="n">
        <v>0.09</v>
      </c>
      <c r="Y355" t="n">
        <v>1</v>
      </c>
      <c r="Z355" t="n">
        <v>10</v>
      </c>
    </row>
    <row r="356">
      <c r="A356" t="n">
        <v>64</v>
      </c>
      <c r="B356" t="n">
        <v>125</v>
      </c>
      <c r="C356" t="inlineStr">
        <is>
          <t xml:space="preserve">CONCLUIDO	</t>
        </is>
      </c>
      <c r="D356" t="n">
        <v>10.1675</v>
      </c>
      <c r="E356" t="n">
        <v>9.84</v>
      </c>
      <c r="F356" t="n">
        <v>6.79</v>
      </c>
      <c r="G356" t="n">
        <v>67.95</v>
      </c>
      <c r="H356" t="n">
        <v>1.11</v>
      </c>
      <c r="I356" t="n">
        <v>6</v>
      </c>
      <c r="J356" t="n">
        <v>272</v>
      </c>
      <c r="K356" t="n">
        <v>58.47</v>
      </c>
      <c r="L356" t="n">
        <v>17</v>
      </c>
      <c r="M356" t="n">
        <v>4</v>
      </c>
      <c r="N356" t="n">
        <v>71.53</v>
      </c>
      <c r="O356" t="n">
        <v>33781.3</v>
      </c>
      <c r="P356" t="n">
        <v>103.72</v>
      </c>
      <c r="Q356" t="n">
        <v>204.14</v>
      </c>
      <c r="R356" t="n">
        <v>25.09</v>
      </c>
      <c r="S356" t="n">
        <v>17.37</v>
      </c>
      <c r="T356" t="n">
        <v>1757.58</v>
      </c>
      <c r="U356" t="n">
        <v>0.6899999999999999</v>
      </c>
      <c r="V356" t="n">
        <v>0.75</v>
      </c>
      <c r="W356" t="n">
        <v>1.15</v>
      </c>
      <c r="X356" t="n">
        <v>0.1</v>
      </c>
      <c r="Y356" t="n">
        <v>1</v>
      </c>
      <c r="Z356" t="n">
        <v>10</v>
      </c>
    </row>
    <row r="357">
      <c r="A357" t="n">
        <v>65</v>
      </c>
      <c r="B357" t="n">
        <v>125</v>
      </c>
      <c r="C357" t="inlineStr">
        <is>
          <t xml:space="preserve">CONCLUIDO	</t>
        </is>
      </c>
      <c r="D357" t="n">
        <v>10.1773</v>
      </c>
      <c r="E357" t="n">
        <v>9.83</v>
      </c>
      <c r="F357" t="n">
        <v>6.79</v>
      </c>
      <c r="G357" t="n">
        <v>67.86</v>
      </c>
      <c r="H357" t="n">
        <v>1.13</v>
      </c>
      <c r="I357" t="n">
        <v>6</v>
      </c>
      <c r="J357" t="n">
        <v>272.48</v>
      </c>
      <c r="K357" t="n">
        <v>58.47</v>
      </c>
      <c r="L357" t="n">
        <v>17.25</v>
      </c>
      <c r="M357" t="n">
        <v>4</v>
      </c>
      <c r="N357" t="n">
        <v>71.76000000000001</v>
      </c>
      <c r="O357" t="n">
        <v>33840.65</v>
      </c>
      <c r="P357" t="n">
        <v>103.33</v>
      </c>
      <c r="Q357" t="n">
        <v>204.14</v>
      </c>
      <c r="R357" t="n">
        <v>24.81</v>
      </c>
      <c r="S357" t="n">
        <v>17.37</v>
      </c>
      <c r="T357" t="n">
        <v>1615.65</v>
      </c>
      <c r="U357" t="n">
        <v>0.7</v>
      </c>
      <c r="V357" t="n">
        <v>0.75</v>
      </c>
      <c r="W357" t="n">
        <v>1.14</v>
      </c>
      <c r="X357" t="n">
        <v>0.09</v>
      </c>
      <c r="Y357" t="n">
        <v>1</v>
      </c>
      <c r="Z357" t="n">
        <v>10</v>
      </c>
    </row>
    <row r="358">
      <c r="A358" t="n">
        <v>66</v>
      </c>
      <c r="B358" t="n">
        <v>125</v>
      </c>
      <c r="C358" t="inlineStr">
        <is>
          <t xml:space="preserve">CONCLUIDO	</t>
        </is>
      </c>
      <c r="D358" t="n">
        <v>10.1738</v>
      </c>
      <c r="E358" t="n">
        <v>9.83</v>
      </c>
      <c r="F358" t="n">
        <v>6.79</v>
      </c>
      <c r="G358" t="n">
        <v>67.89</v>
      </c>
      <c r="H358" t="n">
        <v>1.14</v>
      </c>
      <c r="I358" t="n">
        <v>6</v>
      </c>
      <c r="J358" t="n">
        <v>272.97</v>
      </c>
      <c r="K358" t="n">
        <v>58.47</v>
      </c>
      <c r="L358" t="n">
        <v>17.5</v>
      </c>
      <c r="M358" t="n">
        <v>4</v>
      </c>
      <c r="N358" t="n">
        <v>71.98999999999999</v>
      </c>
      <c r="O358" t="n">
        <v>33899.96</v>
      </c>
      <c r="P358" t="n">
        <v>103.24</v>
      </c>
      <c r="Q358" t="n">
        <v>204.19</v>
      </c>
      <c r="R358" t="n">
        <v>24.9</v>
      </c>
      <c r="S358" t="n">
        <v>17.37</v>
      </c>
      <c r="T358" t="n">
        <v>1662.99</v>
      </c>
      <c r="U358" t="n">
        <v>0.7</v>
      </c>
      <c r="V358" t="n">
        <v>0.75</v>
      </c>
      <c r="W358" t="n">
        <v>1.14</v>
      </c>
      <c r="X358" t="n">
        <v>0.1</v>
      </c>
      <c r="Y358" t="n">
        <v>1</v>
      </c>
      <c r="Z358" t="n">
        <v>10</v>
      </c>
    </row>
    <row r="359">
      <c r="A359" t="n">
        <v>67</v>
      </c>
      <c r="B359" t="n">
        <v>125</v>
      </c>
      <c r="C359" t="inlineStr">
        <is>
          <t xml:space="preserve">CONCLUIDO	</t>
        </is>
      </c>
      <c r="D359" t="n">
        <v>10.1761</v>
      </c>
      <c r="E359" t="n">
        <v>9.83</v>
      </c>
      <c r="F359" t="n">
        <v>6.79</v>
      </c>
      <c r="G359" t="n">
        <v>67.87</v>
      </c>
      <c r="H359" t="n">
        <v>1.16</v>
      </c>
      <c r="I359" t="n">
        <v>6</v>
      </c>
      <c r="J359" t="n">
        <v>273.45</v>
      </c>
      <c r="K359" t="n">
        <v>58.47</v>
      </c>
      <c r="L359" t="n">
        <v>17.75</v>
      </c>
      <c r="M359" t="n">
        <v>4</v>
      </c>
      <c r="N359" t="n">
        <v>72.22</v>
      </c>
      <c r="O359" t="n">
        <v>33959.36</v>
      </c>
      <c r="P359" t="n">
        <v>103.27</v>
      </c>
      <c r="Q359" t="n">
        <v>204.16</v>
      </c>
      <c r="R359" t="n">
        <v>24.83</v>
      </c>
      <c r="S359" t="n">
        <v>17.37</v>
      </c>
      <c r="T359" t="n">
        <v>1624.84</v>
      </c>
      <c r="U359" t="n">
        <v>0.7</v>
      </c>
      <c r="V359" t="n">
        <v>0.75</v>
      </c>
      <c r="W359" t="n">
        <v>1.15</v>
      </c>
      <c r="X359" t="n">
        <v>0.1</v>
      </c>
      <c r="Y359" t="n">
        <v>1</v>
      </c>
      <c r="Z359" t="n">
        <v>10</v>
      </c>
    </row>
    <row r="360">
      <c r="A360" t="n">
        <v>68</v>
      </c>
      <c r="B360" t="n">
        <v>125</v>
      </c>
      <c r="C360" t="inlineStr">
        <is>
          <t xml:space="preserve">CONCLUIDO	</t>
        </is>
      </c>
      <c r="D360" t="n">
        <v>10.1712</v>
      </c>
      <c r="E360" t="n">
        <v>9.83</v>
      </c>
      <c r="F360" t="n">
        <v>6.79</v>
      </c>
      <c r="G360" t="n">
        <v>67.91</v>
      </c>
      <c r="H360" t="n">
        <v>1.17</v>
      </c>
      <c r="I360" t="n">
        <v>6</v>
      </c>
      <c r="J360" t="n">
        <v>273.93</v>
      </c>
      <c r="K360" t="n">
        <v>58.47</v>
      </c>
      <c r="L360" t="n">
        <v>18</v>
      </c>
      <c r="M360" t="n">
        <v>4</v>
      </c>
      <c r="N360" t="n">
        <v>72.45999999999999</v>
      </c>
      <c r="O360" t="n">
        <v>34018.85</v>
      </c>
      <c r="P360" t="n">
        <v>103.06</v>
      </c>
      <c r="Q360" t="n">
        <v>204.16</v>
      </c>
      <c r="R360" t="n">
        <v>24.99</v>
      </c>
      <c r="S360" t="n">
        <v>17.37</v>
      </c>
      <c r="T360" t="n">
        <v>1705.27</v>
      </c>
      <c r="U360" t="n">
        <v>0.7</v>
      </c>
      <c r="V360" t="n">
        <v>0.75</v>
      </c>
      <c r="W360" t="n">
        <v>1.15</v>
      </c>
      <c r="X360" t="n">
        <v>0.1</v>
      </c>
      <c r="Y360" t="n">
        <v>1</v>
      </c>
      <c r="Z360" t="n">
        <v>10</v>
      </c>
    </row>
    <row r="361">
      <c r="A361" t="n">
        <v>69</v>
      </c>
      <c r="B361" t="n">
        <v>125</v>
      </c>
      <c r="C361" t="inlineStr">
        <is>
          <t xml:space="preserve">CONCLUIDO	</t>
        </is>
      </c>
      <c r="D361" t="n">
        <v>10.1741</v>
      </c>
      <c r="E361" t="n">
        <v>9.83</v>
      </c>
      <c r="F361" t="n">
        <v>6.79</v>
      </c>
      <c r="G361" t="n">
        <v>67.89</v>
      </c>
      <c r="H361" t="n">
        <v>1.18</v>
      </c>
      <c r="I361" t="n">
        <v>6</v>
      </c>
      <c r="J361" t="n">
        <v>274.41</v>
      </c>
      <c r="K361" t="n">
        <v>58.47</v>
      </c>
      <c r="L361" t="n">
        <v>18.25</v>
      </c>
      <c r="M361" t="n">
        <v>4</v>
      </c>
      <c r="N361" t="n">
        <v>72.69</v>
      </c>
      <c r="O361" t="n">
        <v>34078.44</v>
      </c>
      <c r="P361" t="n">
        <v>102.56</v>
      </c>
      <c r="Q361" t="n">
        <v>204.14</v>
      </c>
      <c r="R361" t="n">
        <v>24.96</v>
      </c>
      <c r="S361" t="n">
        <v>17.37</v>
      </c>
      <c r="T361" t="n">
        <v>1693.38</v>
      </c>
      <c r="U361" t="n">
        <v>0.7</v>
      </c>
      <c r="V361" t="n">
        <v>0.75</v>
      </c>
      <c r="W361" t="n">
        <v>1.14</v>
      </c>
      <c r="X361" t="n">
        <v>0.1</v>
      </c>
      <c r="Y361" t="n">
        <v>1</v>
      </c>
      <c r="Z361" t="n">
        <v>10</v>
      </c>
    </row>
    <row r="362">
      <c r="A362" t="n">
        <v>70</v>
      </c>
      <c r="B362" t="n">
        <v>125</v>
      </c>
      <c r="C362" t="inlineStr">
        <is>
          <t xml:space="preserve">CONCLUIDO	</t>
        </is>
      </c>
      <c r="D362" t="n">
        <v>10.2392</v>
      </c>
      <c r="E362" t="n">
        <v>9.77</v>
      </c>
      <c r="F362" t="n">
        <v>6.77</v>
      </c>
      <c r="G362" t="n">
        <v>81.28</v>
      </c>
      <c r="H362" t="n">
        <v>1.2</v>
      </c>
      <c r="I362" t="n">
        <v>5</v>
      </c>
      <c r="J362" t="n">
        <v>274.9</v>
      </c>
      <c r="K362" t="n">
        <v>58.47</v>
      </c>
      <c r="L362" t="n">
        <v>18.5</v>
      </c>
      <c r="M362" t="n">
        <v>3</v>
      </c>
      <c r="N362" t="n">
        <v>72.92</v>
      </c>
      <c r="O362" t="n">
        <v>34138.11</v>
      </c>
      <c r="P362" t="n">
        <v>102.33</v>
      </c>
      <c r="Q362" t="n">
        <v>204.22</v>
      </c>
      <c r="R362" t="n">
        <v>24.36</v>
      </c>
      <c r="S362" t="n">
        <v>17.37</v>
      </c>
      <c r="T362" t="n">
        <v>1397.83</v>
      </c>
      <c r="U362" t="n">
        <v>0.71</v>
      </c>
      <c r="V362" t="n">
        <v>0.75</v>
      </c>
      <c r="W362" t="n">
        <v>1.15</v>
      </c>
      <c r="X362" t="n">
        <v>0.08</v>
      </c>
      <c r="Y362" t="n">
        <v>1</v>
      </c>
      <c r="Z362" t="n">
        <v>10</v>
      </c>
    </row>
    <row r="363">
      <c r="A363" t="n">
        <v>71</v>
      </c>
      <c r="B363" t="n">
        <v>125</v>
      </c>
      <c r="C363" t="inlineStr">
        <is>
          <t xml:space="preserve">CONCLUIDO	</t>
        </is>
      </c>
      <c r="D363" t="n">
        <v>10.2383</v>
      </c>
      <c r="E363" t="n">
        <v>9.77</v>
      </c>
      <c r="F363" t="n">
        <v>6.77</v>
      </c>
      <c r="G363" t="n">
        <v>81.29000000000001</v>
      </c>
      <c r="H363" t="n">
        <v>1.21</v>
      </c>
      <c r="I363" t="n">
        <v>5</v>
      </c>
      <c r="J363" t="n">
        <v>275.38</v>
      </c>
      <c r="K363" t="n">
        <v>58.47</v>
      </c>
      <c r="L363" t="n">
        <v>18.75</v>
      </c>
      <c r="M363" t="n">
        <v>3</v>
      </c>
      <c r="N363" t="n">
        <v>73.16</v>
      </c>
      <c r="O363" t="n">
        <v>34197.87</v>
      </c>
      <c r="P363" t="n">
        <v>102.56</v>
      </c>
      <c r="Q363" t="n">
        <v>204.14</v>
      </c>
      <c r="R363" t="n">
        <v>24.51</v>
      </c>
      <c r="S363" t="n">
        <v>17.37</v>
      </c>
      <c r="T363" t="n">
        <v>1470.49</v>
      </c>
      <c r="U363" t="n">
        <v>0.71</v>
      </c>
      <c r="V363" t="n">
        <v>0.75</v>
      </c>
      <c r="W363" t="n">
        <v>1.14</v>
      </c>
      <c r="X363" t="n">
        <v>0.08</v>
      </c>
      <c r="Y363" t="n">
        <v>1</v>
      </c>
      <c r="Z363" t="n">
        <v>10</v>
      </c>
    </row>
    <row r="364">
      <c r="A364" t="n">
        <v>72</v>
      </c>
      <c r="B364" t="n">
        <v>125</v>
      </c>
      <c r="C364" t="inlineStr">
        <is>
          <t xml:space="preserve">CONCLUIDO	</t>
        </is>
      </c>
      <c r="D364" t="n">
        <v>10.2375</v>
      </c>
      <c r="E364" t="n">
        <v>9.77</v>
      </c>
      <c r="F364" t="n">
        <v>6.78</v>
      </c>
      <c r="G364" t="n">
        <v>81.3</v>
      </c>
      <c r="H364" t="n">
        <v>1.23</v>
      </c>
      <c r="I364" t="n">
        <v>5</v>
      </c>
      <c r="J364" t="n">
        <v>275.87</v>
      </c>
      <c r="K364" t="n">
        <v>58.47</v>
      </c>
      <c r="L364" t="n">
        <v>19</v>
      </c>
      <c r="M364" t="n">
        <v>3</v>
      </c>
      <c r="N364" t="n">
        <v>73.39</v>
      </c>
      <c r="O364" t="n">
        <v>34257.73</v>
      </c>
      <c r="P364" t="n">
        <v>102.75</v>
      </c>
      <c r="Q364" t="n">
        <v>204.15</v>
      </c>
      <c r="R364" t="n">
        <v>24.49</v>
      </c>
      <c r="S364" t="n">
        <v>17.37</v>
      </c>
      <c r="T364" t="n">
        <v>1461.46</v>
      </c>
      <c r="U364" t="n">
        <v>0.71</v>
      </c>
      <c r="V364" t="n">
        <v>0.75</v>
      </c>
      <c r="W364" t="n">
        <v>1.14</v>
      </c>
      <c r="X364" t="n">
        <v>0.08</v>
      </c>
      <c r="Y364" t="n">
        <v>1</v>
      </c>
      <c r="Z364" t="n">
        <v>10</v>
      </c>
    </row>
    <row r="365">
      <c r="A365" t="n">
        <v>73</v>
      </c>
      <c r="B365" t="n">
        <v>125</v>
      </c>
      <c r="C365" t="inlineStr">
        <is>
          <t xml:space="preserve">CONCLUIDO	</t>
        </is>
      </c>
      <c r="D365" t="n">
        <v>10.2415</v>
      </c>
      <c r="E365" t="n">
        <v>9.76</v>
      </c>
      <c r="F365" t="n">
        <v>6.77</v>
      </c>
      <c r="G365" t="n">
        <v>81.25</v>
      </c>
      <c r="H365" t="n">
        <v>1.24</v>
      </c>
      <c r="I365" t="n">
        <v>5</v>
      </c>
      <c r="J365" t="n">
        <v>276.35</v>
      </c>
      <c r="K365" t="n">
        <v>58.47</v>
      </c>
      <c r="L365" t="n">
        <v>19.25</v>
      </c>
      <c r="M365" t="n">
        <v>3</v>
      </c>
      <c r="N365" t="n">
        <v>73.63</v>
      </c>
      <c r="O365" t="n">
        <v>34317.68</v>
      </c>
      <c r="P365" t="n">
        <v>102.83</v>
      </c>
      <c r="Q365" t="n">
        <v>204.14</v>
      </c>
      <c r="R365" t="n">
        <v>24.32</v>
      </c>
      <c r="S365" t="n">
        <v>17.37</v>
      </c>
      <c r="T365" t="n">
        <v>1375.2</v>
      </c>
      <c r="U365" t="n">
        <v>0.71</v>
      </c>
      <c r="V365" t="n">
        <v>0.75</v>
      </c>
      <c r="W365" t="n">
        <v>1.15</v>
      </c>
      <c r="X365" t="n">
        <v>0.08</v>
      </c>
      <c r="Y365" t="n">
        <v>1</v>
      </c>
      <c r="Z365" t="n">
        <v>10</v>
      </c>
    </row>
    <row r="366">
      <c r="A366" t="n">
        <v>74</v>
      </c>
      <c r="B366" t="n">
        <v>125</v>
      </c>
      <c r="C366" t="inlineStr">
        <is>
          <t xml:space="preserve">CONCLUIDO	</t>
        </is>
      </c>
      <c r="D366" t="n">
        <v>10.2372</v>
      </c>
      <c r="E366" t="n">
        <v>9.77</v>
      </c>
      <c r="F366" t="n">
        <v>6.78</v>
      </c>
      <c r="G366" t="n">
        <v>81.3</v>
      </c>
      <c r="H366" t="n">
        <v>1.25</v>
      </c>
      <c r="I366" t="n">
        <v>5</v>
      </c>
      <c r="J366" t="n">
        <v>276.84</v>
      </c>
      <c r="K366" t="n">
        <v>58.47</v>
      </c>
      <c r="L366" t="n">
        <v>19.5</v>
      </c>
      <c r="M366" t="n">
        <v>3</v>
      </c>
      <c r="N366" t="n">
        <v>73.87</v>
      </c>
      <c r="O366" t="n">
        <v>34377.72</v>
      </c>
      <c r="P366" t="n">
        <v>102.98</v>
      </c>
      <c r="Q366" t="n">
        <v>204.14</v>
      </c>
      <c r="R366" t="n">
        <v>24.52</v>
      </c>
      <c r="S366" t="n">
        <v>17.37</v>
      </c>
      <c r="T366" t="n">
        <v>1478.69</v>
      </c>
      <c r="U366" t="n">
        <v>0.71</v>
      </c>
      <c r="V366" t="n">
        <v>0.75</v>
      </c>
      <c r="W366" t="n">
        <v>1.14</v>
      </c>
      <c r="X366" t="n">
        <v>0.08</v>
      </c>
      <c r="Y366" t="n">
        <v>1</v>
      </c>
      <c r="Z366" t="n">
        <v>10</v>
      </c>
    </row>
    <row r="367">
      <c r="A367" t="n">
        <v>75</v>
      </c>
      <c r="B367" t="n">
        <v>125</v>
      </c>
      <c r="C367" t="inlineStr">
        <is>
          <t xml:space="preserve">CONCLUIDO	</t>
        </is>
      </c>
      <c r="D367" t="n">
        <v>10.2427</v>
      </c>
      <c r="E367" t="n">
        <v>9.76</v>
      </c>
      <c r="F367" t="n">
        <v>6.77</v>
      </c>
      <c r="G367" t="n">
        <v>81.23999999999999</v>
      </c>
      <c r="H367" t="n">
        <v>1.27</v>
      </c>
      <c r="I367" t="n">
        <v>5</v>
      </c>
      <c r="J367" t="n">
        <v>277.33</v>
      </c>
      <c r="K367" t="n">
        <v>58.47</v>
      </c>
      <c r="L367" t="n">
        <v>19.75</v>
      </c>
      <c r="M367" t="n">
        <v>3</v>
      </c>
      <c r="N367" t="n">
        <v>74.09999999999999</v>
      </c>
      <c r="O367" t="n">
        <v>34437.85</v>
      </c>
      <c r="P367" t="n">
        <v>102.74</v>
      </c>
      <c r="Q367" t="n">
        <v>204.14</v>
      </c>
      <c r="R367" t="n">
        <v>24.37</v>
      </c>
      <c r="S367" t="n">
        <v>17.37</v>
      </c>
      <c r="T367" t="n">
        <v>1403.48</v>
      </c>
      <c r="U367" t="n">
        <v>0.71</v>
      </c>
      <c r="V367" t="n">
        <v>0.75</v>
      </c>
      <c r="W367" t="n">
        <v>1.14</v>
      </c>
      <c r="X367" t="n">
        <v>0.08</v>
      </c>
      <c r="Y367" t="n">
        <v>1</v>
      </c>
      <c r="Z367" t="n">
        <v>10</v>
      </c>
    </row>
    <row r="368">
      <c r="A368" t="n">
        <v>76</v>
      </c>
      <c r="B368" t="n">
        <v>125</v>
      </c>
      <c r="C368" t="inlineStr">
        <is>
          <t xml:space="preserve">CONCLUIDO	</t>
        </is>
      </c>
      <c r="D368" t="n">
        <v>10.2404</v>
      </c>
      <c r="E368" t="n">
        <v>9.77</v>
      </c>
      <c r="F368" t="n">
        <v>6.77</v>
      </c>
      <c r="G368" t="n">
        <v>81.27</v>
      </c>
      <c r="H368" t="n">
        <v>1.28</v>
      </c>
      <c r="I368" t="n">
        <v>5</v>
      </c>
      <c r="J368" t="n">
        <v>277.82</v>
      </c>
      <c r="K368" t="n">
        <v>58.47</v>
      </c>
      <c r="L368" t="n">
        <v>20</v>
      </c>
      <c r="M368" t="n">
        <v>3</v>
      </c>
      <c r="N368" t="n">
        <v>74.34</v>
      </c>
      <c r="O368" t="n">
        <v>34498.07</v>
      </c>
      <c r="P368" t="n">
        <v>102.74</v>
      </c>
      <c r="Q368" t="n">
        <v>204.14</v>
      </c>
      <c r="R368" t="n">
        <v>24.47</v>
      </c>
      <c r="S368" t="n">
        <v>17.37</v>
      </c>
      <c r="T368" t="n">
        <v>1452.43</v>
      </c>
      <c r="U368" t="n">
        <v>0.71</v>
      </c>
      <c r="V368" t="n">
        <v>0.75</v>
      </c>
      <c r="W368" t="n">
        <v>1.14</v>
      </c>
      <c r="X368" t="n">
        <v>0.08</v>
      </c>
      <c r="Y368" t="n">
        <v>1</v>
      </c>
      <c r="Z368" t="n">
        <v>10</v>
      </c>
    </row>
    <row r="369">
      <c r="A369" t="n">
        <v>77</v>
      </c>
      <c r="B369" t="n">
        <v>125</v>
      </c>
      <c r="C369" t="inlineStr">
        <is>
          <t xml:space="preserve">CONCLUIDO	</t>
        </is>
      </c>
      <c r="D369" t="n">
        <v>10.236</v>
      </c>
      <c r="E369" t="n">
        <v>9.77</v>
      </c>
      <c r="F369" t="n">
        <v>6.78</v>
      </c>
      <c r="G369" t="n">
        <v>81.31999999999999</v>
      </c>
      <c r="H369" t="n">
        <v>1.3</v>
      </c>
      <c r="I369" t="n">
        <v>5</v>
      </c>
      <c r="J369" t="n">
        <v>278.3</v>
      </c>
      <c r="K369" t="n">
        <v>58.47</v>
      </c>
      <c r="L369" t="n">
        <v>20.25</v>
      </c>
      <c r="M369" t="n">
        <v>3</v>
      </c>
      <c r="N369" t="n">
        <v>74.58</v>
      </c>
      <c r="O369" t="n">
        <v>34558.39</v>
      </c>
      <c r="P369" t="n">
        <v>102.75</v>
      </c>
      <c r="Q369" t="n">
        <v>204.14</v>
      </c>
      <c r="R369" t="n">
        <v>24.46</v>
      </c>
      <c r="S369" t="n">
        <v>17.37</v>
      </c>
      <c r="T369" t="n">
        <v>1448.96</v>
      </c>
      <c r="U369" t="n">
        <v>0.71</v>
      </c>
      <c r="V369" t="n">
        <v>0.75</v>
      </c>
      <c r="W369" t="n">
        <v>1.15</v>
      </c>
      <c r="X369" t="n">
        <v>0.09</v>
      </c>
      <c r="Y369" t="n">
        <v>1</v>
      </c>
      <c r="Z369" t="n">
        <v>10</v>
      </c>
    </row>
    <row r="370">
      <c r="A370" t="n">
        <v>78</v>
      </c>
      <c r="B370" t="n">
        <v>125</v>
      </c>
      <c r="C370" t="inlineStr">
        <is>
          <t xml:space="preserve">CONCLUIDO	</t>
        </is>
      </c>
      <c r="D370" t="n">
        <v>10.2351</v>
      </c>
      <c r="E370" t="n">
        <v>9.77</v>
      </c>
      <c r="F370" t="n">
        <v>6.78</v>
      </c>
      <c r="G370" t="n">
        <v>81.33</v>
      </c>
      <c r="H370" t="n">
        <v>1.31</v>
      </c>
      <c r="I370" t="n">
        <v>5</v>
      </c>
      <c r="J370" t="n">
        <v>278.79</v>
      </c>
      <c r="K370" t="n">
        <v>58.47</v>
      </c>
      <c r="L370" t="n">
        <v>20.5</v>
      </c>
      <c r="M370" t="n">
        <v>3</v>
      </c>
      <c r="N370" t="n">
        <v>74.81999999999999</v>
      </c>
      <c r="O370" t="n">
        <v>34618.81</v>
      </c>
      <c r="P370" t="n">
        <v>102.77</v>
      </c>
      <c r="Q370" t="n">
        <v>204.14</v>
      </c>
      <c r="R370" t="n">
        <v>24.54</v>
      </c>
      <c r="S370" t="n">
        <v>17.37</v>
      </c>
      <c r="T370" t="n">
        <v>1485.79</v>
      </c>
      <c r="U370" t="n">
        <v>0.71</v>
      </c>
      <c r="V370" t="n">
        <v>0.75</v>
      </c>
      <c r="W370" t="n">
        <v>1.14</v>
      </c>
      <c r="X370" t="n">
        <v>0.09</v>
      </c>
      <c r="Y370" t="n">
        <v>1</v>
      </c>
      <c r="Z370" t="n">
        <v>10</v>
      </c>
    </row>
    <row r="371">
      <c r="A371" t="n">
        <v>79</v>
      </c>
      <c r="B371" t="n">
        <v>125</v>
      </c>
      <c r="C371" t="inlineStr">
        <is>
          <t xml:space="preserve">CONCLUIDO	</t>
        </is>
      </c>
      <c r="D371" t="n">
        <v>10.2395</v>
      </c>
      <c r="E371" t="n">
        <v>9.77</v>
      </c>
      <c r="F371" t="n">
        <v>6.77</v>
      </c>
      <c r="G371" t="n">
        <v>81.28</v>
      </c>
      <c r="H371" t="n">
        <v>1.32</v>
      </c>
      <c r="I371" t="n">
        <v>5</v>
      </c>
      <c r="J371" t="n">
        <v>279.28</v>
      </c>
      <c r="K371" t="n">
        <v>58.47</v>
      </c>
      <c r="L371" t="n">
        <v>20.75</v>
      </c>
      <c r="M371" t="n">
        <v>3</v>
      </c>
      <c r="N371" t="n">
        <v>75.06</v>
      </c>
      <c r="O371" t="n">
        <v>34679.32</v>
      </c>
      <c r="P371" t="n">
        <v>102.52</v>
      </c>
      <c r="Q371" t="n">
        <v>204.14</v>
      </c>
      <c r="R371" t="n">
        <v>24.45</v>
      </c>
      <c r="S371" t="n">
        <v>17.37</v>
      </c>
      <c r="T371" t="n">
        <v>1440.76</v>
      </c>
      <c r="U371" t="n">
        <v>0.71</v>
      </c>
      <c r="V371" t="n">
        <v>0.75</v>
      </c>
      <c r="W371" t="n">
        <v>1.14</v>
      </c>
      <c r="X371" t="n">
        <v>0.08</v>
      </c>
      <c r="Y371" t="n">
        <v>1</v>
      </c>
      <c r="Z371" t="n">
        <v>10</v>
      </c>
    </row>
    <row r="372">
      <c r="A372" t="n">
        <v>80</v>
      </c>
      <c r="B372" t="n">
        <v>125</v>
      </c>
      <c r="C372" t="inlineStr">
        <is>
          <t xml:space="preserve">CONCLUIDO	</t>
        </is>
      </c>
      <c r="D372" t="n">
        <v>10.2407</v>
      </c>
      <c r="E372" t="n">
        <v>9.76</v>
      </c>
      <c r="F372" t="n">
        <v>6.77</v>
      </c>
      <c r="G372" t="n">
        <v>81.26000000000001</v>
      </c>
      <c r="H372" t="n">
        <v>1.34</v>
      </c>
      <c r="I372" t="n">
        <v>5</v>
      </c>
      <c r="J372" t="n">
        <v>279.78</v>
      </c>
      <c r="K372" t="n">
        <v>58.47</v>
      </c>
      <c r="L372" t="n">
        <v>21</v>
      </c>
      <c r="M372" t="n">
        <v>3</v>
      </c>
      <c r="N372" t="n">
        <v>75.3</v>
      </c>
      <c r="O372" t="n">
        <v>34739.92</v>
      </c>
      <c r="P372" t="n">
        <v>102.42</v>
      </c>
      <c r="Q372" t="n">
        <v>204.14</v>
      </c>
      <c r="R372" t="n">
        <v>24.36</v>
      </c>
      <c r="S372" t="n">
        <v>17.37</v>
      </c>
      <c r="T372" t="n">
        <v>1395.28</v>
      </c>
      <c r="U372" t="n">
        <v>0.71</v>
      </c>
      <c r="V372" t="n">
        <v>0.75</v>
      </c>
      <c r="W372" t="n">
        <v>1.14</v>
      </c>
      <c r="X372" t="n">
        <v>0.08</v>
      </c>
      <c r="Y372" t="n">
        <v>1</v>
      </c>
      <c r="Z372" t="n">
        <v>10</v>
      </c>
    </row>
    <row r="373">
      <c r="A373" t="n">
        <v>81</v>
      </c>
      <c r="B373" t="n">
        <v>125</v>
      </c>
      <c r="C373" t="inlineStr">
        <is>
          <t xml:space="preserve">CONCLUIDO	</t>
        </is>
      </c>
      <c r="D373" t="n">
        <v>10.2459</v>
      </c>
      <c r="E373" t="n">
        <v>9.76</v>
      </c>
      <c r="F373" t="n">
        <v>6.77</v>
      </c>
      <c r="G373" t="n">
        <v>81.2</v>
      </c>
      <c r="H373" t="n">
        <v>1.35</v>
      </c>
      <c r="I373" t="n">
        <v>5</v>
      </c>
      <c r="J373" t="n">
        <v>280.27</v>
      </c>
      <c r="K373" t="n">
        <v>58.47</v>
      </c>
      <c r="L373" t="n">
        <v>21.25</v>
      </c>
      <c r="M373" t="n">
        <v>3</v>
      </c>
      <c r="N373" t="n">
        <v>75.54000000000001</v>
      </c>
      <c r="O373" t="n">
        <v>34800.62</v>
      </c>
      <c r="P373" t="n">
        <v>102.17</v>
      </c>
      <c r="Q373" t="n">
        <v>204.14</v>
      </c>
      <c r="R373" t="n">
        <v>24.16</v>
      </c>
      <c r="S373" t="n">
        <v>17.37</v>
      </c>
      <c r="T373" t="n">
        <v>1296.92</v>
      </c>
      <c r="U373" t="n">
        <v>0.72</v>
      </c>
      <c r="V373" t="n">
        <v>0.75</v>
      </c>
      <c r="W373" t="n">
        <v>1.14</v>
      </c>
      <c r="X373" t="n">
        <v>0.08</v>
      </c>
      <c r="Y373" t="n">
        <v>1</v>
      </c>
      <c r="Z373" t="n">
        <v>10</v>
      </c>
    </row>
    <row r="374">
      <c r="A374" t="n">
        <v>82</v>
      </c>
      <c r="B374" t="n">
        <v>125</v>
      </c>
      <c r="C374" t="inlineStr">
        <is>
          <t xml:space="preserve">CONCLUIDO	</t>
        </is>
      </c>
      <c r="D374" t="n">
        <v>10.25</v>
      </c>
      <c r="E374" t="n">
        <v>9.76</v>
      </c>
      <c r="F374" t="n">
        <v>6.76</v>
      </c>
      <c r="G374" t="n">
        <v>81.16</v>
      </c>
      <c r="H374" t="n">
        <v>1.36</v>
      </c>
      <c r="I374" t="n">
        <v>5</v>
      </c>
      <c r="J374" t="n">
        <v>280.76</v>
      </c>
      <c r="K374" t="n">
        <v>58.47</v>
      </c>
      <c r="L374" t="n">
        <v>21.5</v>
      </c>
      <c r="M374" t="n">
        <v>3</v>
      </c>
      <c r="N374" t="n">
        <v>75.79000000000001</v>
      </c>
      <c r="O374" t="n">
        <v>34861.41</v>
      </c>
      <c r="P374" t="n">
        <v>101.82</v>
      </c>
      <c r="Q374" t="n">
        <v>204.15</v>
      </c>
      <c r="R374" t="n">
        <v>24.09</v>
      </c>
      <c r="S374" t="n">
        <v>17.37</v>
      </c>
      <c r="T374" t="n">
        <v>1261.99</v>
      </c>
      <c r="U374" t="n">
        <v>0.72</v>
      </c>
      <c r="V374" t="n">
        <v>0.76</v>
      </c>
      <c r="W374" t="n">
        <v>1.14</v>
      </c>
      <c r="X374" t="n">
        <v>0.07000000000000001</v>
      </c>
      <c r="Y374" t="n">
        <v>1</v>
      </c>
      <c r="Z374" t="n">
        <v>10</v>
      </c>
    </row>
    <row r="375">
      <c r="A375" t="n">
        <v>83</v>
      </c>
      <c r="B375" t="n">
        <v>125</v>
      </c>
      <c r="C375" t="inlineStr">
        <is>
          <t xml:space="preserve">CONCLUIDO	</t>
        </is>
      </c>
      <c r="D375" t="n">
        <v>10.2514</v>
      </c>
      <c r="E375" t="n">
        <v>9.75</v>
      </c>
      <c r="F375" t="n">
        <v>6.76</v>
      </c>
      <c r="G375" t="n">
        <v>81.14</v>
      </c>
      <c r="H375" t="n">
        <v>1.38</v>
      </c>
      <c r="I375" t="n">
        <v>5</v>
      </c>
      <c r="J375" t="n">
        <v>281.25</v>
      </c>
      <c r="K375" t="n">
        <v>58.47</v>
      </c>
      <c r="L375" t="n">
        <v>21.75</v>
      </c>
      <c r="M375" t="n">
        <v>3</v>
      </c>
      <c r="N375" t="n">
        <v>76.03</v>
      </c>
      <c r="O375" t="n">
        <v>34922.31</v>
      </c>
      <c r="P375" t="n">
        <v>101.55</v>
      </c>
      <c r="Q375" t="n">
        <v>204.15</v>
      </c>
      <c r="R375" t="n">
        <v>24.05</v>
      </c>
      <c r="S375" t="n">
        <v>17.37</v>
      </c>
      <c r="T375" t="n">
        <v>1242.62</v>
      </c>
      <c r="U375" t="n">
        <v>0.72</v>
      </c>
      <c r="V375" t="n">
        <v>0.76</v>
      </c>
      <c r="W375" t="n">
        <v>1.14</v>
      </c>
      <c r="X375" t="n">
        <v>0.07000000000000001</v>
      </c>
      <c r="Y375" t="n">
        <v>1</v>
      </c>
      <c r="Z375" t="n">
        <v>10</v>
      </c>
    </row>
    <row r="376">
      <c r="A376" t="n">
        <v>84</v>
      </c>
      <c r="B376" t="n">
        <v>125</v>
      </c>
      <c r="C376" t="inlineStr">
        <is>
          <t xml:space="preserve">CONCLUIDO	</t>
        </is>
      </c>
      <c r="D376" t="n">
        <v>10.2468</v>
      </c>
      <c r="E376" t="n">
        <v>9.76</v>
      </c>
      <c r="F376" t="n">
        <v>6.77</v>
      </c>
      <c r="G376" t="n">
        <v>81.19</v>
      </c>
      <c r="H376" t="n">
        <v>1.39</v>
      </c>
      <c r="I376" t="n">
        <v>5</v>
      </c>
      <c r="J376" t="n">
        <v>281.75</v>
      </c>
      <c r="K376" t="n">
        <v>58.47</v>
      </c>
      <c r="L376" t="n">
        <v>22</v>
      </c>
      <c r="M376" t="n">
        <v>3</v>
      </c>
      <c r="N376" t="n">
        <v>76.28</v>
      </c>
      <c r="O376" t="n">
        <v>34983.29</v>
      </c>
      <c r="P376" t="n">
        <v>101.34</v>
      </c>
      <c r="Q376" t="n">
        <v>204.14</v>
      </c>
      <c r="R376" t="n">
        <v>24.14</v>
      </c>
      <c r="S376" t="n">
        <v>17.37</v>
      </c>
      <c r="T376" t="n">
        <v>1286.83</v>
      </c>
      <c r="U376" t="n">
        <v>0.72</v>
      </c>
      <c r="V376" t="n">
        <v>0.75</v>
      </c>
      <c r="W376" t="n">
        <v>1.14</v>
      </c>
      <c r="X376" t="n">
        <v>0.07000000000000001</v>
      </c>
      <c r="Y376" t="n">
        <v>1</v>
      </c>
      <c r="Z376" t="n">
        <v>10</v>
      </c>
    </row>
    <row r="377">
      <c r="A377" t="n">
        <v>85</v>
      </c>
      <c r="B377" t="n">
        <v>125</v>
      </c>
      <c r="C377" t="inlineStr">
        <is>
          <t xml:space="preserve">CONCLUIDO	</t>
        </is>
      </c>
      <c r="D377" t="n">
        <v>10.2468</v>
      </c>
      <c r="E377" t="n">
        <v>9.76</v>
      </c>
      <c r="F377" t="n">
        <v>6.77</v>
      </c>
      <c r="G377" t="n">
        <v>81.19</v>
      </c>
      <c r="H377" t="n">
        <v>1.4</v>
      </c>
      <c r="I377" t="n">
        <v>5</v>
      </c>
      <c r="J377" t="n">
        <v>282.24</v>
      </c>
      <c r="K377" t="n">
        <v>58.47</v>
      </c>
      <c r="L377" t="n">
        <v>22.25</v>
      </c>
      <c r="M377" t="n">
        <v>3</v>
      </c>
      <c r="N377" t="n">
        <v>76.52</v>
      </c>
      <c r="O377" t="n">
        <v>35044.38</v>
      </c>
      <c r="P377" t="n">
        <v>100.98</v>
      </c>
      <c r="Q377" t="n">
        <v>204.14</v>
      </c>
      <c r="R377" t="n">
        <v>24.2</v>
      </c>
      <c r="S377" t="n">
        <v>17.37</v>
      </c>
      <c r="T377" t="n">
        <v>1317.22</v>
      </c>
      <c r="U377" t="n">
        <v>0.72</v>
      </c>
      <c r="V377" t="n">
        <v>0.75</v>
      </c>
      <c r="W377" t="n">
        <v>1.14</v>
      </c>
      <c r="X377" t="n">
        <v>0.07000000000000001</v>
      </c>
      <c r="Y377" t="n">
        <v>1</v>
      </c>
      <c r="Z377" t="n">
        <v>10</v>
      </c>
    </row>
    <row r="378">
      <c r="A378" t="n">
        <v>86</v>
      </c>
      <c r="B378" t="n">
        <v>125</v>
      </c>
      <c r="C378" t="inlineStr">
        <is>
          <t xml:space="preserve">CONCLUIDO	</t>
        </is>
      </c>
      <c r="D378" t="n">
        <v>10.2433</v>
      </c>
      <c r="E378" t="n">
        <v>9.76</v>
      </c>
      <c r="F378" t="n">
        <v>6.77</v>
      </c>
      <c r="G378" t="n">
        <v>81.23</v>
      </c>
      <c r="H378" t="n">
        <v>1.42</v>
      </c>
      <c r="I378" t="n">
        <v>5</v>
      </c>
      <c r="J378" t="n">
        <v>282.74</v>
      </c>
      <c r="K378" t="n">
        <v>58.47</v>
      </c>
      <c r="L378" t="n">
        <v>22.5</v>
      </c>
      <c r="M378" t="n">
        <v>3</v>
      </c>
      <c r="N378" t="n">
        <v>76.77</v>
      </c>
      <c r="O378" t="n">
        <v>35105.56</v>
      </c>
      <c r="P378" t="n">
        <v>100.93</v>
      </c>
      <c r="Q378" t="n">
        <v>204.15</v>
      </c>
      <c r="R378" t="n">
        <v>24.23</v>
      </c>
      <c r="S378" t="n">
        <v>17.37</v>
      </c>
      <c r="T378" t="n">
        <v>1332.15</v>
      </c>
      <c r="U378" t="n">
        <v>0.72</v>
      </c>
      <c r="V378" t="n">
        <v>0.75</v>
      </c>
      <c r="W378" t="n">
        <v>1.15</v>
      </c>
      <c r="X378" t="n">
        <v>0.08</v>
      </c>
      <c r="Y378" t="n">
        <v>1</v>
      </c>
      <c r="Z378" t="n">
        <v>10</v>
      </c>
    </row>
    <row r="379">
      <c r="A379" t="n">
        <v>87</v>
      </c>
      <c r="B379" t="n">
        <v>125</v>
      </c>
      <c r="C379" t="inlineStr">
        <is>
          <t xml:space="preserve">CONCLUIDO	</t>
        </is>
      </c>
      <c r="D379" t="n">
        <v>10.2453</v>
      </c>
      <c r="E379" t="n">
        <v>9.76</v>
      </c>
      <c r="F379" t="n">
        <v>6.77</v>
      </c>
      <c r="G379" t="n">
        <v>81.20999999999999</v>
      </c>
      <c r="H379" t="n">
        <v>1.43</v>
      </c>
      <c r="I379" t="n">
        <v>5</v>
      </c>
      <c r="J379" t="n">
        <v>283.24</v>
      </c>
      <c r="K379" t="n">
        <v>58.47</v>
      </c>
      <c r="L379" t="n">
        <v>22.75</v>
      </c>
      <c r="M379" t="n">
        <v>3</v>
      </c>
      <c r="N379" t="n">
        <v>77.01000000000001</v>
      </c>
      <c r="O379" t="n">
        <v>35166.85</v>
      </c>
      <c r="P379" t="n">
        <v>100.89</v>
      </c>
      <c r="Q379" t="n">
        <v>204.14</v>
      </c>
      <c r="R379" t="n">
        <v>24.22</v>
      </c>
      <c r="S379" t="n">
        <v>17.37</v>
      </c>
      <c r="T379" t="n">
        <v>1329.1</v>
      </c>
      <c r="U379" t="n">
        <v>0.72</v>
      </c>
      <c r="V379" t="n">
        <v>0.75</v>
      </c>
      <c r="W379" t="n">
        <v>1.14</v>
      </c>
      <c r="X379" t="n">
        <v>0.08</v>
      </c>
      <c r="Y379" t="n">
        <v>1</v>
      </c>
      <c r="Z379" t="n">
        <v>10</v>
      </c>
    </row>
    <row r="380">
      <c r="A380" t="n">
        <v>88</v>
      </c>
      <c r="B380" t="n">
        <v>125</v>
      </c>
      <c r="C380" t="inlineStr">
        <is>
          <t xml:space="preserve">CONCLUIDO	</t>
        </is>
      </c>
      <c r="D380" t="n">
        <v>10.2409</v>
      </c>
      <c r="E380" t="n">
        <v>9.76</v>
      </c>
      <c r="F380" t="n">
        <v>6.77</v>
      </c>
      <c r="G380" t="n">
        <v>81.26000000000001</v>
      </c>
      <c r="H380" t="n">
        <v>1.44</v>
      </c>
      <c r="I380" t="n">
        <v>5</v>
      </c>
      <c r="J380" t="n">
        <v>283.74</v>
      </c>
      <c r="K380" t="n">
        <v>58.47</v>
      </c>
      <c r="L380" t="n">
        <v>23</v>
      </c>
      <c r="M380" t="n">
        <v>3</v>
      </c>
      <c r="N380" t="n">
        <v>77.26000000000001</v>
      </c>
      <c r="O380" t="n">
        <v>35228.23</v>
      </c>
      <c r="P380" t="n">
        <v>100.73</v>
      </c>
      <c r="Q380" t="n">
        <v>204.14</v>
      </c>
      <c r="R380" t="n">
        <v>24.39</v>
      </c>
      <c r="S380" t="n">
        <v>17.37</v>
      </c>
      <c r="T380" t="n">
        <v>1412.15</v>
      </c>
      <c r="U380" t="n">
        <v>0.71</v>
      </c>
      <c r="V380" t="n">
        <v>0.75</v>
      </c>
      <c r="W380" t="n">
        <v>1.14</v>
      </c>
      <c r="X380" t="n">
        <v>0.08</v>
      </c>
      <c r="Y380" t="n">
        <v>1</v>
      </c>
      <c r="Z380" t="n">
        <v>10</v>
      </c>
    </row>
    <row r="381">
      <c r="A381" t="n">
        <v>89</v>
      </c>
      <c r="B381" t="n">
        <v>125</v>
      </c>
      <c r="C381" t="inlineStr">
        <is>
          <t xml:space="preserve">CONCLUIDO	</t>
        </is>
      </c>
      <c r="D381" t="n">
        <v>10.2407</v>
      </c>
      <c r="E381" t="n">
        <v>9.76</v>
      </c>
      <c r="F381" t="n">
        <v>6.77</v>
      </c>
      <c r="G381" t="n">
        <v>81.26000000000001</v>
      </c>
      <c r="H381" t="n">
        <v>1.46</v>
      </c>
      <c r="I381" t="n">
        <v>5</v>
      </c>
      <c r="J381" t="n">
        <v>284.23</v>
      </c>
      <c r="K381" t="n">
        <v>58.47</v>
      </c>
      <c r="L381" t="n">
        <v>23.25</v>
      </c>
      <c r="M381" t="n">
        <v>3</v>
      </c>
      <c r="N381" t="n">
        <v>77.51000000000001</v>
      </c>
      <c r="O381" t="n">
        <v>35289.71</v>
      </c>
      <c r="P381" t="n">
        <v>100.6</v>
      </c>
      <c r="Q381" t="n">
        <v>204.15</v>
      </c>
      <c r="R381" t="n">
        <v>24.37</v>
      </c>
      <c r="S381" t="n">
        <v>17.37</v>
      </c>
      <c r="T381" t="n">
        <v>1400.83</v>
      </c>
      <c r="U381" t="n">
        <v>0.71</v>
      </c>
      <c r="V381" t="n">
        <v>0.75</v>
      </c>
      <c r="W381" t="n">
        <v>1.14</v>
      </c>
      <c r="X381" t="n">
        <v>0.08</v>
      </c>
      <c r="Y381" t="n">
        <v>1</v>
      </c>
      <c r="Z381" t="n">
        <v>10</v>
      </c>
    </row>
    <row r="382">
      <c r="A382" t="n">
        <v>90</v>
      </c>
      <c r="B382" t="n">
        <v>125</v>
      </c>
      <c r="C382" t="inlineStr">
        <is>
          <t xml:space="preserve">CONCLUIDO	</t>
        </is>
      </c>
      <c r="D382" t="n">
        <v>10.2465</v>
      </c>
      <c r="E382" t="n">
        <v>9.76</v>
      </c>
      <c r="F382" t="n">
        <v>6.77</v>
      </c>
      <c r="G382" t="n">
        <v>81.2</v>
      </c>
      <c r="H382" t="n">
        <v>1.47</v>
      </c>
      <c r="I382" t="n">
        <v>5</v>
      </c>
      <c r="J382" t="n">
        <v>284.73</v>
      </c>
      <c r="K382" t="n">
        <v>58.47</v>
      </c>
      <c r="L382" t="n">
        <v>23.5</v>
      </c>
      <c r="M382" t="n">
        <v>3</v>
      </c>
      <c r="N382" t="n">
        <v>77.76000000000001</v>
      </c>
      <c r="O382" t="n">
        <v>35351.29</v>
      </c>
      <c r="P382" t="n">
        <v>100.17</v>
      </c>
      <c r="Q382" t="n">
        <v>204.18</v>
      </c>
      <c r="R382" t="n">
        <v>24.17</v>
      </c>
      <c r="S382" t="n">
        <v>17.37</v>
      </c>
      <c r="T382" t="n">
        <v>1303.55</v>
      </c>
      <c r="U382" t="n">
        <v>0.72</v>
      </c>
      <c r="V382" t="n">
        <v>0.75</v>
      </c>
      <c r="W382" t="n">
        <v>1.14</v>
      </c>
      <c r="X382" t="n">
        <v>0.07000000000000001</v>
      </c>
      <c r="Y382" t="n">
        <v>1</v>
      </c>
      <c r="Z382" t="n">
        <v>10</v>
      </c>
    </row>
    <row r="383">
      <c r="A383" t="n">
        <v>91</v>
      </c>
      <c r="B383" t="n">
        <v>125</v>
      </c>
      <c r="C383" t="inlineStr">
        <is>
          <t xml:space="preserve">CONCLUIDO	</t>
        </is>
      </c>
      <c r="D383" t="n">
        <v>10.3217</v>
      </c>
      <c r="E383" t="n">
        <v>9.69</v>
      </c>
      <c r="F383" t="n">
        <v>6.74</v>
      </c>
      <c r="G383" t="n">
        <v>101.14</v>
      </c>
      <c r="H383" t="n">
        <v>1.48</v>
      </c>
      <c r="I383" t="n">
        <v>4</v>
      </c>
      <c r="J383" t="n">
        <v>285.23</v>
      </c>
      <c r="K383" t="n">
        <v>58.47</v>
      </c>
      <c r="L383" t="n">
        <v>23.75</v>
      </c>
      <c r="M383" t="n">
        <v>2</v>
      </c>
      <c r="N383" t="n">
        <v>78.01000000000001</v>
      </c>
      <c r="O383" t="n">
        <v>35412.96</v>
      </c>
      <c r="P383" t="n">
        <v>99.48</v>
      </c>
      <c r="Q383" t="n">
        <v>204.15</v>
      </c>
      <c r="R383" t="n">
        <v>23.44</v>
      </c>
      <c r="S383" t="n">
        <v>17.37</v>
      </c>
      <c r="T383" t="n">
        <v>941.84</v>
      </c>
      <c r="U383" t="n">
        <v>0.74</v>
      </c>
      <c r="V383" t="n">
        <v>0.76</v>
      </c>
      <c r="W383" t="n">
        <v>1.14</v>
      </c>
      <c r="X383" t="n">
        <v>0.05</v>
      </c>
      <c r="Y383" t="n">
        <v>1</v>
      </c>
      <c r="Z383" t="n">
        <v>10</v>
      </c>
    </row>
    <row r="384">
      <c r="A384" t="n">
        <v>92</v>
      </c>
      <c r="B384" t="n">
        <v>125</v>
      </c>
      <c r="C384" t="inlineStr">
        <is>
          <t xml:space="preserve">CONCLUIDO	</t>
        </is>
      </c>
      <c r="D384" t="n">
        <v>10.3214</v>
      </c>
      <c r="E384" t="n">
        <v>9.69</v>
      </c>
      <c r="F384" t="n">
        <v>6.74</v>
      </c>
      <c r="G384" t="n">
        <v>101.14</v>
      </c>
      <c r="H384" t="n">
        <v>1.5</v>
      </c>
      <c r="I384" t="n">
        <v>4</v>
      </c>
      <c r="J384" t="n">
        <v>285.73</v>
      </c>
      <c r="K384" t="n">
        <v>58.47</v>
      </c>
      <c r="L384" t="n">
        <v>24</v>
      </c>
      <c r="M384" t="n">
        <v>2</v>
      </c>
      <c r="N384" t="n">
        <v>78.26000000000001</v>
      </c>
      <c r="O384" t="n">
        <v>35474.75</v>
      </c>
      <c r="P384" t="n">
        <v>99.45999999999999</v>
      </c>
      <c r="Q384" t="n">
        <v>204.16</v>
      </c>
      <c r="R384" t="n">
        <v>23.46</v>
      </c>
      <c r="S384" t="n">
        <v>17.37</v>
      </c>
      <c r="T384" t="n">
        <v>952.02</v>
      </c>
      <c r="U384" t="n">
        <v>0.74</v>
      </c>
      <c r="V384" t="n">
        <v>0.76</v>
      </c>
      <c r="W384" t="n">
        <v>1.14</v>
      </c>
      <c r="X384" t="n">
        <v>0.05</v>
      </c>
      <c r="Y384" t="n">
        <v>1</v>
      </c>
      <c r="Z384" t="n">
        <v>10</v>
      </c>
    </row>
    <row r="385">
      <c r="A385" t="n">
        <v>93</v>
      </c>
      <c r="B385" t="n">
        <v>125</v>
      </c>
      <c r="C385" t="inlineStr">
        <is>
          <t xml:space="preserve">CONCLUIDO	</t>
        </is>
      </c>
      <c r="D385" t="n">
        <v>10.3217</v>
      </c>
      <c r="E385" t="n">
        <v>9.69</v>
      </c>
      <c r="F385" t="n">
        <v>6.74</v>
      </c>
      <c r="G385" t="n">
        <v>101.14</v>
      </c>
      <c r="H385" t="n">
        <v>1.51</v>
      </c>
      <c r="I385" t="n">
        <v>4</v>
      </c>
      <c r="J385" t="n">
        <v>286.24</v>
      </c>
      <c r="K385" t="n">
        <v>58.47</v>
      </c>
      <c r="L385" t="n">
        <v>24.25</v>
      </c>
      <c r="M385" t="n">
        <v>2</v>
      </c>
      <c r="N385" t="n">
        <v>78.51000000000001</v>
      </c>
      <c r="O385" t="n">
        <v>35536.63</v>
      </c>
      <c r="P385" t="n">
        <v>99.59</v>
      </c>
      <c r="Q385" t="n">
        <v>204.14</v>
      </c>
      <c r="R385" t="n">
        <v>23.46</v>
      </c>
      <c r="S385" t="n">
        <v>17.37</v>
      </c>
      <c r="T385" t="n">
        <v>954.55</v>
      </c>
      <c r="U385" t="n">
        <v>0.74</v>
      </c>
      <c r="V385" t="n">
        <v>0.76</v>
      </c>
      <c r="W385" t="n">
        <v>1.14</v>
      </c>
      <c r="X385" t="n">
        <v>0.05</v>
      </c>
      <c r="Y385" t="n">
        <v>1</v>
      </c>
      <c r="Z385" t="n">
        <v>10</v>
      </c>
    </row>
    <row r="386">
      <c r="A386" t="n">
        <v>94</v>
      </c>
      <c r="B386" t="n">
        <v>125</v>
      </c>
      <c r="C386" t="inlineStr">
        <is>
          <t xml:space="preserve">CONCLUIDO	</t>
        </is>
      </c>
      <c r="D386" t="n">
        <v>10.3161</v>
      </c>
      <c r="E386" t="n">
        <v>9.69</v>
      </c>
      <c r="F386" t="n">
        <v>6.75</v>
      </c>
      <c r="G386" t="n">
        <v>101.22</v>
      </c>
      <c r="H386" t="n">
        <v>1.52</v>
      </c>
      <c r="I386" t="n">
        <v>4</v>
      </c>
      <c r="J386" t="n">
        <v>286.74</v>
      </c>
      <c r="K386" t="n">
        <v>58.47</v>
      </c>
      <c r="L386" t="n">
        <v>24.5</v>
      </c>
      <c r="M386" t="n">
        <v>2</v>
      </c>
      <c r="N386" t="n">
        <v>78.77</v>
      </c>
      <c r="O386" t="n">
        <v>35598.74</v>
      </c>
      <c r="P386" t="n">
        <v>99.81</v>
      </c>
      <c r="Q386" t="n">
        <v>204.14</v>
      </c>
      <c r="R386" t="n">
        <v>23.64</v>
      </c>
      <c r="S386" t="n">
        <v>17.37</v>
      </c>
      <c r="T386" t="n">
        <v>1041.21</v>
      </c>
      <c r="U386" t="n">
        <v>0.73</v>
      </c>
      <c r="V386" t="n">
        <v>0.76</v>
      </c>
      <c r="W386" t="n">
        <v>1.14</v>
      </c>
      <c r="X386" t="n">
        <v>0.06</v>
      </c>
      <c r="Y386" t="n">
        <v>1</v>
      </c>
      <c r="Z386" t="n">
        <v>10</v>
      </c>
    </row>
    <row r="387">
      <c r="A387" t="n">
        <v>95</v>
      </c>
      <c r="B387" t="n">
        <v>125</v>
      </c>
      <c r="C387" t="inlineStr">
        <is>
          <t xml:space="preserve">CONCLUIDO	</t>
        </is>
      </c>
      <c r="D387" t="n">
        <v>10.3176</v>
      </c>
      <c r="E387" t="n">
        <v>9.69</v>
      </c>
      <c r="F387" t="n">
        <v>6.75</v>
      </c>
      <c r="G387" t="n">
        <v>101.2</v>
      </c>
      <c r="H387" t="n">
        <v>1.53</v>
      </c>
      <c r="I387" t="n">
        <v>4</v>
      </c>
      <c r="J387" t="n">
        <v>287.24</v>
      </c>
      <c r="K387" t="n">
        <v>58.47</v>
      </c>
      <c r="L387" t="n">
        <v>24.75</v>
      </c>
      <c r="M387" t="n">
        <v>2</v>
      </c>
      <c r="N387" t="n">
        <v>79.02</v>
      </c>
      <c r="O387" t="n">
        <v>35660.82</v>
      </c>
      <c r="P387" t="n">
        <v>99.98</v>
      </c>
      <c r="Q387" t="n">
        <v>204.14</v>
      </c>
      <c r="R387" t="n">
        <v>23.61</v>
      </c>
      <c r="S387" t="n">
        <v>17.37</v>
      </c>
      <c r="T387" t="n">
        <v>1025.38</v>
      </c>
      <c r="U387" t="n">
        <v>0.74</v>
      </c>
      <c r="V387" t="n">
        <v>0.76</v>
      </c>
      <c r="W387" t="n">
        <v>1.14</v>
      </c>
      <c r="X387" t="n">
        <v>0.06</v>
      </c>
      <c r="Y387" t="n">
        <v>1</v>
      </c>
      <c r="Z387" t="n">
        <v>10</v>
      </c>
    </row>
    <row r="388">
      <c r="A388" t="n">
        <v>96</v>
      </c>
      <c r="B388" t="n">
        <v>125</v>
      </c>
      <c r="C388" t="inlineStr">
        <is>
          <t xml:space="preserve">CONCLUIDO	</t>
        </is>
      </c>
      <c r="D388" t="n">
        <v>10.3152</v>
      </c>
      <c r="E388" t="n">
        <v>9.69</v>
      </c>
      <c r="F388" t="n">
        <v>6.75</v>
      </c>
      <c r="G388" t="n">
        <v>101.23</v>
      </c>
      <c r="H388" t="n">
        <v>1.55</v>
      </c>
      <c r="I388" t="n">
        <v>4</v>
      </c>
      <c r="J388" t="n">
        <v>287.75</v>
      </c>
      <c r="K388" t="n">
        <v>58.47</v>
      </c>
      <c r="L388" t="n">
        <v>25</v>
      </c>
      <c r="M388" t="n">
        <v>2</v>
      </c>
      <c r="N388" t="n">
        <v>79.27</v>
      </c>
      <c r="O388" t="n">
        <v>35723.02</v>
      </c>
      <c r="P388" t="n">
        <v>100.13</v>
      </c>
      <c r="Q388" t="n">
        <v>204.15</v>
      </c>
      <c r="R388" t="n">
        <v>23.61</v>
      </c>
      <c r="S388" t="n">
        <v>17.37</v>
      </c>
      <c r="T388" t="n">
        <v>1024.94</v>
      </c>
      <c r="U388" t="n">
        <v>0.74</v>
      </c>
      <c r="V388" t="n">
        <v>0.76</v>
      </c>
      <c r="W388" t="n">
        <v>1.14</v>
      </c>
      <c r="X388" t="n">
        <v>0.06</v>
      </c>
      <c r="Y388" t="n">
        <v>1</v>
      </c>
      <c r="Z388" t="n">
        <v>10</v>
      </c>
    </row>
    <row r="389">
      <c r="A389" t="n">
        <v>97</v>
      </c>
      <c r="B389" t="n">
        <v>125</v>
      </c>
      <c r="C389" t="inlineStr">
        <is>
          <t xml:space="preserve">CONCLUIDO	</t>
        </is>
      </c>
      <c r="D389" t="n">
        <v>10.3116</v>
      </c>
      <c r="E389" t="n">
        <v>9.699999999999999</v>
      </c>
      <c r="F389" t="n">
        <v>6.75</v>
      </c>
      <c r="G389" t="n">
        <v>101.28</v>
      </c>
      <c r="H389" t="n">
        <v>1.56</v>
      </c>
      <c r="I389" t="n">
        <v>4</v>
      </c>
      <c r="J389" t="n">
        <v>288.25</v>
      </c>
      <c r="K389" t="n">
        <v>58.47</v>
      </c>
      <c r="L389" t="n">
        <v>25.25</v>
      </c>
      <c r="M389" t="n">
        <v>2</v>
      </c>
      <c r="N389" t="n">
        <v>79.53</v>
      </c>
      <c r="O389" t="n">
        <v>35785.31</v>
      </c>
      <c r="P389" t="n">
        <v>100.18</v>
      </c>
      <c r="Q389" t="n">
        <v>204.14</v>
      </c>
      <c r="R389" t="n">
        <v>23.74</v>
      </c>
      <c r="S389" t="n">
        <v>17.37</v>
      </c>
      <c r="T389" t="n">
        <v>1092.54</v>
      </c>
      <c r="U389" t="n">
        <v>0.73</v>
      </c>
      <c r="V389" t="n">
        <v>0.76</v>
      </c>
      <c r="W389" t="n">
        <v>1.14</v>
      </c>
      <c r="X389" t="n">
        <v>0.06</v>
      </c>
      <c r="Y389" t="n">
        <v>1</v>
      </c>
      <c r="Z389" t="n">
        <v>10</v>
      </c>
    </row>
    <row r="390">
      <c r="A390" t="n">
        <v>98</v>
      </c>
      <c r="B390" t="n">
        <v>125</v>
      </c>
      <c r="C390" t="inlineStr">
        <is>
          <t xml:space="preserve">CONCLUIDO	</t>
        </is>
      </c>
      <c r="D390" t="n">
        <v>10.3158</v>
      </c>
      <c r="E390" t="n">
        <v>9.69</v>
      </c>
      <c r="F390" t="n">
        <v>6.75</v>
      </c>
      <c r="G390" t="n">
        <v>101.22</v>
      </c>
      <c r="H390" t="n">
        <v>1.57</v>
      </c>
      <c r="I390" t="n">
        <v>4</v>
      </c>
      <c r="J390" t="n">
        <v>288.76</v>
      </c>
      <c r="K390" t="n">
        <v>58.47</v>
      </c>
      <c r="L390" t="n">
        <v>25.5</v>
      </c>
      <c r="M390" t="n">
        <v>2</v>
      </c>
      <c r="N390" t="n">
        <v>79.78</v>
      </c>
      <c r="O390" t="n">
        <v>35847.71</v>
      </c>
      <c r="P390" t="n">
        <v>100.35</v>
      </c>
      <c r="Q390" t="n">
        <v>204.14</v>
      </c>
      <c r="R390" t="n">
        <v>23.62</v>
      </c>
      <c r="S390" t="n">
        <v>17.37</v>
      </c>
      <c r="T390" t="n">
        <v>1031.44</v>
      </c>
      <c r="U390" t="n">
        <v>0.74</v>
      </c>
      <c r="V390" t="n">
        <v>0.76</v>
      </c>
      <c r="W390" t="n">
        <v>1.14</v>
      </c>
      <c r="X390" t="n">
        <v>0.06</v>
      </c>
      <c r="Y390" t="n">
        <v>1</v>
      </c>
      <c r="Z390" t="n">
        <v>10</v>
      </c>
    </row>
    <row r="391">
      <c r="A391" t="n">
        <v>99</v>
      </c>
      <c r="B391" t="n">
        <v>125</v>
      </c>
      <c r="C391" t="inlineStr">
        <is>
          <t xml:space="preserve">CONCLUIDO	</t>
        </is>
      </c>
      <c r="D391" t="n">
        <v>10.3184</v>
      </c>
      <c r="E391" t="n">
        <v>9.69</v>
      </c>
      <c r="F391" t="n">
        <v>6.75</v>
      </c>
      <c r="G391" t="n">
        <v>101.18</v>
      </c>
      <c r="H391" t="n">
        <v>1.59</v>
      </c>
      <c r="I391" t="n">
        <v>4</v>
      </c>
      <c r="J391" t="n">
        <v>289.26</v>
      </c>
      <c r="K391" t="n">
        <v>58.47</v>
      </c>
      <c r="L391" t="n">
        <v>25.75</v>
      </c>
      <c r="M391" t="n">
        <v>2</v>
      </c>
      <c r="N391" t="n">
        <v>80.04000000000001</v>
      </c>
      <c r="O391" t="n">
        <v>35910.21</v>
      </c>
      <c r="P391" t="n">
        <v>100.31</v>
      </c>
      <c r="Q391" t="n">
        <v>204.14</v>
      </c>
      <c r="R391" t="n">
        <v>23.51</v>
      </c>
      <c r="S391" t="n">
        <v>17.37</v>
      </c>
      <c r="T391" t="n">
        <v>979.1799999999999</v>
      </c>
      <c r="U391" t="n">
        <v>0.74</v>
      </c>
      <c r="V391" t="n">
        <v>0.76</v>
      </c>
      <c r="W391" t="n">
        <v>1.14</v>
      </c>
      <c r="X391" t="n">
        <v>0.05</v>
      </c>
      <c r="Y391" t="n">
        <v>1</v>
      </c>
      <c r="Z391" t="n">
        <v>10</v>
      </c>
    </row>
    <row r="392">
      <c r="A392" t="n">
        <v>100</v>
      </c>
      <c r="B392" t="n">
        <v>125</v>
      </c>
      <c r="C392" t="inlineStr">
        <is>
          <t xml:space="preserve">CONCLUIDO	</t>
        </is>
      </c>
      <c r="D392" t="n">
        <v>10.3232</v>
      </c>
      <c r="E392" t="n">
        <v>9.69</v>
      </c>
      <c r="F392" t="n">
        <v>6.74</v>
      </c>
      <c r="G392" t="n">
        <v>101.12</v>
      </c>
      <c r="H392" t="n">
        <v>1.6</v>
      </c>
      <c r="I392" t="n">
        <v>4</v>
      </c>
      <c r="J392" t="n">
        <v>289.77</v>
      </c>
      <c r="K392" t="n">
        <v>58.47</v>
      </c>
      <c r="L392" t="n">
        <v>26</v>
      </c>
      <c r="M392" t="n">
        <v>2</v>
      </c>
      <c r="N392" t="n">
        <v>80.3</v>
      </c>
      <c r="O392" t="n">
        <v>35972.82</v>
      </c>
      <c r="P392" t="n">
        <v>100.35</v>
      </c>
      <c r="Q392" t="n">
        <v>204.14</v>
      </c>
      <c r="R392" t="n">
        <v>23.43</v>
      </c>
      <c r="S392" t="n">
        <v>17.37</v>
      </c>
      <c r="T392" t="n">
        <v>939.36</v>
      </c>
      <c r="U392" t="n">
        <v>0.74</v>
      </c>
      <c r="V392" t="n">
        <v>0.76</v>
      </c>
      <c r="W392" t="n">
        <v>1.14</v>
      </c>
      <c r="X392" t="n">
        <v>0.05</v>
      </c>
      <c r="Y392" t="n">
        <v>1</v>
      </c>
      <c r="Z392" t="n">
        <v>10</v>
      </c>
    </row>
    <row r="393">
      <c r="A393" t="n">
        <v>101</v>
      </c>
      <c r="B393" t="n">
        <v>125</v>
      </c>
      <c r="C393" t="inlineStr">
        <is>
          <t xml:space="preserve">CONCLUIDO	</t>
        </is>
      </c>
      <c r="D393" t="n">
        <v>10.3167</v>
      </c>
      <c r="E393" t="n">
        <v>9.69</v>
      </c>
      <c r="F393" t="n">
        <v>6.75</v>
      </c>
      <c r="G393" t="n">
        <v>101.21</v>
      </c>
      <c r="H393" t="n">
        <v>1.61</v>
      </c>
      <c r="I393" t="n">
        <v>4</v>
      </c>
      <c r="J393" t="n">
        <v>290.28</v>
      </c>
      <c r="K393" t="n">
        <v>58.47</v>
      </c>
      <c r="L393" t="n">
        <v>26.25</v>
      </c>
      <c r="M393" t="n">
        <v>2</v>
      </c>
      <c r="N393" t="n">
        <v>80.56</v>
      </c>
      <c r="O393" t="n">
        <v>36035.53</v>
      </c>
      <c r="P393" t="n">
        <v>100.47</v>
      </c>
      <c r="Q393" t="n">
        <v>204.14</v>
      </c>
      <c r="R393" t="n">
        <v>23.52</v>
      </c>
      <c r="S393" t="n">
        <v>17.37</v>
      </c>
      <c r="T393" t="n">
        <v>979.9299999999999</v>
      </c>
      <c r="U393" t="n">
        <v>0.74</v>
      </c>
      <c r="V393" t="n">
        <v>0.76</v>
      </c>
      <c r="W393" t="n">
        <v>1.14</v>
      </c>
      <c r="X393" t="n">
        <v>0.06</v>
      </c>
      <c r="Y393" t="n">
        <v>1</v>
      </c>
      <c r="Z393" t="n">
        <v>10</v>
      </c>
    </row>
    <row r="394">
      <c r="A394" t="n">
        <v>102</v>
      </c>
      <c r="B394" t="n">
        <v>125</v>
      </c>
      <c r="C394" t="inlineStr">
        <is>
          <t xml:space="preserve">CONCLUIDO	</t>
        </is>
      </c>
      <c r="D394" t="n">
        <v>10.3178</v>
      </c>
      <c r="E394" t="n">
        <v>9.69</v>
      </c>
      <c r="F394" t="n">
        <v>6.75</v>
      </c>
      <c r="G394" t="n">
        <v>101.19</v>
      </c>
      <c r="H394" t="n">
        <v>1.62</v>
      </c>
      <c r="I394" t="n">
        <v>4</v>
      </c>
      <c r="J394" t="n">
        <v>290.79</v>
      </c>
      <c r="K394" t="n">
        <v>58.47</v>
      </c>
      <c r="L394" t="n">
        <v>26.5</v>
      </c>
      <c r="M394" t="n">
        <v>2</v>
      </c>
      <c r="N394" t="n">
        <v>80.81999999999999</v>
      </c>
      <c r="O394" t="n">
        <v>36098.35</v>
      </c>
      <c r="P394" t="n">
        <v>100.42</v>
      </c>
      <c r="Q394" t="n">
        <v>204.15</v>
      </c>
      <c r="R394" t="n">
        <v>23.56</v>
      </c>
      <c r="S394" t="n">
        <v>17.37</v>
      </c>
      <c r="T394" t="n">
        <v>1004.71</v>
      </c>
      <c r="U394" t="n">
        <v>0.74</v>
      </c>
      <c r="V394" t="n">
        <v>0.76</v>
      </c>
      <c r="W394" t="n">
        <v>1.14</v>
      </c>
      <c r="X394" t="n">
        <v>0.05</v>
      </c>
      <c r="Y394" t="n">
        <v>1</v>
      </c>
      <c r="Z394" t="n">
        <v>10</v>
      </c>
    </row>
    <row r="395">
      <c r="A395" t="n">
        <v>103</v>
      </c>
      <c r="B395" t="n">
        <v>125</v>
      </c>
      <c r="C395" t="inlineStr">
        <is>
          <t xml:space="preserve">CONCLUIDO	</t>
        </is>
      </c>
      <c r="D395" t="n">
        <v>10.3099</v>
      </c>
      <c r="E395" t="n">
        <v>9.699999999999999</v>
      </c>
      <c r="F395" t="n">
        <v>6.75</v>
      </c>
      <c r="G395" t="n">
        <v>101.3</v>
      </c>
      <c r="H395" t="n">
        <v>1.64</v>
      </c>
      <c r="I395" t="n">
        <v>4</v>
      </c>
      <c r="J395" t="n">
        <v>291.3</v>
      </c>
      <c r="K395" t="n">
        <v>58.47</v>
      </c>
      <c r="L395" t="n">
        <v>26.75</v>
      </c>
      <c r="M395" t="n">
        <v>2</v>
      </c>
      <c r="N395" t="n">
        <v>81.08</v>
      </c>
      <c r="O395" t="n">
        <v>36161.27</v>
      </c>
      <c r="P395" t="n">
        <v>100.54</v>
      </c>
      <c r="Q395" t="n">
        <v>204.14</v>
      </c>
      <c r="R395" t="n">
        <v>23.75</v>
      </c>
      <c r="S395" t="n">
        <v>17.37</v>
      </c>
      <c r="T395" t="n">
        <v>1098.58</v>
      </c>
      <c r="U395" t="n">
        <v>0.73</v>
      </c>
      <c r="V395" t="n">
        <v>0.76</v>
      </c>
      <c r="W395" t="n">
        <v>1.14</v>
      </c>
      <c r="X395" t="n">
        <v>0.06</v>
      </c>
      <c r="Y395" t="n">
        <v>1</v>
      </c>
      <c r="Z395" t="n">
        <v>10</v>
      </c>
    </row>
    <row r="396">
      <c r="A396" t="n">
        <v>104</v>
      </c>
      <c r="B396" t="n">
        <v>125</v>
      </c>
      <c r="C396" t="inlineStr">
        <is>
          <t xml:space="preserve">CONCLUIDO	</t>
        </is>
      </c>
      <c r="D396" t="n">
        <v>10.3155</v>
      </c>
      <c r="E396" t="n">
        <v>9.69</v>
      </c>
      <c r="F396" t="n">
        <v>6.75</v>
      </c>
      <c r="G396" t="n">
        <v>101.22</v>
      </c>
      <c r="H396" t="n">
        <v>1.65</v>
      </c>
      <c r="I396" t="n">
        <v>4</v>
      </c>
      <c r="J396" t="n">
        <v>291.81</v>
      </c>
      <c r="K396" t="n">
        <v>58.47</v>
      </c>
      <c r="L396" t="n">
        <v>27</v>
      </c>
      <c r="M396" t="n">
        <v>2</v>
      </c>
      <c r="N396" t="n">
        <v>81.34</v>
      </c>
      <c r="O396" t="n">
        <v>36224.3</v>
      </c>
      <c r="P396" t="n">
        <v>100.44</v>
      </c>
      <c r="Q396" t="n">
        <v>204.14</v>
      </c>
      <c r="R396" t="n">
        <v>23.66</v>
      </c>
      <c r="S396" t="n">
        <v>17.37</v>
      </c>
      <c r="T396" t="n">
        <v>1053.85</v>
      </c>
      <c r="U396" t="n">
        <v>0.73</v>
      </c>
      <c r="V396" t="n">
        <v>0.76</v>
      </c>
      <c r="W396" t="n">
        <v>1.14</v>
      </c>
      <c r="X396" t="n">
        <v>0.06</v>
      </c>
      <c r="Y396" t="n">
        <v>1</v>
      </c>
      <c r="Z396" t="n">
        <v>10</v>
      </c>
    </row>
    <row r="397">
      <c r="A397" t="n">
        <v>105</v>
      </c>
      <c r="B397" t="n">
        <v>125</v>
      </c>
      <c r="C397" t="inlineStr">
        <is>
          <t xml:space="preserve">CONCLUIDO	</t>
        </is>
      </c>
      <c r="D397" t="n">
        <v>10.3116</v>
      </c>
      <c r="E397" t="n">
        <v>9.699999999999999</v>
      </c>
      <c r="F397" t="n">
        <v>6.75</v>
      </c>
      <c r="G397" t="n">
        <v>101.28</v>
      </c>
      <c r="H397" t="n">
        <v>1.66</v>
      </c>
      <c r="I397" t="n">
        <v>4</v>
      </c>
      <c r="J397" t="n">
        <v>292.32</v>
      </c>
      <c r="K397" t="n">
        <v>58.47</v>
      </c>
      <c r="L397" t="n">
        <v>27.25</v>
      </c>
      <c r="M397" t="n">
        <v>2</v>
      </c>
      <c r="N397" t="n">
        <v>81.59999999999999</v>
      </c>
      <c r="O397" t="n">
        <v>36287.44</v>
      </c>
      <c r="P397" t="n">
        <v>100.47</v>
      </c>
      <c r="Q397" t="n">
        <v>204.14</v>
      </c>
      <c r="R397" t="n">
        <v>23.75</v>
      </c>
      <c r="S397" t="n">
        <v>17.37</v>
      </c>
      <c r="T397" t="n">
        <v>1095.92</v>
      </c>
      <c r="U397" t="n">
        <v>0.73</v>
      </c>
      <c r="V397" t="n">
        <v>0.76</v>
      </c>
      <c r="W397" t="n">
        <v>1.14</v>
      </c>
      <c r="X397" t="n">
        <v>0.06</v>
      </c>
      <c r="Y397" t="n">
        <v>1</v>
      </c>
      <c r="Z397" t="n">
        <v>10</v>
      </c>
    </row>
    <row r="398">
      <c r="A398" t="n">
        <v>106</v>
      </c>
      <c r="B398" t="n">
        <v>125</v>
      </c>
      <c r="C398" t="inlineStr">
        <is>
          <t xml:space="preserve">CONCLUIDO	</t>
        </is>
      </c>
      <c r="D398" t="n">
        <v>10.317</v>
      </c>
      <c r="E398" t="n">
        <v>9.69</v>
      </c>
      <c r="F398" t="n">
        <v>6.75</v>
      </c>
      <c r="G398" t="n">
        <v>101.2</v>
      </c>
      <c r="H398" t="n">
        <v>1.67</v>
      </c>
      <c r="I398" t="n">
        <v>4</v>
      </c>
      <c r="J398" t="n">
        <v>292.84</v>
      </c>
      <c r="K398" t="n">
        <v>58.47</v>
      </c>
      <c r="L398" t="n">
        <v>27.5</v>
      </c>
      <c r="M398" t="n">
        <v>2</v>
      </c>
      <c r="N398" t="n">
        <v>81.86</v>
      </c>
      <c r="O398" t="n">
        <v>36350.69</v>
      </c>
      <c r="P398" t="n">
        <v>100.28</v>
      </c>
      <c r="Q398" t="n">
        <v>204.14</v>
      </c>
      <c r="R398" t="n">
        <v>23.59</v>
      </c>
      <c r="S398" t="n">
        <v>17.37</v>
      </c>
      <c r="T398" t="n">
        <v>1016.05</v>
      </c>
      <c r="U398" t="n">
        <v>0.74</v>
      </c>
      <c r="V398" t="n">
        <v>0.76</v>
      </c>
      <c r="W398" t="n">
        <v>1.14</v>
      </c>
      <c r="X398" t="n">
        <v>0.06</v>
      </c>
      <c r="Y398" t="n">
        <v>1</v>
      </c>
      <c r="Z398" t="n">
        <v>10</v>
      </c>
    </row>
    <row r="399">
      <c r="A399" t="n">
        <v>107</v>
      </c>
      <c r="B399" t="n">
        <v>125</v>
      </c>
      <c r="C399" t="inlineStr">
        <is>
          <t xml:space="preserve">CONCLUIDO	</t>
        </is>
      </c>
      <c r="D399" t="n">
        <v>10.3164</v>
      </c>
      <c r="E399" t="n">
        <v>9.69</v>
      </c>
      <c r="F399" t="n">
        <v>6.75</v>
      </c>
      <c r="G399" t="n">
        <v>101.21</v>
      </c>
      <c r="H399" t="n">
        <v>1.68</v>
      </c>
      <c r="I399" t="n">
        <v>4</v>
      </c>
      <c r="J399" t="n">
        <v>293.35</v>
      </c>
      <c r="K399" t="n">
        <v>58.47</v>
      </c>
      <c r="L399" t="n">
        <v>27.75</v>
      </c>
      <c r="M399" t="n">
        <v>2</v>
      </c>
      <c r="N399" t="n">
        <v>82.13</v>
      </c>
      <c r="O399" t="n">
        <v>36414.05</v>
      </c>
      <c r="P399" t="n">
        <v>100.28</v>
      </c>
      <c r="Q399" t="n">
        <v>204.14</v>
      </c>
      <c r="R399" t="n">
        <v>23.59</v>
      </c>
      <c r="S399" t="n">
        <v>17.37</v>
      </c>
      <c r="T399" t="n">
        <v>1018.7</v>
      </c>
      <c r="U399" t="n">
        <v>0.74</v>
      </c>
      <c r="V399" t="n">
        <v>0.76</v>
      </c>
      <c r="W399" t="n">
        <v>1.14</v>
      </c>
      <c r="X399" t="n">
        <v>0.06</v>
      </c>
      <c r="Y399" t="n">
        <v>1</v>
      </c>
      <c r="Z399" t="n">
        <v>10</v>
      </c>
    </row>
    <row r="400">
      <c r="A400" t="n">
        <v>108</v>
      </c>
      <c r="B400" t="n">
        <v>125</v>
      </c>
      <c r="C400" t="inlineStr">
        <is>
          <t xml:space="preserve">CONCLUIDO	</t>
        </is>
      </c>
      <c r="D400" t="n">
        <v>10.3167</v>
      </c>
      <c r="E400" t="n">
        <v>9.69</v>
      </c>
      <c r="F400" t="n">
        <v>6.75</v>
      </c>
      <c r="G400" t="n">
        <v>101.21</v>
      </c>
      <c r="H400" t="n">
        <v>1.7</v>
      </c>
      <c r="I400" t="n">
        <v>4</v>
      </c>
      <c r="J400" t="n">
        <v>293.86</v>
      </c>
      <c r="K400" t="n">
        <v>58.47</v>
      </c>
      <c r="L400" t="n">
        <v>28</v>
      </c>
      <c r="M400" t="n">
        <v>2</v>
      </c>
      <c r="N400" t="n">
        <v>82.39</v>
      </c>
      <c r="O400" t="n">
        <v>36477.51</v>
      </c>
      <c r="P400" t="n">
        <v>100.22</v>
      </c>
      <c r="Q400" t="n">
        <v>204.14</v>
      </c>
      <c r="R400" t="n">
        <v>23.58</v>
      </c>
      <c r="S400" t="n">
        <v>17.37</v>
      </c>
      <c r="T400" t="n">
        <v>1011.26</v>
      </c>
      <c r="U400" t="n">
        <v>0.74</v>
      </c>
      <c r="V400" t="n">
        <v>0.76</v>
      </c>
      <c r="W400" t="n">
        <v>1.14</v>
      </c>
      <c r="X400" t="n">
        <v>0.06</v>
      </c>
      <c r="Y400" t="n">
        <v>1</v>
      </c>
      <c r="Z400" t="n">
        <v>10</v>
      </c>
    </row>
    <row r="401">
      <c r="A401" t="n">
        <v>109</v>
      </c>
      <c r="B401" t="n">
        <v>125</v>
      </c>
      <c r="C401" t="inlineStr">
        <is>
          <t xml:space="preserve">CONCLUIDO	</t>
        </is>
      </c>
      <c r="D401" t="n">
        <v>10.3199</v>
      </c>
      <c r="E401" t="n">
        <v>9.69</v>
      </c>
      <c r="F401" t="n">
        <v>6.74</v>
      </c>
      <c r="G401" t="n">
        <v>101.16</v>
      </c>
      <c r="H401" t="n">
        <v>1.71</v>
      </c>
      <c r="I401" t="n">
        <v>4</v>
      </c>
      <c r="J401" t="n">
        <v>294.38</v>
      </c>
      <c r="K401" t="n">
        <v>58.47</v>
      </c>
      <c r="L401" t="n">
        <v>28.25</v>
      </c>
      <c r="M401" t="n">
        <v>2</v>
      </c>
      <c r="N401" t="n">
        <v>82.66</v>
      </c>
      <c r="O401" t="n">
        <v>36541.09</v>
      </c>
      <c r="P401" t="n">
        <v>100.09</v>
      </c>
      <c r="Q401" t="n">
        <v>204.14</v>
      </c>
      <c r="R401" t="n">
        <v>23.45</v>
      </c>
      <c r="S401" t="n">
        <v>17.37</v>
      </c>
      <c r="T401" t="n">
        <v>948.4</v>
      </c>
      <c r="U401" t="n">
        <v>0.74</v>
      </c>
      <c r="V401" t="n">
        <v>0.76</v>
      </c>
      <c r="W401" t="n">
        <v>1.14</v>
      </c>
      <c r="X401" t="n">
        <v>0.05</v>
      </c>
      <c r="Y401" t="n">
        <v>1</v>
      </c>
      <c r="Z401" t="n">
        <v>10</v>
      </c>
    </row>
    <row r="402">
      <c r="A402" t="n">
        <v>110</v>
      </c>
      <c r="B402" t="n">
        <v>125</v>
      </c>
      <c r="C402" t="inlineStr">
        <is>
          <t xml:space="preserve">CONCLUIDO	</t>
        </is>
      </c>
      <c r="D402" t="n">
        <v>10.3199</v>
      </c>
      <c r="E402" t="n">
        <v>9.69</v>
      </c>
      <c r="F402" t="n">
        <v>6.74</v>
      </c>
      <c r="G402" t="n">
        <v>101.16</v>
      </c>
      <c r="H402" t="n">
        <v>1.72</v>
      </c>
      <c r="I402" t="n">
        <v>4</v>
      </c>
      <c r="J402" t="n">
        <v>294.9</v>
      </c>
      <c r="K402" t="n">
        <v>58.47</v>
      </c>
      <c r="L402" t="n">
        <v>28.5</v>
      </c>
      <c r="M402" t="n">
        <v>2</v>
      </c>
      <c r="N402" t="n">
        <v>82.92</v>
      </c>
      <c r="O402" t="n">
        <v>36604.77</v>
      </c>
      <c r="P402" t="n">
        <v>99.93000000000001</v>
      </c>
      <c r="Q402" t="n">
        <v>204.14</v>
      </c>
      <c r="R402" t="n">
        <v>23.42</v>
      </c>
      <c r="S402" t="n">
        <v>17.37</v>
      </c>
      <c r="T402" t="n">
        <v>931.25</v>
      </c>
      <c r="U402" t="n">
        <v>0.74</v>
      </c>
      <c r="V402" t="n">
        <v>0.76</v>
      </c>
      <c r="W402" t="n">
        <v>1.14</v>
      </c>
      <c r="X402" t="n">
        <v>0.05</v>
      </c>
      <c r="Y402" t="n">
        <v>1</v>
      </c>
      <c r="Z402" t="n">
        <v>10</v>
      </c>
    </row>
    <row r="403">
      <c r="A403" t="n">
        <v>111</v>
      </c>
      <c r="B403" t="n">
        <v>125</v>
      </c>
      <c r="C403" t="inlineStr">
        <is>
          <t xml:space="preserve">CONCLUIDO	</t>
        </is>
      </c>
      <c r="D403" t="n">
        <v>10.3161</v>
      </c>
      <c r="E403" t="n">
        <v>9.69</v>
      </c>
      <c r="F403" t="n">
        <v>6.75</v>
      </c>
      <c r="G403" t="n">
        <v>101.22</v>
      </c>
      <c r="H403" t="n">
        <v>1.73</v>
      </c>
      <c r="I403" t="n">
        <v>4</v>
      </c>
      <c r="J403" t="n">
        <v>295.41</v>
      </c>
      <c r="K403" t="n">
        <v>58.47</v>
      </c>
      <c r="L403" t="n">
        <v>28.75</v>
      </c>
      <c r="M403" t="n">
        <v>2</v>
      </c>
      <c r="N403" t="n">
        <v>83.19</v>
      </c>
      <c r="O403" t="n">
        <v>36668.57</v>
      </c>
      <c r="P403" t="n">
        <v>99.88</v>
      </c>
      <c r="Q403" t="n">
        <v>204.14</v>
      </c>
      <c r="R403" t="n">
        <v>23.47</v>
      </c>
      <c r="S403" t="n">
        <v>17.37</v>
      </c>
      <c r="T403" t="n">
        <v>956.86</v>
      </c>
      <c r="U403" t="n">
        <v>0.74</v>
      </c>
      <c r="V403" t="n">
        <v>0.76</v>
      </c>
      <c r="W403" t="n">
        <v>1.15</v>
      </c>
      <c r="X403" t="n">
        <v>0.06</v>
      </c>
      <c r="Y403" t="n">
        <v>1</v>
      </c>
      <c r="Z403" t="n">
        <v>10</v>
      </c>
    </row>
    <row r="404">
      <c r="A404" t="n">
        <v>112</v>
      </c>
      <c r="B404" t="n">
        <v>125</v>
      </c>
      <c r="C404" t="inlineStr">
        <is>
          <t xml:space="preserve">CONCLUIDO	</t>
        </is>
      </c>
      <c r="D404" t="n">
        <v>10.3226</v>
      </c>
      <c r="E404" t="n">
        <v>9.69</v>
      </c>
      <c r="F404" t="n">
        <v>6.74</v>
      </c>
      <c r="G404" t="n">
        <v>101.12</v>
      </c>
      <c r="H404" t="n">
        <v>1.75</v>
      </c>
      <c r="I404" t="n">
        <v>4</v>
      </c>
      <c r="J404" t="n">
        <v>295.93</v>
      </c>
      <c r="K404" t="n">
        <v>58.47</v>
      </c>
      <c r="L404" t="n">
        <v>29</v>
      </c>
      <c r="M404" t="n">
        <v>2</v>
      </c>
      <c r="N404" t="n">
        <v>83.45999999999999</v>
      </c>
      <c r="O404" t="n">
        <v>36732.47</v>
      </c>
      <c r="P404" t="n">
        <v>99.61</v>
      </c>
      <c r="Q404" t="n">
        <v>204.14</v>
      </c>
      <c r="R404" t="n">
        <v>23.41</v>
      </c>
      <c r="S404" t="n">
        <v>17.37</v>
      </c>
      <c r="T404" t="n">
        <v>925.6900000000001</v>
      </c>
      <c r="U404" t="n">
        <v>0.74</v>
      </c>
      <c r="V404" t="n">
        <v>0.76</v>
      </c>
      <c r="W404" t="n">
        <v>1.14</v>
      </c>
      <c r="X404" t="n">
        <v>0.05</v>
      </c>
      <c r="Y404" t="n">
        <v>1</v>
      </c>
      <c r="Z404" t="n">
        <v>10</v>
      </c>
    </row>
    <row r="405">
      <c r="A405" t="n">
        <v>113</v>
      </c>
      <c r="B405" t="n">
        <v>125</v>
      </c>
      <c r="C405" t="inlineStr">
        <is>
          <t xml:space="preserve">CONCLUIDO	</t>
        </is>
      </c>
      <c r="D405" t="n">
        <v>10.3229</v>
      </c>
      <c r="E405" t="n">
        <v>9.69</v>
      </c>
      <c r="F405" t="n">
        <v>6.74</v>
      </c>
      <c r="G405" t="n">
        <v>101.12</v>
      </c>
      <c r="H405" t="n">
        <v>1.76</v>
      </c>
      <c r="I405" t="n">
        <v>4</v>
      </c>
      <c r="J405" t="n">
        <v>296.45</v>
      </c>
      <c r="K405" t="n">
        <v>58.47</v>
      </c>
      <c r="L405" t="n">
        <v>29.25</v>
      </c>
      <c r="M405" t="n">
        <v>2</v>
      </c>
      <c r="N405" t="n">
        <v>83.73</v>
      </c>
      <c r="O405" t="n">
        <v>36796.49</v>
      </c>
      <c r="P405" t="n">
        <v>99.5</v>
      </c>
      <c r="Q405" t="n">
        <v>204.14</v>
      </c>
      <c r="R405" t="n">
        <v>23.39</v>
      </c>
      <c r="S405" t="n">
        <v>17.37</v>
      </c>
      <c r="T405" t="n">
        <v>916.03</v>
      </c>
      <c r="U405" t="n">
        <v>0.74</v>
      </c>
      <c r="V405" t="n">
        <v>0.76</v>
      </c>
      <c r="W405" t="n">
        <v>1.14</v>
      </c>
      <c r="X405" t="n">
        <v>0.05</v>
      </c>
      <c r="Y405" t="n">
        <v>1</v>
      </c>
      <c r="Z405" t="n">
        <v>10</v>
      </c>
    </row>
    <row r="406">
      <c r="A406" t="n">
        <v>114</v>
      </c>
      <c r="B406" t="n">
        <v>125</v>
      </c>
      <c r="C406" t="inlineStr">
        <is>
          <t xml:space="preserve">CONCLUIDO	</t>
        </is>
      </c>
      <c r="D406" t="n">
        <v>10.3235</v>
      </c>
      <c r="E406" t="n">
        <v>9.69</v>
      </c>
      <c r="F406" t="n">
        <v>6.74</v>
      </c>
      <c r="G406" t="n">
        <v>101.11</v>
      </c>
      <c r="H406" t="n">
        <v>1.77</v>
      </c>
      <c r="I406" t="n">
        <v>4</v>
      </c>
      <c r="J406" t="n">
        <v>296.97</v>
      </c>
      <c r="K406" t="n">
        <v>58.47</v>
      </c>
      <c r="L406" t="n">
        <v>29.5</v>
      </c>
      <c r="M406" t="n">
        <v>2</v>
      </c>
      <c r="N406" t="n">
        <v>84</v>
      </c>
      <c r="O406" t="n">
        <v>36860.62</v>
      </c>
      <c r="P406" t="n">
        <v>99.23</v>
      </c>
      <c r="Q406" t="n">
        <v>204.17</v>
      </c>
      <c r="R406" t="n">
        <v>23.36</v>
      </c>
      <c r="S406" t="n">
        <v>17.37</v>
      </c>
      <c r="T406" t="n">
        <v>902.99</v>
      </c>
      <c r="U406" t="n">
        <v>0.74</v>
      </c>
      <c r="V406" t="n">
        <v>0.76</v>
      </c>
      <c r="W406" t="n">
        <v>1.14</v>
      </c>
      <c r="X406" t="n">
        <v>0.05</v>
      </c>
      <c r="Y406" t="n">
        <v>1</v>
      </c>
      <c r="Z406" t="n">
        <v>10</v>
      </c>
    </row>
    <row r="407">
      <c r="A407" t="n">
        <v>115</v>
      </c>
      <c r="B407" t="n">
        <v>125</v>
      </c>
      <c r="C407" t="inlineStr">
        <is>
          <t xml:space="preserve">CONCLUIDO	</t>
        </is>
      </c>
      <c r="D407" t="n">
        <v>10.3229</v>
      </c>
      <c r="E407" t="n">
        <v>9.69</v>
      </c>
      <c r="F407" t="n">
        <v>6.74</v>
      </c>
      <c r="G407" t="n">
        <v>101.12</v>
      </c>
      <c r="H407" t="n">
        <v>1.78</v>
      </c>
      <c r="I407" t="n">
        <v>4</v>
      </c>
      <c r="J407" t="n">
        <v>297.49</v>
      </c>
      <c r="K407" t="n">
        <v>58.47</v>
      </c>
      <c r="L407" t="n">
        <v>29.75</v>
      </c>
      <c r="M407" t="n">
        <v>2</v>
      </c>
      <c r="N407" t="n">
        <v>84.27</v>
      </c>
      <c r="O407" t="n">
        <v>36924.87</v>
      </c>
      <c r="P407" t="n">
        <v>99.05</v>
      </c>
      <c r="Q407" t="n">
        <v>204.14</v>
      </c>
      <c r="R407" t="n">
        <v>23.42</v>
      </c>
      <c r="S407" t="n">
        <v>17.37</v>
      </c>
      <c r="T407" t="n">
        <v>929.92</v>
      </c>
      <c r="U407" t="n">
        <v>0.74</v>
      </c>
      <c r="V407" t="n">
        <v>0.76</v>
      </c>
      <c r="W407" t="n">
        <v>1.14</v>
      </c>
      <c r="X407" t="n">
        <v>0.05</v>
      </c>
      <c r="Y407" t="n">
        <v>1</v>
      </c>
      <c r="Z407" t="n">
        <v>10</v>
      </c>
    </row>
    <row r="408">
      <c r="A408" t="n">
        <v>116</v>
      </c>
      <c r="B408" t="n">
        <v>125</v>
      </c>
      <c r="C408" t="inlineStr">
        <is>
          <t xml:space="preserve">CONCLUIDO	</t>
        </is>
      </c>
      <c r="D408" t="n">
        <v>10.3282</v>
      </c>
      <c r="E408" t="n">
        <v>9.68</v>
      </c>
      <c r="F408" t="n">
        <v>6.74</v>
      </c>
      <c r="G408" t="n">
        <v>101.05</v>
      </c>
      <c r="H408" t="n">
        <v>1.79</v>
      </c>
      <c r="I408" t="n">
        <v>4</v>
      </c>
      <c r="J408" t="n">
        <v>298.01</v>
      </c>
      <c r="K408" t="n">
        <v>58.47</v>
      </c>
      <c r="L408" t="n">
        <v>30</v>
      </c>
      <c r="M408" t="n">
        <v>2</v>
      </c>
      <c r="N408" t="n">
        <v>84.54000000000001</v>
      </c>
      <c r="O408" t="n">
        <v>36989.23</v>
      </c>
      <c r="P408" t="n">
        <v>98.81999999999999</v>
      </c>
      <c r="Q408" t="n">
        <v>204.14</v>
      </c>
      <c r="R408" t="n">
        <v>23.16</v>
      </c>
      <c r="S408" t="n">
        <v>17.37</v>
      </c>
      <c r="T408" t="n">
        <v>803.03</v>
      </c>
      <c r="U408" t="n">
        <v>0.75</v>
      </c>
      <c r="V408" t="n">
        <v>0.76</v>
      </c>
      <c r="W408" t="n">
        <v>1.14</v>
      </c>
      <c r="X408" t="n">
        <v>0.05</v>
      </c>
      <c r="Y408" t="n">
        <v>1</v>
      </c>
      <c r="Z408" t="n">
        <v>10</v>
      </c>
    </row>
    <row r="409">
      <c r="A409" t="n">
        <v>117</v>
      </c>
      <c r="B409" t="n">
        <v>125</v>
      </c>
      <c r="C409" t="inlineStr">
        <is>
          <t xml:space="preserve">CONCLUIDO	</t>
        </is>
      </c>
      <c r="D409" t="n">
        <v>10.33</v>
      </c>
      <c r="E409" t="n">
        <v>9.68</v>
      </c>
      <c r="F409" t="n">
        <v>6.73</v>
      </c>
      <c r="G409" t="n">
        <v>101.02</v>
      </c>
      <c r="H409" t="n">
        <v>1.8</v>
      </c>
      <c r="I409" t="n">
        <v>4</v>
      </c>
      <c r="J409" t="n">
        <v>298.54</v>
      </c>
      <c r="K409" t="n">
        <v>58.47</v>
      </c>
      <c r="L409" t="n">
        <v>30.25</v>
      </c>
      <c r="M409" t="n">
        <v>2</v>
      </c>
      <c r="N409" t="n">
        <v>84.81</v>
      </c>
      <c r="O409" t="n">
        <v>37053.7</v>
      </c>
      <c r="P409" t="n">
        <v>98.65000000000001</v>
      </c>
      <c r="Q409" t="n">
        <v>204.14</v>
      </c>
      <c r="R409" t="n">
        <v>23.14</v>
      </c>
      <c r="S409" t="n">
        <v>17.37</v>
      </c>
      <c r="T409" t="n">
        <v>790.09</v>
      </c>
      <c r="U409" t="n">
        <v>0.75</v>
      </c>
      <c r="V409" t="n">
        <v>0.76</v>
      </c>
      <c r="W409" t="n">
        <v>1.14</v>
      </c>
      <c r="X409" t="n">
        <v>0.04</v>
      </c>
      <c r="Y409" t="n">
        <v>1</v>
      </c>
      <c r="Z409" t="n">
        <v>10</v>
      </c>
    </row>
    <row r="410">
      <c r="A410" t="n">
        <v>118</v>
      </c>
      <c r="B410" t="n">
        <v>125</v>
      </c>
      <c r="C410" t="inlineStr">
        <is>
          <t xml:space="preserve">CONCLUIDO	</t>
        </is>
      </c>
      <c r="D410" t="n">
        <v>10.3303</v>
      </c>
      <c r="E410" t="n">
        <v>9.68</v>
      </c>
      <c r="F410" t="n">
        <v>6.73</v>
      </c>
      <c r="G410" t="n">
        <v>101.02</v>
      </c>
      <c r="H410" t="n">
        <v>1.82</v>
      </c>
      <c r="I410" t="n">
        <v>4</v>
      </c>
      <c r="J410" t="n">
        <v>299.06</v>
      </c>
      <c r="K410" t="n">
        <v>58.47</v>
      </c>
      <c r="L410" t="n">
        <v>30.5</v>
      </c>
      <c r="M410" t="n">
        <v>2</v>
      </c>
      <c r="N410" t="n">
        <v>85.09</v>
      </c>
      <c r="O410" t="n">
        <v>37118.29</v>
      </c>
      <c r="P410" t="n">
        <v>98.44</v>
      </c>
      <c r="Q410" t="n">
        <v>204.14</v>
      </c>
      <c r="R410" t="n">
        <v>23.13</v>
      </c>
      <c r="S410" t="n">
        <v>17.37</v>
      </c>
      <c r="T410" t="n">
        <v>787.49</v>
      </c>
      <c r="U410" t="n">
        <v>0.75</v>
      </c>
      <c r="V410" t="n">
        <v>0.76</v>
      </c>
      <c r="W410" t="n">
        <v>1.14</v>
      </c>
      <c r="X410" t="n">
        <v>0.04</v>
      </c>
      <c r="Y410" t="n">
        <v>1</v>
      </c>
      <c r="Z410" t="n">
        <v>10</v>
      </c>
    </row>
    <row r="411">
      <c r="A411" t="n">
        <v>119</v>
      </c>
      <c r="B411" t="n">
        <v>125</v>
      </c>
      <c r="C411" t="inlineStr">
        <is>
          <t xml:space="preserve">CONCLUIDO	</t>
        </is>
      </c>
      <c r="D411" t="n">
        <v>10.3261</v>
      </c>
      <c r="E411" t="n">
        <v>9.68</v>
      </c>
      <c r="F411" t="n">
        <v>6.74</v>
      </c>
      <c r="G411" t="n">
        <v>101.08</v>
      </c>
      <c r="H411" t="n">
        <v>1.83</v>
      </c>
      <c r="I411" t="n">
        <v>4</v>
      </c>
      <c r="J411" t="n">
        <v>299.59</v>
      </c>
      <c r="K411" t="n">
        <v>58.47</v>
      </c>
      <c r="L411" t="n">
        <v>30.75</v>
      </c>
      <c r="M411" t="n">
        <v>2</v>
      </c>
      <c r="N411" t="n">
        <v>85.36</v>
      </c>
      <c r="O411" t="n">
        <v>37183.12</v>
      </c>
      <c r="P411" t="n">
        <v>98.29000000000001</v>
      </c>
      <c r="Q411" t="n">
        <v>204.14</v>
      </c>
      <c r="R411" t="n">
        <v>23.19</v>
      </c>
      <c r="S411" t="n">
        <v>17.37</v>
      </c>
      <c r="T411" t="n">
        <v>817.91</v>
      </c>
      <c r="U411" t="n">
        <v>0.75</v>
      </c>
      <c r="V411" t="n">
        <v>0.76</v>
      </c>
      <c r="W411" t="n">
        <v>1.14</v>
      </c>
      <c r="X411" t="n">
        <v>0.05</v>
      </c>
      <c r="Y411" t="n">
        <v>1</v>
      </c>
      <c r="Z411" t="n">
        <v>10</v>
      </c>
    </row>
    <row r="412">
      <c r="A412" t="n">
        <v>120</v>
      </c>
      <c r="B412" t="n">
        <v>125</v>
      </c>
      <c r="C412" t="inlineStr">
        <is>
          <t xml:space="preserve">CONCLUIDO	</t>
        </is>
      </c>
      <c r="D412" t="n">
        <v>10.3279</v>
      </c>
      <c r="E412" t="n">
        <v>9.68</v>
      </c>
      <c r="F412" t="n">
        <v>6.74</v>
      </c>
      <c r="G412" t="n">
        <v>101.05</v>
      </c>
      <c r="H412" t="n">
        <v>1.84</v>
      </c>
      <c r="I412" t="n">
        <v>4</v>
      </c>
      <c r="J412" t="n">
        <v>300.11</v>
      </c>
      <c r="K412" t="n">
        <v>58.47</v>
      </c>
      <c r="L412" t="n">
        <v>31</v>
      </c>
      <c r="M412" t="n">
        <v>2</v>
      </c>
      <c r="N412" t="n">
        <v>85.64</v>
      </c>
      <c r="O412" t="n">
        <v>37247.94</v>
      </c>
      <c r="P412" t="n">
        <v>98.16</v>
      </c>
      <c r="Q412" t="n">
        <v>204.14</v>
      </c>
      <c r="R412" t="n">
        <v>23.24</v>
      </c>
      <c r="S412" t="n">
        <v>17.37</v>
      </c>
      <c r="T412" t="n">
        <v>843.54</v>
      </c>
      <c r="U412" t="n">
        <v>0.75</v>
      </c>
      <c r="V412" t="n">
        <v>0.76</v>
      </c>
      <c r="W412" t="n">
        <v>1.14</v>
      </c>
      <c r="X412" t="n">
        <v>0.05</v>
      </c>
      <c r="Y412" t="n">
        <v>1</v>
      </c>
      <c r="Z412" t="n">
        <v>10</v>
      </c>
    </row>
    <row r="413">
      <c r="A413" t="n">
        <v>121</v>
      </c>
      <c r="B413" t="n">
        <v>125</v>
      </c>
      <c r="C413" t="inlineStr">
        <is>
          <t xml:space="preserve">CONCLUIDO	</t>
        </is>
      </c>
      <c r="D413" t="n">
        <v>10.327</v>
      </c>
      <c r="E413" t="n">
        <v>9.68</v>
      </c>
      <c r="F413" t="n">
        <v>6.74</v>
      </c>
      <c r="G413" t="n">
        <v>101.06</v>
      </c>
      <c r="H413" t="n">
        <v>1.85</v>
      </c>
      <c r="I413" t="n">
        <v>4</v>
      </c>
      <c r="J413" t="n">
        <v>300.64</v>
      </c>
      <c r="K413" t="n">
        <v>58.47</v>
      </c>
      <c r="L413" t="n">
        <v>31.25</v>
      </c>
      <c r="M413" t="n">
        <v>2</v>
      </c>
      <c r="N413" t="n">
        <v>85.91</v>
      </c>
      <c r="O413" t="n">
        <v>37312.88</v>
      </c>
      <c r="P413" t="n">
        <v>97.98</v>
      </c>
      <c r="Q413" t="n">
        <v>204.14</v>
      </c>
      <c r="R413" t="n">
        <v>23.25</v>
      </c>
      <c r="S413" t="n">
        <v>17.37</v>
      </c>
      <c r="T413" t="n">
        <v>846.02</v>
      </c>
      <c r="U413" t="n">
        <v>0.75</v>
      </c>
      <c r="V413" t="n">
        <v>0.76</v>
      </c>
      <c r="W413" t="n">
        <v>1.14</v>
      </c>
      <c r="X413" t="n">
        <v>0.05</v>
      </c>
      <c r="Y413" t="n">
        <v>1</v>
      </c>
      <c r="Z413" t="n">
        <v>10</v>
      </c>
    </row>
    <row r="414">
      <c r="A414" t="n">
        <v>122</v>
      </c>
      <c r="B414" t="n">
        <v>125</v>
      </c>
      <c r="C414" t="inlineStr">
        <is>
          <t xml:space="preserve">CONCLUIDO	</t>
        </is>
      </c>
      <c r="D414" t="n">
        <v>10.3226</v>
      </c>
      <c r="E414" t="n">
        <v>9.69</v>
      </c>
      <c r="F414" t="n">
        <v>6.74</v>
      </c>
      <c r="G414" t="n">
        <v>101.12</v>
      </c>
      <c r="H414" t="n">
        <v>1.86</v>
      </c>
      <c r="I414" t="n">
        <v>4</v>
      </c>
      <c r="J414" t="n">
        <v>301.17</v>
      </c>
      <c r="K414" t="n">
        <v>58.47</v>
      </c>
      <c r="L414" t="n">
        <v>31.5</v>
      </c>
      <c r="M414" t="n">
        <v>2</v>
      </c>
      <c r="N414" t="n">
        <v>86.19</v>
      </c>
      <c r="O414" t="n">
        <v>37377.94</v>
      </c>
      <c r="P414" t="n">
        <v>97.87</v>
      </c>
      <c r="Q414" t="n">
        <v>204.14</v>
      </c>
      <c r="R414" t="n">
        <v>23.35</v>
      </c>
      <c r="S414" t="n">
        <v>17.37</v>
      </c>
      <c r="T414" t="n">
        <v>897.9</v>
      </c>
      <c r="U414" t="n">
        <v>0.74</v>
      </c>
      <c r="V414" t="n">
        <v>0.76</v>
      </c>
      <c r="W414" t="n">
        <v>1.14</v>
      </c>
      <c r="X414" t="n">
        <v>0.05</v>
      </c>
      <c r="Y414" t="n">
        <v>1</v>
      </c>
      <c r="Z414" t="n">
        <v>10</v>
      </c>
    </row>
    <row r="415">
      <c r="A415" t="n">
        <v>123</v>
      </c>
      <c r="B415" t="n">
        <v>125</v>
      </c>
      <c r="C415" t="inlineStr">
        <is>
          <t xml:space="preserve">CONCLUIDO	</t>
        </is>
      </c>
      <c r="D415" t="n">
        <v>10.3244</v>
      </c>
      <c r="E415" t="n">
        <v>9.69</v>
      </c>
      <c r="F415" t="n">
        <v>6.74</v>
      </c>
      <c r="G415" t="n">
        <v>101.1</v>
      </c>
      <c r="H415" t="n">
        <v>1.87</v>
      </c>
      <c r="I415" t="n">
        <v>4</v>
      </c>
      <c r="J415" t="n">
        <v>301.69</v>
      </c>
      <c r="K415" t="n">
        <v>58.47</v>
      </c>
      <c r="L415" t="n">
        <v>31.75</v>
      </c>
      <c r="M415" t="n">
        <v>2</v>
      </c>
      <c r="N415" t="n">
        <v>86.47</v>
      </c>
      <c r="O415" t="n">
        <v>37443.11</v>
      </c>
      <c r="P415" t="n">
        <v>97.44</v>
      </c>
      <c r="Q415" t="n">
        <v>204.15</v>
      </c>
      <c r="R415" t="n">
        <v>23.39</v>
      </c>
      <c r="S415" t="n">
        <v>17.37</v>
      </c>
      <c r="T415" t="n">
        <v>919.7</v>
      </c>
      <c r="U415" t="n">
        <v>0.74</v>
      </c>
      <c r="V415" t="n">
        <v>0.76</v>
      </c>
      <c r="W415" t="n">
        <v>1.14</v>
      </c>
      <c r="X415" t="n">
        <v>0.05</v>
      </c>
      <c r="Y415" t="n">
        <v>1</v>
      </c>
      <c r="Z415" t="n">
        <v>10</v>
      </c>
    </row>
    <row r="416">
      <c r="A416" t="n">
        <v>124</v>
      </c>
      <c r="B416" t="n">
        <v>125</v>
      </c>
      <c r="C416" t="inlineStr">
        <is>
          <t xml:space="preserve">CONCLUIDO	</t>
        </is>
      </c>
      <c r="D416" t="n">
        <v>10.3232</v>
      </c>
      <c r="E416" t="n">
        <v>9.69</v>
      </c>
      <c r="F416" t="n">
        <v>6.74</v>
      </c>
      <c r="G416" t="n">
        <v>101.12</v>
      </c>
      <c r="H416" t="n">
        <v>1.89</v>
      </c>
      <c r="I416" t="n">
        <v>4</v>
      </c>
      <c r="J416" t="n">
        <v>302.22</v>
      </c>
      <c r="K416" t="n">
        <v>58.47</v>
      </c>
      <c r="L416" t="n">
        <v>32</v>
      </c>
      <c r="M416" t="n">
        <v>2</v>
      </c>
      <c r="N416" t="n">
        <v>86.75</v>
      </c>
      <c r="O416" t="n">
        <v>37508.41</v>
      </c>
      <c r="P416" t="n">
        <v>97.34999999999999</v>
      </c>
      <c r="Q416" t="n">
        <v>204.14</v>
      </c>
      <c r="R416" t="n">
        <v>23.39</v>
      </c>
      <c r="S416" t="n">
        <v>17.37</v>
      </c>
      <c r="T416" t="n">
        <v>917.88</v>
      </c>
      <c r="U416" t="n">
        <v>0.74</v>
      </c>
      <c r="V416" t="n">
        <v>0.76</v>
      </c>
      <c r="W416" t="n">
        <v>1.14</v>
      </c>
      <c r="X416" t="n">
        <v>0.05</v>
      </c>
      <c r="Y416" t="n">
        <v>1</v>
      </c>
      <c r="Z416" t="n">
        <v>10</v>
      </c>
    </row>
    <row r="417">
      <c r="A417" t="n">
        <v>125</v>
      </c>
      <c r="B417" t="n">
        <v>125</v>
      </c>
      <c r="C417" t="inlineStr">
        <is>
          <t xml:space="preserve">CONCLUIDO	</t>
        </is>
      </c>
      <c r="D417" t="n">
        <v>10.3244</v>
      </c>
      <c r="E417" t="n">
        <v>9.69</v>
      </c>
      <c r="F417" t="n">
        <v>6.74</v>
      </c>
      <c r="G417" t="n">
        <v>101.1</v>
      </c>
      <c r="H417" t="n">
        <v>1.9</v>
      </c>
      <c r="I417" t="n">
        <v>4</v>
      </c>
      <c r="J417" t="n">
        <v>302.75</v>
      </c>
      <c r="K417" t="n">
        <v>58.47</v>
      </c>
      <c r="L417" t="n">
        <v>32.25</v>
      </c>
      <c r="M417" t="n">
        <v>2</v>
      </c>
      <c r="N417" t="n">
        <v>87.03</v>
      </c>
      <c r="O417" t="n">
        <v>37573.82</v>
      </c>
      <c r="P417" t="n">
        <v>97.09</v>
      </c>
      <c r="Q417" t="n">
        <v>204.14</v>
      </c>
      <c r="R417" t="n">
        <v>23.25</v>
      </c>
      <c r="S417" t="n">
        <v>17.37</v>
      </c>
      <c r="T417" t="n">
        <v>845.95</v>
      </c>
      <c r="U417" t="n">
        <v>0.75</v>
      </c>
      <c r="V417" t="n">
        <v>0.76</v>
      </c>
      <c r="W417" t="n">
        <v>1.14</v>
      </c>
      <c r="X417" t="n">
        <v>0.05</v>
      </c>
      <c r="Y417" t="n">
        <v>1</v>
      </c>
      <c r="Z417" t="n">
        <v>10</v>
      </c>
    </row>
    <row r="418">
      <c r="A418" t="n">
        <v>126</v>
      </c>
      <c r="B418" t="n">
        <v>125</v>
      </c>
      <c r="C418" t="inlineStr">
        <is>
          <t xml:space="preserve">CONCLUIDO	</t>
        </is>
      </c>
      <c r="D418" t="n">
        <v>10.3261</v>
      </c>
      <c r="E418" t="n">
        <v>9.68</v>
      </c>
      <c r="F418" t="n">
        <v>6.74</v>
      </c>
      <c r="G418" t="n">
        <v>101.08</v>
      </c>
      <c r="H418" t="n">
        <v>1.91</v>
      </c>
      <c r="I418" t="n">
        <v>4</v>
      </c>
      <c r="J418" t="n">
        <v>303.28</v>
      </c>
      <c r="K418" t="n">
        <v>58.47</v>
      </c>
      <c r="L418" t="n">
        <v>32.5</v>
      </c>
      <c r="M418" t="n">
        <v>2</v>
      </c>
      <c r="N418" t="n">
        <v>87.31</v>
      </c>
      <c r="O418" t="n">
        <v>37639.36</v>
      </c>
      <c r="P418" t="n">
        <v>96.95</v>
      </c>
      <c r="Q418" t="n">
        <v>204.14</v>
      </c>
      <c r="R418" t="n">
        <v>23.29</v>
      </c>
      <c r="S418" t="n">
        <v>17.37</v>
      </c>
      <c r="T418" t="n">
        <v>868.17</v>
      </c>
      <c r="U418" t="n">
        <v>0.75</v>
      </c>
      <c r="V418" t="n">
        <v>0.76</v>
      </c>
      <c r="W418" t="n">
        <v>1.14</v>
      </c>
      <c r="X418" t="n">
        <v>0.05</v>
      </c>
      <c r="Y418" t="n">
        <v>1</v>
      </c>
      <c r="Z418" t="n">
        <v>10</v>
      </c>
    </row>
    <row r="419">
      <c r="A419" t="n">
        <v>127</v>
      </c>
      <c r="B419" t="n">
        <v>125</v>
      </c>
      <c r="C419" t="inlineStr">
        <is>
          <t xml:space="preserve">CONCLUIDO	</t>
        </is>
      </c>
      <c r="D419" t="n">
        <v>10.3241</v>
      </c>
      <c r="E419" t="n">
        <v>9.69</v>
      </c>
      <c r="F419" t="n">
        <v>6.74</v>
      </c>
      <c r="G419" t="n">
        <v>101.1</v>
      </c>
      <c r="H419" t="n">
        <v>1.92</v>
      </c>
      <c r="I419" t="n">
        <v>4</v>
      </c>
      <c r="J419" t="n">
        <v>303.82</v>
      </c>
      <c r="K419" t="n">
        <v>58.47</v>
      </c>
      <c r="L419" t="n">
        <v>32.75</v>
      </c>
      <c r="M419" t="n">
        <v>2</v>
      </c>
      <c r="N419" t="n">
        <v>87.59</v>
      </c>
      <c r="O419" t="n">
        <v>37705.01</v>
      </c>
      <c r="P419" t="n">
        <v>96.83</v>
      </c>
      <c r="Q419" t="n">
        <v>204.14</v>
      </c>
      <c r="R419" t="n">
        <v>23.29</v>
      </c>
      <c r="S419" t="n">
        <v>17.37</v>
      </c>
      <c r="T419" t="n">
        <v>868.62</v>
      </c>
      <c r="U419" t="n">
        <v>0.75</v>
      </c>
      <c r="V419" t="n">
        <v>0.76</v>
      </c>
      <c r="W419" t="n">
        <v>1.14</v>
      </c>
      <c r="X419" t="n">
        <v>0.05</v>
      </c>
      <c r="Y419" t="n">
        <v>1</v>
      </c>
      <c r="Z419" t="n">
        <v>10</v>
      </c>
    </row>
    <row r="420">
      <c r="A420" t="n">
        <v>128</v>
      </c>
      <c r="B420" t="n">
        <v>125</v>
      </c>
      <c r="C420" t="inlineStr">
        <is>
          <t xml:space="preserve">CONCLUIDO	</t>
        </is>
      </c>
      <c r="D420" t="n">
        <v>10.3261</v>
      </c>
      <c r="E420" t="n">
        <v>9.68</v>
      </c>
      <c r="F420" t="n">
        <v>6.74</v>
      </c>
      <c r="G420" t="n">
        <v>101.08</v>
      </c>
      <c r="H420" t="n">
        <v>1.93</v>
      </c>
      <c r="I420" t="n">
        <v>4</v>
      </c>
      <c r="J420" t="n">
        <v>304.35</v>
      </c>
      <c r="K420" t="n">
        <v>58.47</v>
      </c>
      <c r="L420" t="n">
        <v>33</v>
      </c>
      <c r="M420" t="n">
        <v>2</v>
      </c>
      <c r="N420" t="n">
        <v>87.88</v>
      </c>
      <c r="O420" t="n">
        <v>37770.79</v>
      </c>
      <c r="P420" t="n">
        <v>96.55</v>
      </c>
      <c r="Q420" t="n">
        <v>204.14</v>
      </c>
      <c r="R420" t="n">
        <v>23.3</v>
      </c>
      <c r="S420" t="n">
        <v>17.37</v>
      </c>
      <c r="T420" t="n">
        <v>873.61</v>
      </c>
      <c r="U420" t="n">
        <v>0.75</v>
      </c>
      <c r="V420" t="n">
        <v>0.76</v>
      </c>
      <c r="W420" t="n">
        <v>1.14</v>
      </c>
      <c r="X420" t="n">
        <v>0.05</v>
      </c>
      <c r="Y420" t="n">
        <v>1</v>
      </c>
      <c r="Z420" t="n">
        <v>10</v>
      </c>
    </row>
    <row r="421">
      <c r="A421" t="n">
        <v>129</v>
      </c>
      <c r="B421" t="n">
        <v>125</v>
      </c>
      <c r="C421" t="inlineStr">
        <is>
          <t xml:space="preserve">CONCLUIDO	</t>
        </is>
      </c>
      <c r="D421" t="n">
        <v>10.3232</v>
      </c>
      <c r="E421" t="n">
        <v>9.69</v>
      </c>
      <c r="F421" t="n">
        <v>6.74</v>
      </c>
      <c r="G421" t="n">
        <v>101.12</v>
      </c>
      <c r="H421" t="n">
        <v>1.94</v>
      </c>
      <c r="I421" t="n">
        <v>4</v>
      </c>
      <c r="J421" t="n">
        <v>304.88</v>
      </c>
      <c r="K421" t="n">
        <v>58.47</v>
      </c>
      <c r="L421" t="n">
        <v>33.25</v>
      </c>
      <c r="M421" t="n">
        <v>2</v>
      </c>
      <c r="N421" t="n">
        <v>88.16</v>
      </c>
      <c r="O421" t="n">
        <v>37836.69</v>
      </c>
      <c r="P421" t="n">
        <v>96.28</v>
      </c>
      <c r="Q421" t="n">
        <v>204.14</v>
      </c>
      <c r="R421" t="n">
        <v>23.37</v>
      </c>
      <c r="S421" t="n">
        <v>17.37</v>
      </c>
      <c r="T421" t="n">
        <v>905.45</v>
      </c>
      <c r="U421" t="n">
        <v>0.74</v>
      </c>
      <c r="V421" t="n">
        <v>0.76</v>
      </c>
      <c r="W421" t="n">
        <v>1.14</v>
      </c>
      <c r="X421" t="n">
        <v>0.05</v>
      </c>
      <c r="Y421" t="n">
        <v>1</v>
      </c>
      <c r="Z421" t="n">
        <v>10</v>
      </c>
    </row>
    <row r="422">
      <c r="A422" t="n">
        <v>130</v>
      </c>
      <c r="B422" t="n">
        <v>125</v>
      </c>
      <c r="C422" t="inlineStr">
        <is>
          <t xml:space="preserve">CONCLUIDO	</t>
        </is>
      </c>
      <c r="D422" t="n">
        <v>10.3229</v>
      </c>
      <c r="E422" t="n">
        <v>9.69</v>
      </c>
      <c r="F422" t="n">
        <v>6.74</v>
      </c>
      <c r="G422" t="n">
        <v>101.12</v>
      </c>
      <c r="H422" t="n">
        <v>1.95</v>
      </c>
      <c r="I422" t="n">
        <v>4</v>
      </c>
      <c r="J422" t="n">
        <v>305.42</v>
      </c>
      <c r="K422" t="n">
        <v>58.47</v>
      </c>
      <c r="L422" t="n">
        <v>33.5</v>
      </c>
      <c r="M422" t="n">
        <v>2</v>
      </c>
      <c r="N422" t="n">
        <v>88.45</v>
      </c>
      <c r="O422" t="n">
        <v>37902.71</v>
      </c>
      <c r="P422" t="n">
        <v>95.88</v>
      </c>
      <c r="Q422" t="n">
        <v>204.14</v>
      </c>
      <c r="R422" t="n">
        <v>23.43</v>
      </c>
      <c r="S422" t="n">
        <v>17.37</v>
      </c>
      <c r="T422" t="n">
        <v>935.83</v>
      </c>
      <c r="U422" t="n">
        <v>0.74</v>
      </c>
      <c r="V422" t="n">
        <v>0.76</v>
      </c>
      <c r="W422" t="n">
        <v>1.14</v>
      </c>
      <c r="X422" t="n">
        <v>0.05</v>
      </c>
      <c r="Y422" t="n">
        <v>1</v>
      </c>
      <c r="Z422" t="n">
        <v>10</v>
      </c>
    </row>
    <row r="423">
      <c r="A423" t="n">
        <v>131</v>
      </c>
      <c r="B423" t="n">
        <v>125</v>
      </c>
      <c r="C423" t="inlineStr">
        <is>
          <t xml:space="preserve">CONCLUIDO	</t>
        </is>
      </c>
      <c r="D423" t="n">
        <v>10.3249</v>
      </c>
      <c r="E423" t="n">
        <v>9.69</v>
      </c>
      <c r="F423" t="n">
        <v>6.74</v>
      </c>
      <c r="G423" t="n">
        <v>101.09</v>
      </c>
      <c r="H423" t="n">
        <v>1.97</v>
      </c>
      <c r="I423" t="n">
        <v>4</v>
      </c>
      <c r="J423" t="n">
        <v>305.96</v>
      </c>
      <c r="K423" t="n">
        <v>58.47</v>
      </c>
      <c r="L423" t="n">
        <v>33.75</v>
      </c>
      <c r="M423" t="n">
        <v>2</v>
      </c>
      <c r="N423" t="n">
        <v>88.73</v>
      </c>
      <c r="O423" t="n">
        <v>37968.85</v>
      </c>
      <c r="P423" t="n">
        <v>95.59999999999999</v>
      </c>
      <c r="Q423" t="n">
        <v>204.14</v>
      </c>
      <c r="R423" t="n">
        <v>23.33</v>
      </c>
      <c r="S423" t="n">
        <v>17.37</v>
      </c>
      <c r="T423" t="n">
        <v>885.98</v>
      </c>
      <c r="U423" t="n">
        <v>0.74</v>
      </c>
      <c r="V423" t="n">
        <v>0.76</v>
      </c>
      <c r="W423" t="n">
        <v>1.14</v>
      </c>
      <c r="X423" t="n">
        <v>0.05</v>
      </c>
      <c r="Y423" t="n">
        <v>1</v>
      </c>
      <c r="Z423" t="n">
        <v>10</v>
      </c>
    </row>
    <row r="424">
      <c r="A424" t="n">
        <v>132</v>
      </c>
      <c r="B424" t="n">
        <v>125</v>
      </c>
      <c r="C424" t="inlineStr">
        <is>
          <t xml:space="preserve">CONCLUIDO	</t>
        </is>
      </c>
      <c r="D424" t="n">
        <v>10.4013</v>
      </c>
      <c r="E424" t="n">
        <v>9.609999999999999</v>
      </c>
      <c r="F424" t="n">
        <v>6.72</v>
      </c>
      <c r="G424" t="n">
        <v>134.31</v>
      </c>
      <c r="H424" t="n">
        <v>1.98</v>
      </c>
      <c r="I424" t="n">
        <v>3</v>
      </c>
      <c r="J424" t="n">
        <v>306.49</v>
      </c>
      <c r="K424" t="n">
        <v>58.47</v>
      </c>
      <c r="L424" t="n">
        <v>34</v>
      </c>
      <c r="M424" t="n">
        <v>1</v>
      </c>
      <c r="N424" t="n">
        <v>89.02</v>
      </c>
      <c r="O424" t="n">
        <v>38035.12</v>
      </c>
      <c r="P424" t="n">
        <v>94.81</v>
      </c>
      <c r="Q424" t="n">
        <v>204.14</v>
      </c>
      <c r="R424" t="n">
        <v>22.58</v>
      </c>
      <c r="S424" t="n">
        <v>17.37</v>
      </c>
      <c r="T424" t="n">
        <v>518.59</v>
      </c>
      <c r="U424" t="n">
        <v>0.77</v>
      </c>
      <c r="V424" t="n">
        <v>0.76</v>
      </c>
      <c r="W424" t="n">
        <v>1.14</v>
      </c>
      <c r="X424" t="n">
        <v>0.02</v>
      </c>
      <c r="Y424" t="n">
        <v>1</v>
      </c>
      <c r="Z424" t="n">
        <v>10</v>
      </c>
    </row>
    <row r="425">
      <c r="A425" t="n">
        <v>133</v>
      </c>
      <c r="B425" t="n">
        <v>125</v>
      </c>
      <c r="C425" t="inlineStr">
        <is>
          <t xml:space="preserve">CONCLUIDO	</t>
        </is>
      </c>
      <c r="D425" t="n">
        <v>10.398</v>
      </c>
      <c r="E425" t="n">
        <v>9.619999999999999</v>
      </c>
      <c r="F425" t="n">
        <v>6.72</v>
      </c>
      <c r="G425" t="n">
        <v>134.37</v>
      </c>
      <c r="H425" t="n">
        <v>1.99</v>
      </c>
      <c r="I425" t="n">
        <v>3</v>
      </c>
      <c r="J425" t="n">
        <v>307.03</v>
      </c>
      <c r="K425" t="n">
        <v>58.47</v>
      </c>
      <c r="L425" t="n">
        <v>34.25</v>
      </c>
      <c r="M425" t="n">
        <v>1</v>
      </c>
      <c r="N425" t="n">
        <v>89.31</v>
      </c>
      <c r="O425" t="n">
        <v>38101.52</v>
      </c>
      <c r="P425" t="n">
        <v>95.20999999999999</v>
      </c>
      <c r="Q425" t="n">
        <v>204.14</v>
      </c>
      <c r="R425" t="n">
        <v>22.62</v>
      </c>
      <c r="S425" t="n">
        <v>17.37</v>
      </c>
      <c r="T425" t="n">
        <v>539.65</v>
      </c>
      <c r="U425" t="n">
        <v>0.77</v>
      </c>
      <c r="V425" t="n">
        <v>0.76</v>
      </c>
      <c r="W425" t="n">
        <v>1.14</v>
      </c>
      <c r="X425" t="n">
        <v>0.03</v>
      </c>
      <c r="Y425" t="n">
        <v>1</v>
      </c>
      <c r="Z425" t="n">
        <v>10</v>
      </c>
    </row>
    <row r="426">
      <c r="A426" t="n">
        <v>134</v>
      </c>
      <c r="B426" t="n">
        <v>125</v>
      </c>
      <c r="C426" t="inlineStr">
        <is>
          <t xml:space="preserve">CONCLUIDO	</t>
        </is>
      </c>
      <c r="D426" t="n">
        <v>10.398</v>
      </c>
      <c r="E426" t="n">
        <v>9.619999999999999</v>
      </c>
      <c r="F426" t="n">
        <v>6.72</v>
      </c>
      <c r="G426" t="n">
        <v>134.37</v>
      </c>
      <c r="H426" t="n">
        <v>2</v>
      </c>
      <c r="I426" t="n">
        <v>3</v>
      </c>
      <c r="J426" t="n">
        <v>307.57</v>
      </c>
      <c r="K426" t="n">
        <v>58.47</v>
      </c>
      <c r="L426" t="n">
        <v>34.5</v>
      </c>
      <c r="M426" t="n">
        <v>1</v>
      </c>
      <c r="N426" t="n">
        <v>89.59999999999999</v>
      </c>
      <c r="O426" t="n">
        <v>38168.04</v>
      </c>
      <c r="P426" t="n">
        <v>95.33</v>
      </c>
      <c r="Q426" t="n">
        <v>204.14</v>
      </c>
      <c r="R426" t="n">
        <v>22.66</v>
      </c>
      <c r="S426" t="n">
        <v>17.37</v>
      </c>
      <c r="T426" t="n">
        <v>557.17</v>
      </c>
      <c r="U426" t="n">
        <v>0.77</v>
      </c>
      <c r="V426" t="n">
        <v>0.76</v>
      </c>
      <c r="W426" t="n">
        <v>1.14</v>
      </c>
      <c r="X426" t="n">
        <v>0.03</v>
      </c>
      <c r="Y426" t="n">
        <v>1</v>
      </c>
      <c r="Z426" t="n">
        <v>10</v>
      </c>
    </row>
    <row r="427">
      <c r="A427" t="n">
        <v>135</v>
      </c>
      <c r="B427" t="n">
        <v>125</v>
      </c>
      <c r="C427" t="inlineStr">
        <is>
          <t xml:space="preserve">CONCLUIDO	</t>
        </is>
      </c>
      <c r="D427" t="n">
        <v>10.3974</v>
      </c>
      <c r="E427" t="n">
        <v>9.619999999999999</v>
      </c>
      <c r="F427" t="n">
        <v>6.72</v>
      </c>
      <c r="G427" t="n">
        <v>134.38</v>
      </c>
      <c r="H427" t="n">
        <v>2.01</v>
      </c>
      <c r="I427" t="n">
        <v>3</v>
      </c>
      <c r="J427" t="n">
        <v>308.11</v>
      </c>
      <c r="K427" t="n">
        <v>58.47</v>
      </c>
      <c r="L427" t="n">
        <v>34.75</v>
      </c>
      <c r="M427" t="n">
        <v>1</v>
      </c>
      <c r="N427" t="n">
        <v>89.89</v>
      </c>
      <c r="O427" t="n">
        <v>38234.68</v>
      </c>
      <c r="P427" t="n">
        <v>95.65000000000001</v>
      </c>
      <c r="Q427" t="n">
        <v>204.14</v>
      </c>
      <c r="R427" t="n">
        <v>22.68</v>
      </c>
      <c r="S427" t="n">
        <v>17.37</v>
      </c>
      <c r="T427" t="n">
        <v>566.37</v>
      </c>
      <c r="U427" t="n">
        <v>0.77</v>
      </c>
      <c r="V427" t="n">
        <v>0.76</v>
      </c>
      <c r="W427" t="n">
        <v>1.14</v>
      </c>
      <c r="X427" t="n">
        <v>0.03</v>
      </c>
      <c r="Y427" t="n">
        <v>1</v>
      </c>
      <c r="Z427" t="n">
        <v>10</v>
      </c>
    </row>
    <row r="428">
      <c r="A428" t="n">
        <v>136</v>
      </c>
      <c r="B428" t="n">
        <v>125</v>
      </c>
      <c r="C428" t="inlineStr">
        <is>
          <t xml:space="preserve">CONCLUIDO	</t>
        </is>
      </c>
      <c r="D428" t="n">
        <v>10.398</v>
      </c>
      <c r="E428" t="n">
        <v>9.619999999999999</v>
      </c>
      <c r="F428" t="n">
        <v>6.72</v>
      </c>
      <c r="G428" t="n">
        <v>134.37</v>
      </c>
      <c r="H428" t="n">
        <v>2.02</v>
      </c>
      <c r="I428" t="n">
        <v>3</v>
      </c>
      <c r="J428" t="n">
        <v>308.65</v>
      </c>
      <c r="K428" t="n">
        <v>58.47</v>
      </c>
      <c r="L428" t="n">
        <v>35</v>
      </c>
      <c r="M428" t="n">
        <v>1</v>
      </c>
      <c r="N428" t="n">
        <v>90.18000000000001</v>
      </c>
      <c r="O428" t="n">
        <v>38301.46</v>
      </c>
      <c r="P428" t="n">
        <v>95.72</v>
      </c>
      <c r="Q428" t="n">
        <v>204.14</v>
      </c>
      <c r="R428" t="n">
        <v>22.68</v>
      </c>
      <c r="S428" t="n">
        <v>17.37</v>
      </c>
      <c r="T428" t="n">
        <v>565.99</v>
      </c>
      <c r="U428" t="n">
        <v>0.77</v>
      </c>
      <c r="V428" t="n">
        <v>0.76</v>
      </c>
      <c r="W428" t="n">
        <v>1.14</v>
      </c>
      <c r="X428" t="n">
        <v>0.03</v>
      </c>
      <c r="Y428" t="n">
        <v>1</v>
      </c>
      <c r="Z428" t="n">
        <v>10</v>
      </c>
    </row>
    <row r="429">
      <c r="A429" t="n">
        <v>137</v>
      </c>
      <c r="B429" t="n">
        <v>125</v>
      </c>
      <c r="C429" t="inlineStr">
        <is>
          <t xml:space="preserve">CONCLUIDO	</t>
        </is>
      </c>
      <c r="D429" t="n">
        <v>10.3992</v>
      </c>
      <c r="E429" t="n">
        <v>9.619999999999999</v>
      </c>
      <c r="F429" t="n">
        <v>6.72</v>
      </c>
      <c r="G429" t="n">
        <v>134.35</v>
      </c>
      <c r="H429" t="n">
        <v>2.03</v>
      </c>
      <c r="I429" t="n">
        <v>3</v>
      </c>
      <c r="J429" t="n">
        <v>309.2</v>
      </c>
      <c r="K429" t="n">
        <v>58.47</v>
      </c>
      <c r="L429" t="n">
        <v>35.25</v>
      </c>
      <c r="M429" t="n">
        <v>1</v>
      </c>
      <c r="N429" t="n">
        <v>90.47</v>
      </c>
      <c r="O429" t="n">
        <v>38368.36</v>
      </c>
      <c r="P429" t="n">
        <v>95.75</v>
      </c>
      <c r="Q429" t="n">
        <v>204.14</v>
      </c>
      <c r="R429" t="n">
        <v>22.65</v>
      </c>
      <c r="S429" t="n">
        <v>17.37</v>
      </c>
      <c r="T429" t="n">
        <v>551.76</v>
      </c>
      <c r="U429" t="n">
        <v>0.77</v>
      </c>
      <c r="V429" t="n">
        <v>0.76</v>
      </c>
      <c r="W429" t="n">
        <v>1.14</v>
      </c>
      <c r="X429" t="n">
        <v>0.03</v>
      </c>
      <c r="Y429" t="n">
        <v>1</v>
      </c>
      <c r="Z429" t="n">
        <v>10</v>
      </c>
    </row>
    <row r="430">
      <c r="A430" t="n">
        <v>138</v>
      </c>
      <c r="B430" t="n">
        <v>125</v>
      </c>
      <c r="C430" t="inlineStr">
        <is>
          <t xml:space="preserve">CONCLUIDO	</t>
        </is>
      </c>
      <c r="D430" t="n">
        <v>10.3995</v>
      </c>
      <c r="E430" t="n">
        <v>9.619999999999999</v>
      </c>
      <c r="F430" t="n">
        <v>6.72</v>
      </c>
      <c r="G430" t="n">
        <v>134.34</v>
      </c>
      <c r="H430" t="n">
        <v>2.04</v>
      </c>
      <c r="I430" t="n">
        <v>3</v>
      </c>
      <c r="J430" t="n">
        <v>309.74</v>
      </c>
      <c r="K430" t="n">
        <v>58.47</v>
      </c>
      <c r="L430" t="n">
        <v>35.5</v>
      </c>
      <c r="M430" t="n">
        <v>1</v>
      </c>
      <c r="N430" t="n">
        <v>90.77</v>
      </c>
      <c r="O430" t="n">
        <v>38435.39</v>
      </c>
      <c r="P430" t="n">
        <v>96.06</v>
      </c>
      <c r="Q430" t="n">
        <v>204.14</v>
      </c>
      <c r="R430" t="n">
        <v>22.59</v>
      </c>
      <c r="S430" t="n">
        <v>17.37</v>
      </c>
      <c r="T430" t="n">
        <v>523.1799999999999</v>
      </c>
      <c r="U430" t="n">
        <v>0.77</v>
      </c>
      <c r="V430" t="n">
        <v>0.76</v>
      </c>
      <c r="W430" t="n">
        <v>1.14</v>
      </c>
      <c r="X430" t="n">
        <v>0.03</v>
      </c>
      <c r="Y430" t="n">
        <v>1</v>
      </c>
      <c r="Z430" t="n">
        <v>10</v>
      </c>
    </row>
    <row r="431">
      <c r="A431" t="n">
        <v>139</v>
      </c>
      <c r="B431" t="n">
        <v>125</v>
      </c>
      <c r="C431" t="inlineStr">
        <is>
          <t xml:space="preserve">CONCLUIDO	</t>
        </is>
      </c>
      <c r="D431" t="n">
        <v>10.3995</v>
      </c>
      <c r="E431" t="n">
        <v>9.619999999999999</v>
      </c>
      <c r="F431" t="n">
        <v>6.72</v>
      </c>
      <c r="G431" t="n">
        <v>134.34</v>
      </c>
      <c r="H431" t="n">
        <v>2.05</v>
      </c>
      <c r="I431" t="n">
        <v>3</v>
      </c>
      <c r="J431" t="n">
        <v>310.28</v>
      </c>
      <c r="K431" t="n">
        <v>58.47</v>
      </c>
      <c r="L431" t="n">
        <v>35.75</v>
      </c>
      <c r="M431" t="n">
        <v>1</v>
      </c>
      <c r="N431" t="n">
        <v>91.06</v>
      </c>
      <c r="O431" t="n">
        <v>38502.55</v>
      </c>
      <c r="P431" t="n">
        <v>96.16</v>
      </c>
      <c r="Q431" t="n">
        <v>204.14</v>
      </c>
      <c r="R431" t="n">
        <v>22.63</v>
      </c>
      <c r="S431" t="n">
        <v>17.37</v>
      </c>
      <c r="T431" t="n">
        <v>540.9299999999999</v>
      </c>
      <c r="U431" t="n">
        <v>0.77</v>
      </c>
      <c r="V431" t="n">
        <v>0.76</v>
      </c>
      <c r="W431" t="n">
        <v>1.14</v>
      </c>
      <c r="X431" t="n">
        <v>0.03</v>
      </c>
      <c r="Y431" t="n">
        <v>1</v>
      </c>
      <c r="Z431" t="n">
        <v>10</v>
      </c>
    </row>
    <row r="432">
      <c r="A432" t="n">
        <v>140</v>
      </c>
      <c r="B432" t="n">
        <v>125</v>
      </c>
      <c r="C432" t="inlineStr">
        <is>
          <t xml:space="preserve">CONCLUIDO	</t>
        </is>
      </c>
      <c r="D432" t="n">
        <v>10.3968</v>
      </c>
      <c r="E432" t="n">
        <v>9.619999999999999</v>
      </c>
      <c r="F432" t="n">
        <v>6.72</v>
      </c>
      <c r="G432" t="n">
        <v>134.39</v>
      </c>
      <c r="H432" t="n">
        <v>2.06</v>
      </c>
      <c r="I432" t="n">
        <v>3</v>
      </c>
      <c r="J432" t="n">
        <v>310.83</v>
      </c>
      <c r="K432" t="n">
        <v>58.47</v>
      </c>
      <c r="L432" t="n">
        <v>36</v>
      </c>
      <c r="M432" t="n">
        <v>1</v>
      </c>
      <c r="N432" t="n">
        <v>91.36</v>
      </c>
      <c r="O432" t="n">
        <v>38569.84</v>
      </c>
      <c r="P432" t="n">
        <v>96.26000000000001</v>
      </c>
      <c r="Q432" t="n">
        <v>204.14</v>
      </c>
      <c r="R432" t="n">
        <v>22.73</v>
      </c>
      <c r="S432" t="n">
        <v>17.37</v>
      </c>
      <c r="T432" t="n">
        <v>590.89</v>
      </c>
      <c r="U432" t="n">
        <v>0.76</v>
      </c>
      <c r="V432" t="n">
        <v>0.76</v>
      </c>
      <c r="W432" t="n">
        <v>1.14</v>
      </c>
      <c r="X432" t="n">
        <v>0.03</v>
      </c>
      <c r="Y432" t="n">
        <v>1</v>
      </c>
      <c r="Z432" t="n">
        <v>10</v>
      </c>
    </row>
    <row r="433">
      <c r="A433" t="n">
        <v>141</v>
      </c>
      <c r="B433" t="n">
        <v>125</v>
      </c>
      <c r="C433" t="inlineStr">
        <is>
          <t xml:space="preserve">CONCLUIDO	</t>
        </is>
      </c>
      <c r="D433" t="n">
        <v>10.3956</v>
      </c>
      <c r="E433" t="n">
        <v>9.619999999999999</v>
      </c>
      <c r="F433" t="n">
        <v>6.72</v>
      </c>
      <c r="G433" t="n">
        <v>134.42</v>
      </c>
      <c r="H433" t="n">
        <v>2.07</v>
      </c>
      <c r="I433" t="n">
        <v>3</v>
      </c>
      <c r="J433" t="n">
        <v>311.38</v>
      </c>
      <c r="K433" t="n">
        <v>58.47</v>
      </c>
      <c r="L433" t="n">
        <v>36.25</v>
      </c>
      <c r="M433" t="n">
        <v>1</v>
      </c>
      <c r="N433" t="n">
        <v>91.65000000000001</v>
      </c>
      <c r="O433" t="n">
        <v>38637.26</v>
      </c>
      <c r="P433" t="n">
        <v>96.31</v>
      </c>
      <c r="Q433" t="n">
        <v>204.14</v>
      </c>
      <c r="R433" t="n">
        <v>22.76</v>
      </c>
      <c r="S433" t="n">
        <v>17.37</v>
      </c>
      <c r="T433" t="n">
        <v>609.59</v>
      </c>
      <c r="U433" t="n">
        <v>0.76</v>
      </c>
      <c r="V433" t="n">
        <v>0.76</v>
      </c>
      <c r="W433" t="n">
        <v>1.14</v>
      </c>
      <c r="X433" t="n">
        <v>0.03</v>
      </c>
      <c r="Y433" t="n">
        <v>1</v>
      </c>
      <c r="Z433" t="n">
        <v>10</v>
      </c>
    </row>
    <row r="434">
      <c r="A434" t="n">
        <v>142</v>
      </c>
      <c r="B434" t="n">
        <v>125</v>
      </c>
      <c r="C434" t="inlineStr">
        <is>
          <t xml:space="preserve">CONCLUIDO	</t>
        </is>
      </c>
      <c r="D434" t="n">
        <v>10.3974</v>
      </c>
      <c r="E434" t="n">
        <v>9.619999999999999</v>
      </c>
      <c r="F434" t="n">
        <v>6.72</v>
      </c>
      <c r="G434" t="n">
        <v>134.38</v>
      </c>
      <c r="H434" t="n">
        <v>2.08</v>
      </c>
      <c r="I434" t="n">
        <v>3</v>
      </c>
      <c r="J434" t="n">
        <v>311.92</v>
      </c>
      <c r="K434" t="n">
        <v>58.47</v>
      </c>
      <c r="L434" t="n">
        <v>36.5</v>
      </c>
      <c r="M434" t="n">
        <v>1</v>
      </c>
      <c r="N434" t="n">
        <v>91.95</v>
      </c>
      <c r="O434" t="n">
        <v>38704.93</v>
      </c>
      <c r="P434" t="n">
        <v>96.34</v>
      </c>
      <c r="Q434" t="n">
        <v>204.14</v>
      </c>
      <c r="R434" t="n">
        <v>22.69</v>
      </c>
      <c r="S434" t="n">
        <v>17.37</v>
      </c>
      <c r="T434" t="n">
        <v>572.73</v>
      </c>
      <c r="U434" t="n">
        <v>0.77</v>
      </c>
      <c r="V434" t="n">
        <v>0.76</v>
      </c>
      <c r="W434" t="n">
        <v>1.14</v>
      </c>
      <c r="X434" t="n">
        <v>0.03</v>
      </c>
      <c r="Y434" t="n">
        <v>1</v>
      </c>
      <c r="Z434" t="n">
        <v>10</v>
      </c>
    </row>
    <row r="435">
      <c r="A435" t="n">
        <v>143</v>
      </c>
      <c r="B435" t="n">
        <v>125</v>
      </c>
      <c r="C435" t="inlineStr">
        <is>
          <t xml:space="preserve">CONCLUIDO	</t>
        </is>
      </c>
      <c r="D435" t="n">
        <v>10.3956</v>
      </c>
      <c r="E435" t="n">
        <v>9.619999999999999</v>
      </c>
      <c r="F435" t="n">
        <v>6.72</v>
      </c>
      <c r="G435" t="n">
        <v>134.42</v>
      </c>
      <c r="H435" t="n">
        <v>2.1</v>
      </c>
      <c r="I435" t="n">
        <v>3</v>
      </c>
      <c r="J435" t="n">
        <v>312.47</v>
      </c>
      <c r="K435" t="n">
        <v>58.47</v>
      </c>
      <c r="L435" t="n">
        <v>36.75</v>
      </c>
      <c r="M435" t="n">
        <v>1</v>
      </c>
      <c r="N435" t="n">
        <v>92.25</v>
      </c>
      <c r="O435" t="n">
        <v>38772.62</v>
      </c>
      <c r="P435" t="n">
        <v>96.43000000000001</v>
      </c>
      <c r="Q435" t="n">
        <v>204.14</v>
      </c>
      <c r="R435" t="n">
        <v>22.74</v>
      </c>
      <c r="S435" t="n">
        <v>17.37</v>
      </c>
      <c r="T435" t="n">
        <v>596.4400000000001</v>
      </c>
      <c r="U435" t="n">
        <v>0.76</v>
      </c>
      <c r="V435" t="n">
        <v>0.76</v>
      </c>
      <c r="W435" t="n">
        <v>1.14</v>
      </c>
      <c r="X435" t="n">
        <v>0.03</v>
      </c>
      <c r="Y435" t="n">
        <v>1</v>
      </c>
      <c r="Z435" t="n">
        <v>10</v>
      </c>
    </row>
    <row r="436">
      <c r="A436" t="n">
        <v>144</v>
      </c>
      <c r="B436" t="n">
        <v>125</v>
      </c>
      <c r="C436" t="inlineStr">
        <is>
          <t xml:space="preserve">CONCLUIDO	</t>
        </is>
      </c>
      <c r="D436" t="n">
        <v>10.3953</v>
      </c>
      <c r="E436" t="n">
        <v>9.619999999999999</v>
      </c>
      <c r="F436" t="n">
        <v>6.72</v>
      </c>
      <c r="G436" t="n">
        <v>134.42</v>
      </c>
      <c r="H436" t="n">
        <v>2.11</v>
      </c>
      <c r="I436" t="n">
        <v>3</v>
      </c>
      <c r="J436" t="n">
        <v>313.02</v>
      </c>
      <c r="K436" t="n">
        <v>58.47</v>
      </c>
      <c r="L436" t="n">
        <v>37</v>
      </c>
      <c r="M436" t="n">
        <v>1</v>
      </c>
      <c r="N436" t="n">
        <v>92.55</v>
      </c>
      <c r="O436" t="n">
        <v>38840.44</v>
      </c>
      <c r="P436" t="n">
        <v>96.56999999999999</v>
      </c>
      <c r="Q436" t="n">
        <v>204.14</v>
      </c>
      <c r="R436" t="n">
        <v>22.75</v>
      </c>
      <c r="S436" t="n">
        <v>17.37</v>
      </c>
      <c r="T436" t="n">
        <v>603.21</v>
      </c>
      <c r="U436" t="n">
        <v>0.76</v>
      </c>
      <c r="V436" t="n">
        <v>0.76</v>
      </c>
      <c r="W436" t="n">
        <v>1.14</v>
      </c>
      <c r="X436" t="n">
        <v>0.03</v>
      </c>
      <c r="Y436" t="n">
        <v>1</v>
      </c>
      <c r="Z436" t="n">
        <v>10</v>
      </c>
    </row>
    <row r="437">
      <c r="A437" t="n">
        <v>145</v>
      </c>
      <c r="B437" t="n">
        <v>125</v>
      </c>
      <c r="C437" t="inlineStr">
        <is>
          <t xml:space="preserve">CONCLUIDO	</t>
        </is>
      </c>
      <c r="D437" t="n">
        <v>10.3953</v>
      </c>
      <c r="E437" t="n">
        <v>9.619999999999999</v>
      </c>
      <c r="F437" t="n">
        <v>6.72</v>
      </c>
      <c r="G437" t="n">
        <v>134.42</v>
      </c>
      <c r="H437" t="n">
        <v>2.12</v>
      </c>
      <c r="I437" t="n">
        <v>3</v>
      </c>
      <c r="J437" t="n">
        <v>313.57</v>
      </c>
      <c r="K437" t="n">
        <v>58.47</v>
      </c>
      <c r="L437" t="n">
        <v>37.25</v>
      </c>
      <c r="M437" t="n">
        <v>1</v>
      </c>
      <c r="N437" t="n">
        <v>92.84999999999999</v>
      </c>
      <c r="O437" t="n">
        <v>38908.39</v>
      </c>
      <c r="P437" t="n">
        <v>96.55</v>
      </c>
      <c r="Q437" t="n">
        <v>204.14</v>
      </c>
      <c r="R437" t="n">
        <v>22.75</v>
      </c>
      <c r="S437" t="n">
        <v>17.37</v>
      </c>
      <c r="T437" t="n">
        <v>600.8099999999999</v>
      </c>
      <c r="U437" t="n">
        <v>0.76</v>
      </c>
      <c r="V437" t="n">
        <v>0.76</v>
      </c>
      <c r="W437" t="n">
        <v>1.14</v>
      </c>
      <c r="X437" t="n">
        <v>0.03</v>
      </c>
      <c r="Y437" t="n">
        <v>1</v>
      </c>
      <c r="Z437" t="n">
        <v>10</v>
      </c>
    </row>
    <row r="438">
      <c r="A438" t="n">
        <v>146</v>
      </c>
      <c r="B438" t="n">
        <v>125</v>
      </c>
      <c r="C438" t="inlineStr">
        <is>
          <t xml:space="preserve">CONCLUIDO	</t>
        </is>
      </c>
      <c r="D438" t="n">
        <v>10.3935</v>
      </c>
      <c r="E438" t="n">
        <v>9.619999999999999</v>
      </c>
      <c r="F438" t="n">
        <v>6.72</v>
      </c>
      <c r="G438" t="n">
        <v>134.46</v>
      </c>
      <c r="H438" t="n">
        <v>2.13</v>
      </c>
      <c r="I438" t="n">
        <v>3</v>
      </c>
      <c r="J438" t="n">
        <v>314.13</v>
      </c>
      <c r="K438" t="n">
        <v>58.47</v>
      </c>
      <c r="L438" t="n">
        <v>37.5</v>
      </c>
      <c r="M438" t="n">
        <v>1</v>
      </c>
      <c r="N438" t="n">
        <v>93.15000000000001</v>
      </c>
      <c r="O438" t="n">
        <v>38976.48</v>
      </c>
      <c r="P438" t="n">
        <v>96.67</v>
      </c>
      <c r="Q438" t="n">
        <v>204.14</v>
      </c>
      <c r="R438" t="n">
        <v>22.82</v>
      </c>
      <c r="S438" t="n">
        <v>17.37</v>
      </c>
      <c r="T438" t="n">
        <v>637.86</v>
      </c>
      <c r="U438" t="n">
        <v>0.76</v>
      </c>
      <c r="V438" t="n">
        <v>0.76</v>
      </c>
      <c r="W438" t="n">
        <v>1.14</v>
      </c>
      <c r="X438" t="n">
        <v>0.03</v>
      </c>
      <c r="Y438" t="n">
        <v>1</v>
      </c>
      <c r="Z438" t="n">
        <v>10</v>
      </c>
    </row>
    <row r="439">
      <c r="A439" t="n">
        <v>147</v>
      </c>
      <c r="B439" t="n">
        <v>125</v>
      </c>
      <c r="C439" t="inlineStr">
        <is>
          <t xml:space="preserve">CONCLUIDO	</t>
        </is>
      </c>
      <c r="D439" t="n">
        <v>10.3947</v>
      </c>
      <c r="E439" t="n">
        <v>9.619999999999999</v>
      </c>
      <c r="F439" t="n">
        <v>6.72</v>
      </c>
      <c r="G439" t="n">
        <v>134.43</v>
      </c>
      <c r="H439" t="n">
        <v>2.14</v>
      </c>
      <c r="I439" t="n">
        <v>3</v>
      </c>
      <c r="J439" t="n">
        <v>314.68</v>
      </c>
      <c r="K439" t="n">
        <v>58.47</v>
      </c>
      <c r="L439" t="n">
        <v>37.75</v>
      </c>
      <c r="M439" t="n">
        <v>1</v>
      </c>
      <c r="N439" t="n">
        <v>93.45999999999999</v>
      </c>
      <c r="O439" t="n">
        <v>39044.7</v>
      </c>
      <c r="P439" t="n">
        <v>96.70999999999999</v>
      </c>
      <c r="Q439" t="n">
        <v>204.14</v>
      </c>
      <c r="R439" t="n">
        <v>22.8</v>
      </c>
      <c r="S439" t="n">
        <v>17.37</v>
      </c>
      <c r="T439" t="n">
        <v>624.88</v>
      </c>
      <c r="U439" t="n">
        <v>0.76</v>
      </c>
      <c r="V439" t="n">
        <v>0.76</v>
      </c>
      <c r="W439" t="n">
        <v>1.14</v>
      </c>
      <c r="X439" t="n">
        <v>0.03</v>
      </c>
      <c r="Y439" t="n">
        <v>1</v>
      </c>
      <c r="Z439" t="n">
        <v>10</v>
      </c>
    </row>
    <row r="440">
      <c r="A440" t="n">
        <v>148</v>
      </c>
      <c r="B440" t="n">
        <v>125</v>
      </c>
      <c r="C440" t="inlineStr">
        <is>
          <t xml:space="preserve">CONCLUIDO	</t>
        </is>
      </c>
      <c r="D440" t="n">
        <v>10.3959</v>
      </c>
      <c r="E440" t="n">
        <v>9.619999999999999</v>
      </c>
      <c r="F440" t="n">
        <v>6.72</v>
      </c>
      <c r="G440" t="n">
        <v>134.41</v>
      </c>
      <c r="H440" t="n">
        <v>2.15</v>
      </c>
      <c r="I440" t="n">
        <v>3</v>
      </c>
      <c r="J440" t="n">
        <v>315.23</v>
      </c>
      <c r="K440" t="n">
        <v>58.47</v>
      </c>
      <c r="L440" t="n">
        <v>38</v>
      </c>
      <c r="M440" t="n">
        <v>1</v>
      </c>
      <c r="N440" t="n">
        <v>93.76000000000001</v>
      </c>
      <c r="O440" t="n">
        <v>39113.07</v>
      </c>
      <c r="P440" t="n">
        <v>96.67</v>
      </c>
      <c r="Q440" t="n">
        <v>204.14</v>
      </c>
      <c r="R440" t="n">
        <v>22.72</v>
      </c>
      <c r="S440" t="n">
        <v>17.37</v>
      </c>
      <c r="T440" t="n">
        <v>586.4</v>
      </c>
      <c r="U440" t="n">
        <v>0.76</v>
      </c>
      <c r="V440" t="n">
        <v>0.76</v>
      </c>
      <c r="W440" t="n">
        <v>1.14</v>
      </c>
      <c r="X440" t="n">
        <v>0.03</v>
      </c>
      <c r="Y440" t="n">
        <v>1</v>
      </c>
      <c r="Z440" t="n">
        <v>10</v>
      </c>
    </row>
    <row r="441">
      <c r="A441" t="n">
        <v>149</v>
      </c>
      <c r="B441" t="n">
        <v>125</v>
      </c>
      <c r="C441" t="inlineStr">
        <is>
          <t xml:space="preserve">CONCLUIDO	</t>
        </is>
      </c>
      <c r="D441" t="n">
        <v>10.3932</v>
      </c>
      <c r="E441" t="n">
        <v>9.619999999999999</v>
      </c>
      <c r="F441" t="n">
        <v>6.72</v>
      </c>
      <c r="G441" t="n">
        <v>134.46</v>
      </c>
      <c r="H441" t="n">
        <v>2.16</v>
      </c>
      <c r="I441" t="n">
        <v>3</v>
      </c>
      <c r="J441" t="n">
        <v>315.79</v>
      </c>
      <c r="K441" t="n">
        <v>58.47</v>
      </c>
      <c r="L441" t="n">
        <v>38.25</v>
      </c>
      <c r="M441" t="n">
        <v>1</v>
      </c>
      <c r="N441" t="n">
        <v>94.06999999999999</v>
      </c>
      <c r="O441" t="n">
        <v>39181.56</v>
      </c>
      <c r="P441" t="n">
        <v>96.83</v>
      </c>
      <c r="Q441" t="n">
        <v>204.16</v>
      </c>
      <c r="R441" t="n">
        <v>22.78</v>
      </c>
      <c r="S441" t="n">
        <v>17.37</v>
      </c>
      <c r="T441" t="n">
        <v>617.55</v>
      </c>
      <c r="U441" t="n">
        <v>0.76</v>
      </c>
      <c r="V441" t="n">
        <v>0.76</v>
      </c>
      <c r="W441" t="n">
        <v>1.14</v>
      </c>
      <c r="X441" t="n">
        <v>0.03</v>
      </c>
      <c r="Y441" t="n">
        <v>1</v>
      </c>
      <c r="Z441" t="n">
        <v>10</v>
      </c>
    </row>
    <row r="442">
      <c r="A442" t="n">
        <v>150</v>
      </c>
      <c r="B442" t="n">
        <v>125</v>
      </c>
      <c r="C442" t="inlineStr">
        <is>
          <t xml:space="preserve">CONCLUIDO	</t>
        </is>
      </c>
      <c r="D442" t="n">
        <v>10.3932</v>
      </c>
      <c r="E442" t="n">
        <v>9.619999999999999</v>
      </c>
      <c r="F442" t="n">
        <v>6.72</v>
      </c>
      <c r="G442" t="n">
        <v>134.46</v>
      </c>
      <c r="H442" t="n">
        <v>2.17</v>
      </c>
      <c r="I442" t="n">
        <v>3</v>
      </c>
      <c r="J442" t="n">
        <v>316.35</v>
      </c>
      <c r="K442" t="n">
        <v>58.47</v>
      </c>
      <c r="L442" t="n">
        <v>38.5</v>
      </c>
      <c r="M442" t="n">
        <v>1</v>
      </c>
      <c r="N442" t="n">
        <v>94.37</v>
      </c>
      <c r="O442" t="n">
        <v>39250.2</v>
      </c>
      <c r="P442" t="n">
        <v>96.94</v>
      </c>
      <c r="Q442" t="n">
        <v>204.14</v>
      </c>
      <c r="R442" t="n">
        <v>22.82</v>
      </c>
      <c r="S442" t="n">
        <v>17.37</v>
      </c>
      <c r="T442" t="n">
        <v>637.66</v>
      </c>
      <c r="U442" t="n">
        <v>0.76</v>
      </c>
      <c r="V442" t="n">
        <v>0.76</v>
      </c>
      <c r="W442" t="n">
        <v>1.14</v>
      </c>
      <c r="X442" t="n">
        <v>0.03</v>
      </c>
      <c r="Y442" t="n">
        <v>1</v>
      </c>
      <c r="Z442" t="n">
        <v>10</v>
      </c>
    </row>
    <row r="443">
      <c r="A443" t="n">
        <v>151</v>
      </c>
      <c r="B443" t="n">
        <v>125</v>
      </c>
      <c r="C443" t="inlineStr">
        <is>
          <t xml:space="preserve">CONCLUIDO	</t>
        </is>
      </c>
      <c r="D443" t="n">
        <v>10.3929</v>
      </c>
      <c r="E443" t="n">
        <v>9.619999999999999</v>
      </c>
      <c r="F443" t="n">
        <v>6.72</v>
      </c>
      <c r="G443" t="n">
        <v>134.47</v>
      </c>
      <c r="H443" t="n">
        <v>2.18</v>
      </c>
      <c r="I443" t="n">
        <v>3</v>
      </c>
      <c r="J443" t="n">
        <v>316.9</v>
      </c>
      <c r="K443" t="n">
        <v>58.47</v>
      </c>
      <c r="L443" t="n">
        <v>38.75</v>
      </c>
      <c r="M443" t="n">
        <v>1</v>
      </c>
      <c r="N443" t="n">
        <v>94.68000000000001</v>
      </c>
      <c r="O443" t="n">
        <v>39318.97</v>
      </c>
      <c r="P443" t="n">
        <v>97.04000000000001</v>
      </c>
      <c r="Q443" t="n">
        <v>204.14</v>
      </c>
      <c r="R443" t="n">
        <v>22.79</v>
      </c>
      <c r="S443" t="n">
        <v>17.37</v>
      </c>
      <c r="T443" t="n">
        <v>622.47</v>
      </c>
      <c r="U443" t="n">
        <v>0.76</v>
      </c>
      <c r="V443" t="n">
        <v>0.76</v>
      </c>
      <c r="W443" t="n">
        <v>1.14</v>
      </c>
      <c r="X443" t="n">
        <v>0.03</v>
      </c>
      <c r="Y443" t="n">
        <v>1</v>
      </c>
      <c r="Z443" t="n">
        <v>10</v>
      </c>
    </row>
    <row r="444">
      <c r="A444" t="n">
        <v>152</v>
      </c>
      <c r="B444" t="n">
        <v>125</v>
      </c>
      <c r="C444" t="inlineStr">
        <is>
          <t xml:space="preserve">CONCLUIDO	</t>
        </is>
      </c>
      <c r="D444" t="n">
        <v>10.3947</v>
      </c>
      <c r="E444" t="n">
        <v>9.619999999999999</v>
      </c>
      <c r="F444" t="n">
        <v>6.72</v>
      </c>
      <c r="G444" t="n">
        <v>134.43</v>
      </c>
      <c r="H444" t="n">
        <v>2.19</v>
      </c>
      <c r="I444" t="n">
        <v>3</v>
      </c>
      <c r="J444" t="n">
        <v>317.46</v>
      </c>
      <c r="K444" t="n">
        <v>58.47</v>
      </c>
      <c r="L444" t="n">
        <v>39</v>
      </c>
      <c r="M444" t="n">
        <v>0</v>
      </c>
      <c r="N444" t="n">
        <v>94.98999999999999</v>
      </c>
      <c r="O444" t="n">
        <v>39387.89</v>
      </c>
      <c r="P444" t="n">
        <v>97.12</v>
      </c>
      <c r="Q444" t="n">
        <v>204.14</v>
      </c>
      <c r="R444" t="n">
        <v>22.77</v>
      </c>
      <c r="S444" t="n">
        <v>17.37</v>
      </c>
      <c r="T444" t="n">
        <v>610.63</v>
      </c>
      <c r="U444" t="n">
        <v>0.76</v>
      </c>
      <c r="V444" t="n">
        <v>0.76</v>
      </c>
      <c r="W444" t="n">
        <v>1.14</v>
      </c>
      <c r="X444" t="n">
        <v>0.03</v>
      </c>
      <c r="Y444" t="n">
        <v>1</v>
      </c>
      <c r="Z444" t="n">
        <v>10</v>
      </c>
    </row>
    <row r="445">
      <c r="A445" t="n">
        <v>0</v>
      </c>
      <c r="B445" t="n">
        <v>30</v>
      </c>
      <c r="C445" t="inlineStr">
        <is>
          <t xml:space="preserve">CONCLUIDO	</t>
        </is>
      </c>
      <c r="D445" t="n">
        <v>10.0939</v>
      </c>
      <c r="E445" t="n">
        <v>9.91</v>
      </c>
      <c r="F445" t="n">
        <v>7.46</v>
      </c>
      <c r="G445" t="n">
        <v>11.47</v>
      </c>
      <c r="H445" t="n">
        <v>0.24</v>
      </c>
      <c r="I445" t="n">
        <v>39</v>
      </c>
      <c r="J445" t="n">
        <v>71.52</v>
      </c>
      <c r="K445" t="n">
        <v>32.27</v>
      </c>
      <c r="L445" t="n">
        <v>1</v>
      </c>
      <c r="M445" t="n">
        <v>37</v>
      </c>
      <c r="N445" t="n">
        <v>8.25</v>
      </c>
      <c r="O445" t="n">
        <v>9054.6</v>
      </c>
      <c r="P445" t="n">
        <v>52.28</v>
      </c>
      <c r="Q445" t="n">
        <v>204.17</v>
      </c>
      <c r="R445" t="n">
        <v>45.89</v>
      </c>
      <c r="S445" t="n">
        <v>17.37</v>
      </c>
      <c r="T445" t="n">
        <v>11990.73</v>
      </c>
      <c r="U445" t="n">
        <v>0.38</v>
      </c>
      <c r="V445" t="n">
        <v>0.68</v>
      </c>
      <c r="W445" t="n">
        <v>1.19</v>
      </c>
      <c r="X445" t="n">
        <v>0.76</v>
      </c>
      <c r="Y445" t="n">
        <v>1</v>
      </c>
      <c r="Z445" t="n">
        <v>10</v>
      </c>
    </row>
    <row r="446">
      <c r="A446" t="n">
        <v>1</v>
      </c>
      <c r="B446" t="n">
        <v>30</v>
      </c>
      <c r="C446" t="inlineStr">
        <is>
          <t xml:space="preserve">CONCLUIDO	</t>
        </is>
      </c>
      <c r="D446" t="n">
        <v>10.4209</v>
      </c>
      <c r="E446" t="n">
        <v>9.6</v>
      </c>
      <c r="F446" t="n">
        <v>7.29</v>
      </c>
      <c r="G446" t="n">
        <v>14.57</v>
      </c>
      <c r="H446" t="n">
        <v>0.3</v>
      </c>
      <c r="I446" t="n">
        <v>30</v>
      </c>
      <c r="J446" t="n">
        <v>71.81</v>
      </c>
      <c r="K446" t="n">
        <v>32.27</v>
      </c>
      <c r="L446" t="n">
        <v>1.25</v>
      </c>
      <c r="M446" t="n">
        <v>28</v>
      </c>
      <c r="N446" t="n">
        <v>8.289999999999999</v>
      </c>
      <c r="O446" t="n">
        <v>9090.98</v>
      </c>
      <c r="P446" t="n">
        <v>50.58</v>
      </c>
      <c r="Q446" t="n">
        <v>204.15</v>
      </c>
      <c r="R446" t="n">
        <v>40.28</v>
      </c>
      <c r="S446" t="n">
        <v>17.37</v>
      </c>
      <c r="T446" t="n">
        <v>9233.57</v>
      </c>
      <c r="U446" t="n">
        <v>0.43</v>
      </c>
      <c r="V446" t="n">
        <v>0.7</v>
      </c>
      <c r="W446" t="n">
        <v>1.19</v>
      </c>
      <c r="X446" t="n">
        <v>0.59</v>
      </c>
      <c r="Y446" t="n">
        <v>1</v>
      </c>
      <c r="Z446" t="n">
        <v>10</v>
      </c>
    </row>
    <row r="447">
      <c r="A447" t="n">
        <v>2</v>
      </c>
      <c r="B447" t="n">
        <v>30</v>
      </c>
      <c r="C447" t="inlineStr">
        <is>
          <t xml:space="preserve">CONCLUIDO	</t>
        </is>
      </c>
      <c r="D447" t="n">
        <v>10.6323</v>
      </c>
      <c r="E447" t="n">
        <v>9.41</v>
      </c>
      <c r="F447" t="n">
        <v>7.17</v>
      </c>
      <c r="G447" t="n">
        <v>17.21</v>
      </c>
      <c r="H447" t="n">
        <v>0.36</v>
      </c>
      <c r="I447" t="n">
        <v>25</v>
      </c>
      <c r="J447" t="n">
        <v>72.11</v>
      </c>
      <c r="K447" t="n">
        <v>32.27</v>
      </c>
      <c r="L447" t="n">
        <v>1.5</v>
      </c>
      <c r="M447" t="n">
        <v>23</v>
      </c>
      <c r="N447" t="n">
        <v>8.34</v>
      </c>
      <c r="O447" t="n">
        <v>9127.379999999999</v>
      </c>
      <c r="P447" t="n">
        <v>49.17</v>
      </c>
      <c r="Q447" t="n">
        <v>204.17</v>
      </c>
      <c r="R447" t="n">
        <v>36.8</v>
      </c>
      <c r="S447" t="n">
        <v>17.37</v>
      </c>
      <c r="T447" t="n">
        <v>7519.19</v>
      </c>
      <c r="U447" t="n">
        <v>0.47</v>
      </c>
      <c r="V447" t="n">
        <v>0.71</v>
      </c>
      <c r="W447" t="n">
        <v>1.18</v>
      </c>
      <c r="X447" t="n">
        <v>0.48</v>
      </c>
      <c r="Y447" t="n">
        <v>1</v>
      </c>
      <c r="Z447" t="n">
        <v>10</v>
      </c>
    </row>
    <row r="448">
      <c r="A448" t="n">
        <v>3</v>
      </c>
      <c r="B448" t="n">
        <v>30</v>
      </c>
      <c r="C448" t="inlineStr">
        <is>
          <t xml:space="preserve">CONCLUIDO	</t>
        </is>
      </c>
      <c r="D448" t="n">
        <v>10.7936</v>
      </c>
      <c r="E448" t="n">
        <v>9.26</v>
      </c>
      <c r="F448" t="n">
        <v>7.09</v>
      </c>
      <c r="G448" t="n">
        <v>20.27</v>
      </c>
      <c r="H448" t="n">
        <v>0.42</v>
      </c>
      <c r="I448" t="n">
        <v>21</v>
      </c>
      <c r="J448" t="n">
        <v>72.40000000000001</v>
      </c>
      <c r="K448" t="n">
        <v>32.27</v>
      </c>
      <c r="L448" t="n">
        <v>1.75</v>
      </c>
      <c r="M448" t="n">
        <v>19</v>
      </c>
      <c r="N448" t="n">
        <v>8.380000000000001</v>
      </c>
      <c r="O448" t="n">
        <v>9163.799999999999</v>
      </c>
      <c r="P448" t="n">
        <v>48.08</v>
      </c>
      <c r="Q448" t="n">
        <v>204.18</v>
      </c>
      <c r="R448" t="n">
        <v>34.26</v>
      </c>
      <c r="S448" t="n">
        <v>17.37</v>
      </c>
      <c r="T448" t="n">
        <v>6268.82</v>
      </c>
      <c r="U448" t="n">
        <v>0.51</v>
      </c>
      <c r="V448" t="n">
        <v>0.72</v>
      </c>
      <c r="W448" t="n">
        <v>1.17</v>
      </c>
      <c r="X448" t="n">
        <v>0.4</v>
      </c>
      <c r="Y448" t="n">
        <v>1</v>
      </c>
      <c r="Z448" t="n">
        <v>10</v>
      </c>
    </row>
    <row r="449">
      <c r="A449" t="n">
        <v>4</v>
      </c>
      <c r="B449" t="n">
        <v>30</v>
      </c>
      <c r="C449" t="inlineStr">
        <is>
          <t xml:space="preserve">CONCLUIDO	</t>
        </is>
      </c>
      <c r="D449" t="n">
        <v>10.931</v>
      </c>
      <c r="E449" t="n">
        <v>9.15</v>
      </c>
      <c r="F449" t="n">
        <v>7.02</v>
      </c>
      <c r="G449" t="n">
        <v>23.41</v>
      </c>
      <c r="H449" t="n">
        <v>0.48</v>
      </c>
      <c r="I449" t="n">
        <v>18</v>
      </c>
      <c r="J449" t="n">
        <v>72.7</v>
      </c>
      <c r="K449" t="n">
        <v>32.27</v>
      </c>
      <c r="L449" t="n">
        <v>2</v>
      </c>
      <c r="M449" t="n">
        <v>16</v>
      </c>
      <c r="N449" t="n">
        <v>8.43</v>
      </c>
      <c r="O449" t="n">
        <v>9200.25</v>
      </c>
      <c r="P449" t="n">
        <v>47.05</v>
      </c>
      <c r="Q449" t="n">
        <v>204.15</v>
      </c>
      <c r="R449" t="n">
        <v>32.19</v>
      </c>
      <c r="S449" t="n">
        <v>17.37</v>
      </c>
      <c r="T449" t="n">
        <v>5246.14</v>
      </c>
      <c r="U449" t="n">
        <v>0.54</v>
      </c>
      <c r="V449" t="n">
        <v>0.73</v>
      </c>
      <c r="W449" t="n">
        <v>1.16</v>
      </c>
      <c r="X449" t="n">
        <v>0.33</v>
      </c>
      <c r="Y449" t="n">
        <v>1</v>
      </c>
      <c r="Z449" t="n">
        <v>10</v>
      </c>
    </row>
    <row r="450">
      <c r="A450" t="n">
        <v>5</v>
      </c>
      <c r="B450" t="n">
        <v>30</v>
      </c>
      <c r="C450" t="inlineStr">
        <is>
          <t xml:space="preserve">CONCLUIDO	</t>
        </is>
      </c>
      <c r="D450" t="n">
        <v>11.0146</v>
      </c>
      <c r="E450" t="n">
        <v>9.08</v>
      </c>
      <c r="F450" t="n">
        <v>6.99</v>
      </c>
      <c r="G450" t="n">
        <v>26.2</v>
      </c>
      <c r="H450" t="n">
        <v>0.54</v>
      </c>
      <c r="I450" t="n">
        <v>16</v>
      </c>
      <c r="J450" t="n">
        <v>73</v>
      </c>
      <c r="K450" t="n">
        <v>32.27</v>
      </c>
      <c r="L450" t="n">
        <v>2.25</v>
      </c>
      <c r="M450" t="n">
        <v>14</v>
      </c>
      <c r="N450" t="n">
        <v>8.48</v>
      </c>
      <c r="O450" t="n">
        <v>9236.709999999999</v>
      </c>
      <c r="P450" t="n">
        <v>46.15</v>
      </c>
      <c r="Q450" t="n">
        <v>204.15</v>
      </c>
      <c r="R450" t="n">
        <v>31.17</v>
      </c>
      <c r="S450" t="n">
        <v>17.37</v>
      </c>
      <c r="T450" t="n">
        <v>4746.7</v>
      </c>
      <c r="U450" t="n">
        <v>0.5600000000000001</v>
      </c>
      <c r="V450" t="n">
        <v>0.73</v>
      </c>
      <c r="W450" t="n">
        <v>1.16</v>
      </c>
      <c r="X450" t="n">
        <v>0.29</v>
      </c>
      <c r="Y450" t="n">
        <v>1</v>
      </c>
      <c r="Z450" t="n">
        <v>10</v>
      </c>
    </row>
    <row r="451">
      <c r="A451" t="n">
        <v>6</v>
      </c>
      <c r="B451" t="n">
        <v>30</v>
      </c>
      <c r="C451" t="inlineStr">
        <is>
          <t xml:space="preserve">CONCLUIDO	</t>
        </is>
      </c>
      <c r="D451" t="n">
        <v>11.0971</v>
      </c>
      <c r="E451" t="n">
        <v>9.01</v>
      </c>
      <c r="F451" t="n">
        <v>6.95</v>
      </c>
      <c r="G451" t="n">
        <v>29.78</v>
      </c>
      <c r="H451" t="n">
        <v>0.6</v>
      </c>
      <c r="I451" t="n">
        <v>14</v>
      </c>
      <c r="J451" t="n">
        <v>73.29000000000001</v>
      </c>
      <c r="K451" t="n">
        <v>32.27</v>
      </c>
      <c r="L451" t="n">
        <v>2.5</v>
      </c>
      <c r="M451" t="n">
        <v>12</v>
      </c>
      <c r="N451" t="n">
        <v>8.52</v>
      </c>
      <c r="O451" t="n">
        <v>9273.200000000001</v>
      </c>
      <c r="P451" t="n">
        <v>45.28</v>
      </c>
      <c r="Q451" t="n">
        <v>204.14</v>
      </c>
      <c r="R451" t="n">
        <v>30.11</v>
      </c>
      <c r="S451" t="n">
        <v>17.37</v>
      </c>
      <c r="T451" t="n">
        <v>4229.11</v>
      </c>
      <c r="U451" t="n">
        <v>0.58</v>
      </c>
      <c r="V451" t="n">
        <v>0.73</v>
      </c>
      <c r="W451" t="n">
        <v>1.15</v>
      </c>
      <c r="X451" t="n">
        <v>0.26</v>
      </c>
      <c r="Y451" t="n">
        <v>1</v>
      </c>
      <c r="Z451" t="n">
        <v>10</v>
      </c>
    </row>
    <row r="452">
      <c r="A452" t="n">
        <v>7</v>
      </c>
      <c r="B452" t="n">
        <v>30</v>
      </c>
      <c r="C452" t="inlineStr">
        <is>
          <t xml:space="preserve">CONCLUIDO	</t>
        </is>
      </c>
      <c r="D452" t="n">
        <v>11.1417</v>
      </c>
      <c r="E452" t="n">
        <v>8.98</v>
      </c>
      <c r="F452" t="n">
        <v>6.93</v>
      </c>
      <c r="G452" t="n">
        <v>31.98</v>
      </c>
      <c r="H452" t="n">
        <v>0.65</v>
      </c>
      <c r="I452" t="n">
        <v>13</v>
      </c>
      <c r="J452" t="n">
        <v>73.59</v>
      </c>
      <c r="K452" t="n">
        <v>32.27</v>
      </c>
      <c r="L452" t="n">
        <v>2.75</v>
      </c>
      <c r="M452" t="n">
        <v>11</v>
      </c>
      <c r="N452" t="n">
        <v>8.57</v>
      </c>
      <c r="O452" t="n">
        <v>9309.700000000001</v>
      </c>
      <c r="P452" t="n">
        <v>44.73</v>
      </c>
      <c r="Q452" t="n">
        <v>204.14</v>
      </c>
      <c r="R452" t="n">
        <v>29.23</v>
      </c>
      <c r="S452" t="n">
        <v>17.37</v>
      </c>
      <c r="T452" t="n">
        <v>3793.8</v>
      </c>
      <c r="U452" t="n">
        <v>0.59</v>
      </c>
      <c r="V452" t="n">
        <v>0.74</v>
      </c>
      <c r="W452" t="n">
        <v>1.16</v>
      </c>
      <c r="X452" t="n">
        <v>0.24</v>
      </c>
      <c r="Y452" t="n">
        <v>1</v>
      </c>
      <c r="Z452" t="n">
        <v>10</v>
      </c>
    </row>
    <row r="453">
      <c r="A453" t="n">
        <v>8</v>
      </c>
      <c r="B453" t="n">
        <v>30</v>
      </c>
      <c r="C453" t="inlineStr">
        <is>
          <t xml:space="preserve">CONCLUIDO	</t>
        </is>
      </c>
      <c r="D453" t="n">
        <v>11.1773</v>
      </c>
      <c r="E453" t="n">
        <v>8.949999999999999</v>
      </c>
      <c r="F453" t="n">
        <v>6.92</v>
      </c>
      <c r="G453" t="n">
        <v>34.58</v>
      </c>
      <c r="H453" t="n">
        <v>0.71</v>
      </c>
      <c r="I453" t="n">
        <v>12</v>
      </c>
      <c r="J453" t="n">
        <v>73.88</v>
      </c>
      <c r="K453" t="n">
        <v>32.27</v>
      </c>
      <c r="L453" t="n">
        <v>3</v>
      </c>
      <c r="M453" t="n">
        <v>10</v>
      </c>
      <c r="N453" t="n">
        <v>8.609999999999999</v>
      </c>
      <c r="O453" t="n">
        <v>9346.23</v>
      </c>
      <c r="P453" t="n">
        <v>44.03</v>
      </c>
      <c r="Q453" t="n">
        <v>204.14</v>
      </c>
      <c r="R453" t="n">
        <v>28.89</v>
      </c>
      <c r="S453" t="n">
        <v>17.37</v>
      </c>
      <c r="T453" t="n">
        <v>3629.2</v>
      </c>
      <c r="U453" t="n">
        <v>0.6</v>
      </c>
      <c r="V453" t="n">
        <v>0.74</v>
      </c>
      <c r="W453" t="n">
        <v>1.16</v>
      </c>
      <c r="X453" t="n">
        <v>0.22</v>
      </c>
      <c r="Y453" t="n">
        <v>1</v>
      </c>
      <c r="Z453" t="n">
        <v>10</v>
      </c>
    </row>
    <row r="454">
      <c r="A454" t="n">
        <v>9</v>
      </c>
      <c r="B454" t="n">
        <v>30</v>
      </c>
      <c r="C454" t="inlineStr">
        <is>
          <t xml:space="preserve">CONCLUIDO	</t>
        </is>
      </c>
      <c r="D454" t="n">
        <v>11.2268</v>
      </c>
      <c r="E454" t="n">
        <v>8.91</v>
      </c>
      <c r="F454" t="n">
        <v>6.89</v>
      </c>
      <c r="G454" t="n">
        <v>37.59</v>
      </c>
      <c r="H454" t="n">
        <v>0.77</v>
      </c>
      <c r="I454" t="n">
        <v>11</v>
      </c>
      <c r="J454" t="n">
        <v>74.18000000000001</v>
      </c>
      <c r="K454" t="n">
        <v>32.27</v>
      </c>
      <c r="L454" t="n">
        <v>3.25</v>
      </c>
      <c r="M454" t="n">
        <v>9</v>
      </c>
      <c r="N454" t="n">
        <v>8.66</v>
      </c>
      <c r="O454" t="n">
        <v>9382.780000000001</v>
      </c>
      <c r="P454" t="n">
        <v>43.02</v>
      </c>
      <c r="Q454" t="n">
        <v>204.14</v>
      </c>
      <c r="R454" t="n">
        <v>28.15</v>
      </c>
      <c r="S454" t="n">
        <v>17.37</v>
      </c>
      <c r="T454" t="n">
        <v>3263.97</v>
      </c>
      <c r="U454" t="n">
        <v>0.62</v>
      </c>
      <c r="V454" t="n">
        <v>0.74</v>
      </c>
      <c r="W454" t="n">
        <v>1.15</v>
      </c>
      <c r="X454" t="n">
        <v>0.2</v>
      </c>
      <c r="Y454" t="n">
        <v>1</v>
      </c>
      <c r="Z454" t="n">
        <v>10</v>
      </c>
    </row>
    <row r="455">
      <c r="A455" t="n">
        <v>10</v>
      </c>
      <c r="B455" t="n">
        <v>30</v>
      </c>
      <c r="C455" t="inlineStr">
        <is>
          <t xml:space="preserve">CONCLUIDO	</t>
        </is>
      </c>
      <c r="D455" t="n">
        <v>11.2757</v>
      </c>
      <c r="E455" t="n">
        <v>8.869999999999999</v>
      </c>
      <c r="F455" t="n">
        <v>6.87</v>
      </c>
      <c r="G455" t="n">
        <v>41.22</v>
      </c>
      <c r="H455" t="n">
        <v>0.82</v>
      </c>
      <c r="I455" t="n">
        <v>10</v>
      </c>
      <c r="J455" t="n">
        <v>74.48</v>
      </c>
      <c r="K455" t="n">
        <v>32.27</v>
      </c>
      <c r="L455" t="n">
        <v>3.5</v>
      </c>
      <c r="M455" t="n">
        <v>8</v>
      </c>
      <c r="N455" t="n">
        <v>8.710000000000001</v>
      </c>
      <c r="O455" t="n">
        <v>9419.35</v>
      </c>
      <c r="P455" t="n">
        <v>42.13</v>
      </c>
      <c r="Q455" t="n">
        <v>204.15</v>
      </c>
      <c r="R455" t="n">
        <v>27.37</v>
      </c>
      <c r="S455" t="n">
        <v>17.37</v>
      </c>
      <c r="T455" t="n">
        <v>2878.84</v>
      </c>
      <c r="U455" t="n">
        <v>0.63</v>
      </c>
      <c r="V455" t="n">
        <v>0.74</v>
      </c>
      <c r="W455" t="n">
        <v>1.15</v>
      </c>
      <c r="X455" t="n">
        <v>0.18</v>
      </c>
      <c r="Y455" t="n">
        <v>1</v>
      </c>
      <c r="Z455" t="n">
        <v>10</v>
      </c>
    </row>
    <row r="456">
      <c r="A456" t="n">
        <v>11</v>
      </c>
      <c r="B456" t="n">
        <v>30</v>
      </c>
      <c r="C456" t="inlineStr">
        <is>
          <t xml:space="preserve">CONCLUIDO	</t>
        </is>
      </c>
      <c r="D456" t="n">
        <v>11.3218</v>
      </c>
      <c r="E456" t="n">
        <v>8.83</v>
      </c>
      <c r="F456" t="n">
        <v>6.85</v>
      </c>
      <c r="G456" t="n">
        <v>45.66</v>
      </c>
      <c r="H456" t="n">
        <v>0.88</v>
      </c>
      <c r="I456" t="n">
        <v>9</v>
      </c>
      <c r="J456" t="n">
        <v>74.77</v>
      </c>
      <c r="K456" t="n">
        <v>32.27</v>
      </c>
      <c r="L456" t="n">
        <v>3.75</v>
      </c>
      <c r="M456" t="n">
        <v>6</v>
      </c>
      <c r="N456" t="n">
        <v>8.75</v>
      </c>
      <c r="O456" t="n">
        <v>9455.940000000001</v>
      </c>
      <c r="P456" t="n">
        <v>41.31</v>
      </c>
      <c r="Q456" t="n">
        <v>204.14</v>
      </c>
      <c r="R456" t="n">
        <v>26.7</v>
      </c>
      <c r="S456" t="n">
        <v>17.37</v>
      </c>
      <c r="T456" t="n">
        <v>2546.64</v>
      </c>
      <c r="U456" t="n">
        <v>0.65</v>
      </c>
      <c r="V456" t="n">
        <v>0.75</v>
      </c>
      <c r="W456" t="n">
        <v>1.15</v>
      </c>
      <c r="X456" t="n">
        <v>0.16</v>
      </c>
      <c r="Y456" t="n">
        <v>1</v>
      </c>
      <c r="Z456" t="n">
        <v>10</v>
      </c>
    </row>
    <row r="457">
      <c r="A457" t="n">
        <v>12</v>
      </c>
      <c r="B457" t="n">
        <v>30</v>
      </c>
      <c r="C457" t="inlineStr">
        <is>
          <t xml:space="preserve">CONCLUIDO	</t>
        </is>
      </c>
      <c r="D457" t="n">
        <v>11.3222</v>
      </c>
      <c r="E457" t="n">
        <v>8.83</v>
      </c>
      <c r="F457" t="n">
        <v>6.85</v>
      </c>
      <c r="G457" t="n">
        <v>45.66</v>
      </c>
      <c r="H457" t="n">
        <v>0.93</v>
      </c>
      <c r="I457" t="n">
        <v>9</v>
      </c>
      <c r="J457" t="n">
        <v>75.06999999999999</v>
      </c>
      <c r="K457" t="n">
        <v>32.27</v>
      </c>
      <c r="L457" t="n">
        <v>4</v>
      </c>
      <c r="M457" t="n">
        <v>6</v>
      </c>
      <c r="N457" t="n">
        <v>8.800000000000001</v>
      </c>
      <c r="O457" t="n">
        <v>9492.549999999999</v>
      </c>
      <c r="P457" t="n">
        <v>41.24</v>
      </c>
      <c r="Q457" t="n">
        <v>204.14</v>
      </c>
      <c r="R457" t="n">
        <v>26.72</v>
      </c>
      <c r="S457" t="n">
        <v>17.37</v>
      </c>
      <c r="T457" t="n">
        <v>2558.51</v>
      </c>
      <c r="U457" t="n">
        <v>0.65</v>
      </c>
      <c r="V457" t="n">
        <v>0.75</v>
      </c>
      <c r="W457" t="n">
        <v>1.15</v>
      </c>
      <c r="X457" t="n">
        <v>0.16</v>
      </c>
      <c r="Y457" t="n">
        <v>1</v>
      </c>
      <c r="Z457" t="n">
        <v>10</v>
      </c>
    </row>
    <row r="458">
      <c r="A458" t="n">
        <v>13</v>
      </c>
      <c r="B458" t="n">
        <v>30</v>
      </c>
      <c r="C458" t="inlineStr">
        <is>
          <t xml:space="preserve">CONCLUIDO	</t>
        </is>
      </c>
      <c r="D458" t="n">
        <v>11.3076</v>
      </c>
      <c r="E458" t="n">
        <v>8.84</v>
      </c>
      <c r="F458" t="n">
        <v>6.86</v>
      </c>
      <c r="G458" t="n">
        <v>45.73</v>
      </c>
      <c r="H458" t="n">
        <v>0.99</v>
      </c>
      <c r="I458" t="n">
        <v>9</v>
      </c>
      <c r="J458" t="n">
        <v>75.37</v>
      </c>
      <c r="K458" t="n">
        <v>32.27</v>
      </c>
      <c r="L458" t="n">
        <v>4.25</v>
      </c>
      <c r="M458" t="n">
        <v>3</v>
      </c>
      <c r="N458" t="n">
        <v>8.85</v>
      </c>
      <c r="O458" t="n">
        <v>9529.18</v>
      </c>
      <c r="P458" t="n">
        <v>41.04</v>
      </c>
      <c r="Q458" t="n">
        <v>204.18</v>
      </c>
      <c r="R458" t="n">
        <v>26.99</v>
      </c>
      <c r="S458" t="n">
        <v>17.37</v>
      </c>
      <c r="T458" t="n">
        <v>2692.03</v>
      </c>
      <c r="U458" t="n">
        <v>0.64</v>
      </c>
      <c r="V458" t="n">
        <v>0.74</v>
      </c>
      <c r="W458" t="n">
        <v>1.15</v>
      </c>
      <c r="X458" t="n">
        <v>0.17</v>
      </c>
      <c r="Y458" t="n">
        <v>1</v>
      </c>
      <c r="Z458" t="n">
        <v>10</v>
      </c>
    </row>
    <row r="459">
      <c r="A459" t="n">
        <v>14</v>
      </c>
      <c r="B459" t="n">
        <v>30</v>
      </c>
      <c r="C459" t="inlineStr">
        <is>
          <t xml:space="preserve">CONCLUIDO	</t>
        </is>
      </c>
      <c r="D459" t="n">
        <v>11.3583</v>
      </c>
      <c r="E459" t="n">
        <v>8.800000000000001</v>
      </c>
      <c r="F459" t="n">
        <v>6.84</v>
      </c>
      <c r="G459" t="n">
        <v>51.27</v>
      </c>
      <c r="H459" t="n">
        <v>1.04</v>
      </c>
      <c r="I459" t="n">
        <v>8</v>
      </c>
      <c r="J459" t="n">
        <v>75.66</v>
      </c>
      <c r="K459" t="n">
        <v>32.27</v>
      </c>
      <c r="L459" t="n">
        <v>4.5</v>
      </c>
      <c r="M459" t="n">
        <v>0</v>
      </c>
      <c r="N459" t="n">
        <v>8.890000000000001</v>
      </c>
      <c r="O459" t="n">
        <v>9565.83</v>
      </c>
      <c r="P459" t="n">
        <v>40.61</v>
      </c>
      <c r="Q459" t="n">
        <v>204.14</v>
      </c>
      <c r="R459" t="n">
        <v>26.15</v>
      </c>
      <c r="S459" t="n">
        <v>17.37</v>
      </c>
      <c r="T459" t="n">
        <v>2277.83</v>
      </c>
      <c r="U459" t="n">
        <v>0.66</v>
      </c>
      <c r="V459" t="n">
        <v>0.75</v>
      </c>
      <c r="W459" t="n">
        <v>1.16</v>
      </c>
      <c r="X459" t="n">
        <v>0.14</v>
      </c>
      <c r="Y459" t="n">
        <v>1</v>
      </c>
      <c r="Z459" t="n">
        <v>10</v>
      </c>
    </row>
    <row r="460">
      <c r="A460" t="n">
        <v>0</v>
      </c>
      <c r="B460" t="n">
        <v>15</v>
      </c>
      <c r="C460" t="inlineStr">
        <is>
          <t xml:space="preserve">CONCLUIDO	</t>
        </is>
      </c>
      <c r="D460" t="n">
        <v>10.9934</v>
      </c>
      <c r="E460" t="n">
        <v>9.1</v>
      </c>
      <c r="F460" t="n">
        <v>7.14</v>
      </c>
      <c r="G460" t="n">
        <v>18.63</v>
      </c>
      <c r="H460" t="n">
        <v>0.43</v>
      </c>
      <c r="I460" t="n">
        <v>23</v>
      </c>
      <c r="J460" t="n">
        <v>39.78</v>
      </c>
      <c r="K460" t="n">
        <v>19.54</v>
      </c>
      <c r="L460" t="n">
        <v>1</v>
      </c>
      <c r="M460" t="n">
        <v>21</v>
      </c>
      <c r="N460" t="n">
        <v>4.24</v>
      </c>
      <c r="O460" t="n">
        <v>5140</v>
      </c>
      <c r="P460" t="n">
        <v>30.42</v>
      </c>
      <c r="Q460" t="n">
        <v>204.15</v>
      </c>
      <c r="R460" t="n">
        <v>35.95</v>
      </c>
      <c r="S460" t="n">
        <v>17.37</v>
      </c>
      <c r="T460" t="n">
        <v>7102.87</v>
      </c>
      <c r="U460" t="n">
        <v>0.48</v>
      </c>
      <c r="V460" t="n">
        <v>0.72</v>
      </c>
      <c r="W460" t="n">
        <v>1.17</v>
      </c>
      <c r="X460" t="n">
        <v>0.45</v>
      </c>
      <c r="Y460" t="n">
        <v>1</v>
      </c>
      <c r="Z460" t="n">
        <v>10</v>
      </c>
    </row>
    <row r="461">
      <c r="A461" t="n">
        <v>1</v>
      </c>
      <c r="B461" t="n">
        <v>15</v>
      </c>
      <c r="C461" t="inlineStr">
        <is>
          <t xml:space="preserve">CONCLUIDO	</t>
        </is>
      </c>
      <c r="D461" t="n">
        <v>11.2202</v>
      </c>
      <c r="E461" t="n">
        <v>8.91</v>
      </c>
      <c r="F461" t="n">
        <v>7.01</v>
      </c>
      <c r="G461" t="n">
        <v>23.38</v>
      </c>
      <c r="H461" t="n">
        <v>0.53</v>
      </c>
      <c r="I461" t="n">
        <v>18</v>
      </c>
      <c r="J461" t="n">
        <v>40.06</v>
      </c>
      <c r="K461" t="n">
        <v>19.54</v>
      </c>
      <c r="L461" t="n">
        <v>1.25</v>
      </c>
      <c r="M461" t="n">
        <v>15</v>
      </c>
      <c r="N461" t="n">
        <v>4.26</v>
      </c>
      <c r="O461" t="n">
        <v>5174.29</v>
      </c>
      <c r="P461" t="n">
        <v>28.7</v>
      </c>
      <c r="Q461" t="n">
        <v>204.16</v>
      </c>
      <c r="R461" t="n">
        <v>31.86</v>
      </c>
      <c r="S461" t="n">
        <v>17.37</v>
      </c>
      <c r="T461" t="n">
        <v>5084.31</v>
      </c>
      <c r="U461" t="n">
        <v>0.55</v>
      </c>
      <c r="V461" t="n">
        <v>0.73</v>
      </c>
      <c r="W461" t="n">
        <v>1.16</v>
      </c>
      <c r="X461" t="n">
        <v>0.32</v>
      </c>
      <c r="Y461" t="n">
        <v>1</v>
      </c>
      <c r="Z461" t="n">
        <v>10</v>
      </c>
    </row>
    <row r="462">
      <c r="A462" t="n">
        <v>2</v>
      </c>
      <c r="B462" t="n">
        <v>15</v>
      </c>
      <c r="C462" t="inlineStr">
        <is>
          <t xml:space="preserve">CONCLUIDO	</t>
        </is>
      </c>
      <c r="D462" t="n">
        <v>11.25</v>
      </c>
      <c r="E462" t="n">
        <v>8.890000000000001</v>
      </c>
      <c r="F462" t="n">
        <v>7.01</v>
      </c>
      <c r="G462" t="n">
        <v>26.3</v>
      </c>
      <c r="H462" t="n">
        <v>0.64</v>
      </c>
      <c r="I462" t="n">
        <v>16</v>
      </c>
      <c r="J462" t="n">
        <v>40.34</v>
      </c>
      <c r="K462" t="n">
        <v>19.54</v>
      </c>
      <c r="L462" t="n">
        <v>1.5</v>
      </c>
      <c r="M462" t="n">
        <v>6</v>
      </c>
      <c r="N462" t="n">
        <v>4.29</v>
      </c>
      <c r="O462" t="n">
        <v>5208.6</v>
      </c>
      <c r="P462" t="n">
        <v>27.89</v>
      </c>
      <c r="Q462" t="n">
        <v>204.22</v>
      </c>
      <c r="R462" t="n">
        <v>31.48</v>
      </c>
      <c r="S462" t="n">
        <v>17.37</v>
      </c>
      <c r="T462" t="n">
        <v>4902.08</v>
      </c>
      <c r="U462" t="n">
        <v>0.55</v>
      </c>
      <c r="V462" t="n">
        <v>0.73</v>
      </c>
      <c r="W462" t="n">
        <v>1.17</v>
      </c>
      <c r="X462" t="n">
        <v>0.32</v>
      </c>
      <c r="Y462" t="n">
        <v>1</v>
      </c>
      <c r="Z462" t="n">
        <v>10</v>
      </c>
    </row>
    <row r="463">
      <c r="A463" t="n">
        <v>3</v>
      </c>
      <c r="B463" t="n">
        <v>15</v>
      </c>
      <c r="C463" t="inlineStr">
        <is>
          <t xml:space="preserve">CONCLUIDO	</t>
        </is>
      </c>
      <c r="D463" t="n">
        <v>11.286</v>
      </c>
      <c r="E463" t="n">
        <v>8.859999999999999</v>
      </c>
      <c r="F463" t="n">
        <v>7</v>
      </c>
      <c r="G463" t="n">
        <v>27.98</v>
      </c>
      <c r="H463" t="n">
        <v>0.74</v>
      </c>
      <c r="I463" t="n">
        <v>15</v>
      </c>
      <c r="J463" t="n">
        <v>40.61</v>
      </c>
      <c r="K463" t="n">
        <v>19.54</v>
      </c>
      <c r="L463" t="n">
        <v>1.75</v>
      </c>
      <c r="M463" t="n">
        <v>1</v>
      </c>
      <c r="N463" t="n">
        <v>4.32</v>
      </c>
      <c r="O463" t="n">
        <v>5242.92</v>
      </c>
      <c r="P463" t="n">
        <v>27.78</v>
      </c>
      <c r="Q463" t="n">
        <v>204.18</v>
      </c>
      <c r="R463" t="n">
        <v>30.8</v>
      </c>
      <c r="S463" t="n">
        <v>17.37</v>
      </c>
      <c r="T463" t="n">
        <v>4568.11</v>
      </c>
      <c r="U463" t="n">
        <v>0.5600000000000001</v>
      </c>
      <c r="V463" t="n">
        <v>0.73</v>
      </c>
      <c r="W463" t="n">
        <v>1.18</v>
      </c>
      <c r="X463" t="n">
        <v>0.3</v>
      </c>
      <c r="Y463" t="n">
        <v>1</v>
      </c>
      <c r="Z463" t="n">
        <v>10</v>
      </c>
    </row>
    <row r="464">
      <c r="A464" t="n">
        <v>4</v>
      </c>
      <c r="B464" t="n">
        <v>15</v>
      </c>
      <c r="C464" t="inlineStr">
        <is>
          <t xml:space="preserve">CONCLUIDO	</t>
        </is>
      </c>
      <c r="D464" t="n">
        <v>11.2835</v>
      </c>
      <c r="E464" t="n">
        <v>8.859999999999999</v>
      </c>
      <c r="F464" t="n">
        <v>7</v>
      </c>
      <c r="G464" t="n">
        <v>27.99</v>
      </c>
      <c r="H464" t="n">
        <v>0.84</v>
      </c>
      <c r="I464" t="n">
        <v>15</v>
      </c>
      <c r="J464" t="n">
        <v>40.89</v>
      </c>
      <c r="K464" t="n">
        <v>19.54</v>
      </c>
      <c r="L464" t="n">
        <v>2</v>
      </c>
      <c r="M464" t="n">
        <v>0</v>
      </c>
      <c r="N464" t="n">
        <v>4.35</v>
      </c>
      <c r="O464" t="n">
        <v>5277.26</v>
      </c>
      <c r="P464" t="n">
        <v>27.93</v>
      </c>
      <c r="Q464" t="n">
        <v>204.18</v>
      </c>
      <c r="R464" t="n">
        <v>30.85</v>
      </c>
      <c r="S464" t="n">
        <v>17.37</v>
      </c>
      <c r="T464" t="n">
        <v>4592.31</v>
      </c>
      <c r="U464" t="n">
        <v>0.5600000000000001</v>
      </c>
      <c r="V464" t="n">
        <v>0.73</v>
      </c>
      <c r="W464" t="n">
        <v>1.18</v>
      </c>
      <c r="X464" t="n">
        <v>0.31</v>
      </c>
      <c r="Y464" t="n">
        <v>1</v>
      </c>
      <c r="Z464" t="n">
        <v>10</v>
      </c>
    </row>
    <row r="465">
      <c r="A465" t="n">
        <v>0</v>
      </c>
      <c r="B465" t="n">
        <v>70</v>
      </c>
      <c r="C465" t="inlineStr">
        <is>
          <t xml:space="preserve">CONCLUIDO	</t>
        </is>
      </c>
      <c r="D465" t="n">
        <v>8.182700000000001</v>
      </c>
      <c r="E465" t="n">
        <v>12.22</v>
      </c>
      <c r="F465" t="n">
        <v>8.06</v>
      </c>
      <c r="G465" t="n">
        <v>7.22</v>
      </c>
      <c r="H465" t="n">
        <v>0.12</v>
      </c>
      <c r="I465" t="n">
        <v>67</v>
      </c>
      <c r="J465" t="n">
        <v>141.81</v>
      </c>
      <c r="K465" t="n">
        <v>47.83</v>
      </c>
      <c r="L465" t="n">
        <v>1</v>
      </c>
      <c r="M465" t="n">
        <v>65</v>
      </c>
      <c r="N465" t="n">
        <v>22.98</v>
      </c>
      <c r="O465" t="n">
        <v>17723.39</v>
      </c>
      <c r="P465" t="n">
        <v>91.54000000000001</v>
      </c>
      <c r="Q465" t="n">
        <v>204.21</v>
      </c>
      <c r="R465" t="n">
        <v>63.88</v>
      </c>
      <c r="S465" t="n">
        <v>17.37</v>
      </c>
      <c r="T465" t="n">
        <v>20847.42</v>
      </c>
      <c r="U465" t="n">
        <v>0.27</v>
      </c>
      <c r="V465" t="n">
        <v>0.63</v>
      </c>
      <c r="W465" t="n">
        <v>1.26</v>
      </c>
      <c r="X465" t="n">
        <v>1.36</v>
      </c>
      <c r="Y465" t="n">
        <v>1</v>
      </c>
      <c r="Z465" t="n">
        <v>10</v>
      </c>
    </row>
    <row r="466">
      <c r="A466" t="n">
        <v>1</v>
      </c>
      <c r="B466" t="n">
        <v>70</v>
      </c>
      <c r="C466" t="inlineStr">
        <is>
          <t xml:space="preserve">CONCLUIDO	</t>
        </is>
      </c>
      <c r="D466" t="n">
        <v>8.7674</v>
      </c>
      <c r="E466" t="n">
        <v>11.41</v>
      </c>
      <c r="F466" t="n">
        <v>7.7</v>
      </c>
      <c r="G466" t="n">
        <v>9.06</v>
      </c>
      <c r="H466" t="n">
        <v>0.16</v>
      </c>
      <c r="I466" t="n">
        <v>51</v>
      </c>
      <c r="J466" t="n">
        <v>142.15</v>
      </c>
      <c r="K466" t="n">
        <v>47.83</v>
      </c>
      <c r="L466" t="n">
        <v>1.25</v>
      </c>
      <c r="M466" t="n">
        <v>49</v>
      </c>
      <c r="N466" t="n">
        <v>23.07</v>
      </c>
      <c r="O466" t="n">
        <v>17765.46</v>
      </c>
      <c r="P466" t="n">
        <v>87.23999999999999</v>
      </c>
      <c r="Q466" t="n">
        <v>204.21</v>
      </c>
      <c r="R466" t="n">
        <v>53.56</v>
      </c>
      <c r="S466" t="n">
        <v>17.37</v>
      </c>
      <c r="T466" t="n">
        <v>15769.29</v>
      </c>
      <c r="U466" t="n">
        <v>0.32</v>
      </c>
      <c r="V466" t="n">
        <v>0.66</v>
      </c>
      <c r="W466" t="n">
        <v>1.21</v>
      </c>
      <c r="X466" t="n">
        <v>1.01</v>
      </c>
      <c r="Y466" t="n">
        <v>1</v>
      </c>
      <c r="Z466" t="n">
        <v>10</v>
      </c>
    </row>
    <row r="467">
      <c r="A467" t="n">
        <v>2</v>
      </c>
      <c r="B467" t="n">
        <v>70</v>
      </c>
      <c r="C467" t="inlineStr">
        <is>
          <t xml:space="preserve">CONCLUIDO	</t>
        </is>
      </c>
      <c r="D467" t="n">
        <v>9.1137</v>
      </c>
      <c r="E467" t="n">
        <v>10.97</v>
      </c>
      <c r="F467" t="n">
        <v>7.53</v>
      </c>
      <c r="G467" t="n">
        <v>10.76</v>
      </c>
      <c r="H467" t="n">
        <v>0.19</v>
      </c>
      <c r="I467" t="n">
        <v>42</v>
      </c>
      <c r="J467" t="n">
        <v>142.49</v>
      </c>
      <c r="K467" t="n">
        <v>47.83</v>
      </c>
      <c r="L467" t="n">
        <v>1.5</v>
      </c>
      <c r="M467" t="n">
        <v>40</v>
      </c>
      <c r="N467" t="n">
        <v>23.16</v>
      </c>
      <c r="O467" t="n">
        <v>17807.56</v>
      </c>
      <c r="P467" t="n">
        <v>85.05</v>
      </c>
      <c r="Q467" t="n">
        <v>204.15</v>
      </c>
      <c r="R467" t="n">
        <v>47.83</v>
      </c>
      <c r="S467" t="n">
        <v>17.37</v>
      </c>
      <c r="T467" t="n">
        <v>12948.82</v>
      </c>
      <c r="U467" t="n">
        <v>0.36</v>
      </c>
      <c r="V467" t="n">
        <v>0.68</v>
      </c>
      <c r="W467" t="n">
        <v>1.21</v>
      </c>
      <c r="X467" t="n">
        <v>0.84</v>
      </c>
      <c r="Y467" t="n">
        <v>1</v>
      </c>
      <c r="Z467" t="n">
        <v>10</v>
      </c>
    </row>
    <row r="468">
      <c r="A468" t="n">
        <v>3</v>
      </c>
      <c r="B468" t="n">
        <v>70</v>
      </c>
      <c r="C468" t="inlineStr">
        <is>
          <t xml:space="preserve">CONCLUIDO	</t>
        </is>
      </c>
      <c r="D468" t="n">
        <v>9.416399999999999</v>
      </c>
      <c r="E468" t="n">
        <v>10.62</v>
      </c>
      <c r="F468" t="n">
        <v>7.38</v>
      </c>
      <c r="G468" t="n">
        <v>12.65</v>
      </c>
      <c r="H468" t="n">
        <v>0.22</v>
      </c>
      <c r="I468" t="n">
        <v>35</v>
      </c>
      <c r="J468" t="n">
        <v>142.83</v>
      </c>
      <c r="K468" t="n">
        <v>47.83</v>
      </c>
      <c r="L468" t="n">
        <v>1.75</v>
      </c>
      <c r="M468" t="n">
        <v>33</v>
      </c>
      <c r="N468" t="n">
        <v>23.25</v>
      </c>
      <c r="O468" t="n">
        <v>17849.7</v>
      </c>
      <c r="P468" t="n">
        <v>83.09</v>
      </c>
      <c r="Q468" t="n">
        <v>204.14</v>
      </c>
      <c r="R468" t="n">
        <v>43.19</v>
      </c>
      <c r="S468" t="n">
        <v>17.37</v>
      </c>
      <c r="T468" t="n">
        <v>10663.23</v>
      </c>
      <c r="U468" t="n">
        <v>0.4</v>
      </c>
      <c r="V468" t="n">
        <v>0.6899999999999999</v>
      </c>
      <c r="W468" t="n">
        <v>1.19</v>
      </c>
      <c r="X468" t="n">
        <v>0.6899999999999999</v>
      </c>
      <c r="Y468" t="n">
        <v>1</v>
      </c>
      <c r="Z468" t="n">
        <v>10</v>
      </c>
    </row>
    <row r="469">
      <c r="A469" t="n">
        <v>4</v>
      </c>
      <c r="B469" t="n">
        <v>70</v>
      </c>
      <c r="C469" t="inlineStr">
        <is>
          <t xml:space="preserve">CONCLUIDO	</t>
        </is>
      </c>
      <c r="D469" t="n">
        <v>9.600300000000001</v>
      </c>
      <c r="E469" t="n">
        <v>10.42</v>
      </c>
      <c r="F469" t="n">
        <v>7.29</v>
      </c>
      <c r="G469" t="n">
        <v>14.11</v>
      </c>
      <c r="H469" t="n">
        <v>0.25</v>
      </c>
      <c r="I469" t="n">
        <v>31</v>
      </c>
      <c r="J469" t="n">
        <v>143.17</v>
      </c>
      <c r="K469" t="n">
        <v>47.83</v>
      </c>
      <c r="L469" t="n">
        <v>2</v>
      </c>
      <c r="M469" t="n">
        <v>29</v>
      </c>
      <c r="N469" t="n">
        <v>23.34</v>
      </c>
      <c r="O469" t="n">
        <v>17891.86</v>
      </c>
      <c r="P469" t="n">
        <v>81.89</v>
      </c>
      <c r="Q469" t="n">
        <v>204.15</v>
      </c>
      <c r="R469" t="n">
        <v>40.42</v>
      </c>
      <c r="S469" t="n">
        <v>17.37</v>
      </c>
      <c r="T469" t="n">
        <v>9298.77</v>
      </c>
      <c r="U469" t="n">
        <v>0.43</v>
      </c>
      <c r="V469" t="n">
        <v>0.7</v>
      </c>
      <c r="W469" t="n">
        <v>1.19</v>
      </c>
      <c r="X469" t="n">
        <v>0.6</v>
      </c>
      <c r="Y469" t="n">
        <v>1</v>
      </c>
      <c r="Z469" t="n">
        <v>10</v>
      </c>
    </row>
    <row r="470">
      <c r="A470" t="n">
        <v>5</v>
      </c>
      <c r="B470" t="n">
        <v>70</v>
      </c>
      <c r="C470" t="inlineStr">
        <is>
          <t xml:space="preserve">CONCLUIDO	</t>
        </is>
      </c>
      <c r="D470" t="n">
        <v>9.787100000000001</v>
      </c>
      <c r="E470" t="n">
        <v>10.22</v>
      </c>
      <c r="F470" t="n">
        <v>7.21</v>
      </c>
      <c r="G470" t="n">
        <v>16.02</v>
      </c>
      <c r="H470" t="n">
        <v>0.28</v>
      </c>
      <c r="I470" t="n">
        <v>27</v>
      </c>
      <c r="J470" t="n">
        <v>143.51</v>
      </c>
      <c r="K470" t="n">
        <v>47.83</v>
      </c>
      <c r="L470" t="n">
        <v>2.25</v>
      </c>
      <c r="M470" t="n">
        <v>25</v>
      </c>
      <c r="N470" t="n">
        <v>23.44</v>
      </c>
      <c r="O470" t="n">
        <v>17934.06</v>
      </c>
      <c r="P470" t="n">
        <v>80.66</v>
      </c>
      <c r="Q470" t="n">
        <v>204.16</v>
      </c>
      <c r="R470" t="n">
        <v>37.94</v>
      </c>
      <c r="S470" t="n">
        <v>17.37</v>
      </c>
      <c r="T470" t="n">
        <v>8078.56</v>
      </c>
      <c r="U470" t="n">
        <v>0.46</v>
      </c>
      <c r="V470" t="n">
        <v>0.71</v>
      </c>
      <c r="W470" t="n">
        <v>1.18</v>
      </c>
      <c r="X470" t="n">
        <v>0.52</v>
      </c>
      <c r="Y470" t="n">
        <v>1</v>
      </c>
      <c r="Z470" t="n">
        <v>10</v>
      </c>
    </row>
    <row r="471">
      <c r="A471" t="n">
        <v>6</v>
      </c>
      <c r="B471" t="n">
        <v>70</v>
      </c>
      <c r="C471" t="inlineStr">
        <is>
          <t xml:space="preserve">CONCLUIDO	</t>
        </is>
      </c>
      <c r="D471" t="n">
        <v>9.9231</v>
      </c>
      <c r="E471" t="n">
        <v>10.08</v>
      </c>
      <c r="F471" t="n">
        <v>7.16</v>
      </c>
      <c r="G471" t="n">
        <v>17.89</v>
      </c>
      <c r="H471" t="n">
        <v>0.31</v>
      </c>
      <c r="I471" t="n">
        <v>24</v>
      </c>
      <c r="J471" t="n">
        <v>143.86</v>
      </c>
      <c r="K471" t="n">
        <v>47.83</v>
      </c>
      <c r="L471" t="n">
        <v>2.5</v>
      </c>
      <c r="M471" t="n">
        <v>22</v>
      </c>
      <c r="N471" t="n">
        <v>23.53</v>
      </c>
      <c r="O471" t="n">
        <v>17976.29</v>
      </c>
      <c r="P471" t="n">
        <v>79.84</v>
      </c>
      <c r="Q471" t="n">
        <v>204.16</v>
      </c>
      <c r="R471" t="n">
        <v>36.19</v>
      </c>
      <c r="S471" t="n">
        <v>17.37</v>
      </c>
      <c r="T471" t="n">
        <v>7218.05</v>
      </c>
      <c r="U471" t="n">
        <v>0.48</v>
      </c>
      <c r="V471" t="n">
        <v>0.71</v>
      </c>
      <c r="W471" t="n">
        <v>1.18</v>
      </c>
      <c r="X471" t="n">
        <v>0.46</v>
      </c>
      <c r="Y471" t="n">
        <v>1</v>
      </c>
      <c r="Z471" t="n">
        <v>10</v>
      </c>
    </row>
    <row r="472">
      <c r="A472" t="n">
        <v>7</v>
      </c>
      <c r="B472" t="n">
        <v>70</v>
      </c>
      <c r="C472" t="inlineStr">
        <is>
          <t xml:space="preserve">CONCLUIDO	</t>
        </is>
      </c>
      <c r="D472" t="n">
        <v>10.0195</v>
      </c>
      <c r="E472" t="n">
        <v>9.98</v>
      </c>
      <c r="F472" t="n">
        <v>7.12</v>
      </c>
      <c r="G472" t="n">
        <v>19.41</v>
      </c>
      <c r="H472" t="n">
        <v>0.34</v>
      </c>
      <c r="I472" t="n">
        <v>22</v>
      </c>
      <c r="J472" t="n">
        <v>144.2</v>
      </c>
      <c r="K472" t="n">
        <v>47.83</v>
      </c>
      <c r="L472" t="n">
        <v>2.75</v>
      </c>
      <c r="M472" t="n">
        <v>20</v>
      </c>
      <c r="N472" t="n">
        <v>23.62</v>
      </c>
      <c r="O472" t="n">
        <v>18018.55</v>
      </c>
      <c r="P472" t="n">
        <v>79.22</v>
      </c>
      <c r="Q472" t="n">
        <v>204.15</v>
      </c>
      <c r="R472" t="n">
        <v>35.1</v>
      </c>
      <c r="S472" t="n">
        <v>17.37</v>
      </c>
      <c r="T472" t="n">
        <v>6682.37</v>
      </c>
      <c r="U472" t="n">
        <v>0.49</v>
      </c>
      <c r="V472" t="n">
        <v>0.72</v>
      </c>
      <c r="W472" t="n">
        <v>1.17</v>
      </c>
      <c r="X472" t="n">
        <v>0.42</v>
      </c>
      <c r="Y472" t="n">
        <v>1</v>
      </c>
      <c r="Z472" t="n">
        <v>10</v>
      </c>
    </row>
    <row r="473">
      <c r="A473" t="n">
        <v>8</v>
      </c>
      <c r="B473" t="n">
        <v>70</v>
      </c>
      <c r="C473" t="inlineStr">
        <is>
          <t xml:space="preserve">CONCLUIDO	</t>
        </is>
      </c>
      <c r="D473" t="n">
        <v>10.13</v>
      </c>
      <c r="E473" t="n">
        <v>9.869999999999999</v>
      </c>
      <c r="F473" t="n">
        <v>7.07</v>
      </c>
      <c r="G473" t="n">
        <v>21.2</v>
      </c>
      <c r="H473" t="n">
        <v>0.37</v>
      </c>
      <c r="I473" t="n">
        <v>20</v>
      </c>
      <c r="J473" t="n">
        <v>144.54</v>
      </c>
      <c r="K473" t="n">
        <v>47.83</v>
      </c>
      <c r="L473" t="n">
        <v>3</v>
      </c>
      <c r="M473" t="n">
        <v>18</v>
      </c>
      <c r="N473" t="n">
        <v>23.71</v>
      </c>
      <c r="O473" t="n">
        <v>18060.85</v>
      </c>
      <c r="P473" t="n">
        <v>78.42</v>
      </c>
      <c r="Q473" t="n">
        <v>204.15</v>
      </c>
      <c r="R473" t="n">
        <v>33.69</v>
      </c>
      <c r="S473" t="n">
        <v>17.37</v>
      </c>
      <c r="T473" t="n">
        <v>5985.28</v>
      </c>
      <c r="U473" t="n">
        <v>0.52</v>
      </c>
      <c r="V473" t="n">
        <v>0.72</v>
      </c>
      <c r="W473" t="n">
        <v>1.16</v>
      </c>
      <c r="X473" t="n">
        <v>0.37</v>
      </c>
      <c r="Y473" t="n">
        <v>1</v>
      </c>
      <c r="Z473" t="n">
        <v>10</v>
      </c>
    </row>
    <row r="474">
      <c r="A474" t="n">
        <v>9</v>
      </c>
      <c r="B474" t="n">
        <v>70</v>
      </c>
      <c r="C474" t="inlineStr">
        <is>
          <t xml:space="preserve">CONCLUIDO	</t>
        </is>
      </c>
      <c r="D474" t="n">
        <v>10.1793</v>
      </c>
      <c r="E474" t="n">
        <v>9.82</v>
      </c>
      <c r="F474" t="n">
        <v>7.05</v>
      </c>
      <c r="G474" t="n">
        <v>22.25</v>
      </c>
      <c r="H474" t="n">
        <v>0.4</v>
      </c>
      <c r="I474" t="n">
        <v>19</v>
      </c>
      <c r="J474" t="n">
        <v>144.89</v>
      </c>
      <c r="K474" t="n">
        <v>47.83</v>
      </c>
      <c r="L474" t="n">
        <v>3.25</v>
      </c>
      <c r="M474" t="n">
        <v>17</v>
      </c>
      <c r="N474" t="n">
        <v>23.81</v>
      </c>
      <c r="O474" t="n">
        <v>18103.18</v>
      </c>
      <c r="P474" t="n">
        <v>77.94</v>
      </c>
      <c r="Q474" t="n">
        <v>204.15</v>
      </c>
      <c r="R474" t="n">
        <v>32.98</v>
      </c>
      <c r="S474" t="n">
        <v>17.37</v>
      </c>
      <c r="T474" t="n">
        <v>5635.04</v>
      </c>
      <c r="U474" t="n">
        <v>0.53</v>
      </c>
      <c r="V474" t="n">
        <v>0.72</v>
      </c>
      <c r="W474" t="n">
        <v>1.16</v>
      </c>
      <c r="X474" t="n">
        <v>0.35</v>
      </c>
      <c r="Y474" t="n">
        <v>1</v>
      </c>
      <c r="Z474" t="n">
        <v>10</v>
      </c>
    </row>
    <row r="475">
      <c r="A475" t="n">
        <v>10</v>
      </c>
      <c r="B475" t="n">
        <v>70</v>
      </c>
      <c r="C475" t="inlineStr">
        <is>
          <t xml:space="preserve">CONCLUIDO	</t>
        </is>
      </c>
      <c r="D475" t="n">
        <v>10.2743</v>
      </c>
      <c r="E475" t="n">
        <v>9.73</v>
      </c>
      <c r="F475" t="n">
        <v>7.01</v>
      </c>
      <c r="G475" t="n">
        <v>24.75</v>
      </c>
      <c r="H475" t="n">
        <v>0.43</v>
      </c>
      <c r="I475" t="n">
        <v>17</v>
      </c>
      <c r="J475" t="n">
        <v>145.23</v>
      </c>
      <c r="K475" t="n">
        <v>47.83</v>
      </c>
      <c r="L475" t="n">
        <v>3.5</v>
      </c>
      <c r="M475" t="n">
        <v>15</v>
      </c>
      <c r="N475" t="n">
        <v>23.9</v>
      </c>
      <c r="O475" t="n">
        <v>18145.54</v>
      </c>
      <c r="P475" t="n">
        <v>77.22</v>
      </c>
      <c r="Q475" t="n">
        <v>204.14</v>
      </c>
      <c r="R475" t="n">
        <v>31.9</v>
      </c>
      <c r="S475" t="n">
        <v>17.37</v>
      </c>
      <c r="T475" t="n">
        <v>5105.07</v>
      </c>
      <c r="U475" t="n">
        <v>0.54</v>
      </c>
      <c r="V475" t="n">
        <v>0.73</v>
      </c>
      <c r="W475" t="n">
        <v>1.16</v>
      </c>
      <c r="X475" t="n">
        <v>0.32</v>
      </c>
      <c r="Y475" t="n">
        <v>1</v>
      </c>
      <c r="Z475" t="n">
        <v>10</v>
      </c>
    </row>
    <row r="476">
      <c r="A476" t="n">
        <v>11</v>
      </c>
      <c r="B476" t="n">
        <v>70</v>
      </c>
      <c r="C476" t="inlineStr">
        <is>
          <t xml:space="preserve">CONCLUIDO	</t>
        </is>
      </c>
      <c r="D476" t="n">
        <v>10.33</v>
      </c>
      <c r="E476" t="n">
        <v>9.68</v>
      </c>
      <c r="F476" t="n">
        <v>6.99</v>
      </c>
      <c r="G476" t="n">
        <v>26.21</v>
      </c>
      <c r="H476" t="n">
        <v>0.46</v>
      </c>
      <c r="I476" t="n">
        <v>16</v>
      </c>
      <c r="J476" t="n">
        <v>145.57</v>
      </c>
      <c r="K476" t="n">
        <v>47.83</v>
      </c>
      <c r="L476" t="n">
        <v>3.75</v>
      </c>
      <c r="M476" t="n">
        <v>14</v>
      </c>
      <c r="N476" t="n">
        <v>23.99</v>
      </c>
      <c r="O476" t="n">
        <v>18187.93</v>
      </c>
      <c r="P476" t="n">
        <v>76.76000000000001</v>
      </c>
      <c r="Q476" t="n">
        <v>204.16</v>
      </c>
      <c r="R476" t="n">
        <v>31.24</v>
      </c>
      <c r="S476" t="n">
        <v>17.37</v>
      </c>
      <c r="T476" t="n">
        <v>4782.13</v>
      </c>
      <c r="U476" t="n">
        <v>0.5600000000000001</v>
      </c>
      <c r="V476" t="n">
        <v>0.73</v>
      </c>
      <c r="W476" t="n">
        <v>1.16</v>
      </c>
      <c r="X476" t="n">
        <v>0.3</v>
      </c>
      <c r="Y476" t="n">
        <v>1</v>
      </c>
      <c r="Z476" t="n">
        <v>10</v>
      </c>
    </row>
    <row r="477">
      <c r="A477" t="n">
        <v>12</v>
      </c>
      <c r="B477" t="n">
        <v>70</v>
      </c>
      <c r="C477" t="inlineStr">
        <is>
          <t xml:space="preserve">CONCLUIDO	</t>
        </is>
      </c>
      <c r="D477" t="n">
        <v>10.3932</v>
      </c>
      <c r="E477" t="n">
        <v>9.619999999999999</v>
      </c>
      <c r="F477" t="n">
        <v>6.96</v>
      </c>
      <c r="G477" t="n">
        <v>27.84</v>
      </c>
      <c r="H477" t="n">
        <v>0.49</v>
      </c>
      <c r="I477" t="n">
        <v>15</v>
      </c>
      <c r="J477" t="n">
        <v>145.92</v>
      </c>
      <c r="K477" t="n">
        <v>47.83</v>
      </c>
      <c r="L477" t="n">
        <v>4</v>
      </c>
      <c r="M477" t="n">
        <v>13</v>
      </c>
      <c r="N477" t="n">
        <v>24.09</v>
      </c>
      <c r="O477" t="n">
        <v>18230.35</v>
      </c>
      <c r="P477" t="n">
        <v>76.36</v>
      </c>
      <c r="Q477" t="n">
        <v>204.19</v>
      </c>
      <c r="R477" t="n">
        <v>30.26</v>
      </c>
      <c r="S477" t="n">
        <v>17.37</v>
      </c>
      <c r="T477" t="n">
        <v>4296.53</v>
      </c>
      <c r="U477" t="n">
        <v>0.57</v>
      </c>
      <c r="V477" t="n">
        <v>0.73</v>
      </c>
      <c r="W477" t="n">
        <v>1.16</v>
      </c>
      <c r="X477" t="n">
        <v>0.27</v>
      </c>
      <c r="Y477" t="n">
        <v>1</v>
      </c>
      <c r="Z477" t="n">
        <v>10</v>
      </c>
    </row>
    <row r="478">
      <c r="A478" t="n">
        <v>13</v>
      </c>
      <c r="B478" t="n">
        <v>70</v>
      </c>
      <c r="C478" t="inlineStr">
        <is>
          <t xml:space="preserve">CONCLUIDO	</t>
        </is>
      </c>
      <c r="D478" t="n">
        <v>10.4357</v>
      </c>
      <c r="E478" t="n">
        <v>9.58</v>
      </c>
      <c r="F478" t="n">
        <v>6.95</v>
      </c>
      <c r="G478" t="n">
        <v>29.78</v>
      </c>
      <c r="H478" t="n">
        <v>0.51</v>
      </c>
      <c r="I478" t="n">
        <v>14</v>
      </c>
      <c r="J478" t="n">
        <v>146.26</v>
      </c>
      <c r="K478" t="n">
        <v>47.83</v>
      </c>
      <c r="L478" t="n">
        <v>4.25</v>
      </c>
      <c r="M478" t="n">
        <v>12</v>
      </c>
      <c r="N478" t="n">
        <v>24.18</v>
      </c>
      <c r="O478" t="n">
        <v>18272.81</v>
      </c>
      <c r="P478" t="n">
        <v>75.87</v>
      </c>
      <c r="Q478" t="n">
        <v>204.14</v>
      </c>
      <c r="R478" t="n">
        <v>29.93</v>
      </c>
      <c r="S478" t="n">
        <v>17.37</v>
      </c>
      <c r="T478" t="n">
        <v>4135.63</v>
      </c>
      <c r="U478" t="n">
        <v>0.58</v>
      </c>
      <c r="V478" t="n">
        <v>0.73</v>
      </c>
      <c r="W478" t="n">
        <v>1.16</v>
      </c>
      <c r="X478" t="n">
        <v>0.26</v>
      </c>
      <c r="Y478" t="n">
        <v>1</v>
      </c>
      <c r="Z478" t="n">
        <v>10</v>
      </c>
    </row>
    <row r="479">
      <c r="A479" t="n">
        <v>14</v>
      </c>
      <c r="B479" t="n">
        <v>70</v>
      </c>
      <c r="C479" t="inlineStr">
        <is>
          <t xml:space="preserve">CONCLUIDO	</t>
        </is>
      </c>
      <c r="D479" t="n">
        <v>10.495</v>
      </c>
      <c r="E479" t="n">
        <v>9.529999999999999</v>
      </c>
      <c r="F479" t="n">
        <v>6.92</v>
      </c>
      <c r="G479" t="n">
        <v>31.96</v>
      </c>
      <c r="H479" t="n">
        <v>0.54</v>
      </c>
      <c r="I479" t="n">
        <v>13</v>
      </c>
      <c r="J479" t="n">
        <v>146.61</v>
      </c>
      <c r="K479" t="n">
        <v>47.83</v>
      </c>
      <c r="L479" t="n">
        <v>4.5</v>
      </c>
      <c r="M479" t="n">
        <v>11</v>
      </c>
      <c r="N479" t="n">
        <v>24.28</v>
      </c>
      <c r="O479" t="n">
        <v>18315.3</v>
      </c>
      <c r="P479" t="n">
        <v>75.23999999999999</v>
      </c>
      <c r="Q479" t="n">
        <v>204.17</v>
      </c>
      <c r="R479" t="n">
        <v>29.17</v>
      </c>
      <c r="S479" t="n">
        <v>17.37</v>
      </c>
      <c r="T479" t="n">
        <v>3762.82</v>
      </c>
      <c r="U479" t="n">
        <v>0.6</v>
      </c>
      <c r="V479" t="n">
        <v>0.74</v>
      </c>
      <c r="W479" t="n">
        <v>1.15</v>
      </c>
      <c r="X479" t="n">
        <v>0.23</v>
      </c>
      <c r="Y479" t="n">
        <v>1</v>
      </c>
      <c r="Z479" t="n">
        <v>10</v>
      </c>
    </row>
    <row r="480">
      <c r="A480" t="n">
        <v>15</v>
      </c>
      <c r="B480" t="n">
        <v>70</v>
      </c>
      <c r="C480" t="inlineStr">
        <is>
          <t xml:space="preserve">CONCLUIDO	</t>
        </is>
      </c>
      <c r="D480" t="n">
        <v>10.491</v>
      </c>
      <c r="E480" t="n">
        <v>9.529999999999999</v>
      </c>
      <c r="F480" t="n">
        <v>6.93</v>
      </c>
      <c r="G480" t="n">
        <v>31.98</v>
      </c>
      <c r="H480" t="n">
        <v>0.57</v>
      </c>
      <c r="I480" t="n">
        <v>13</v>
      </c>
      <c r="J480" t="n">
        <v>146.95</v>
      </c>
      <c r="K480" t="n">
        <v>47.83</v>
      </c>
      <c r="L480" t="n">
        <v>4.75</v>
      </c>
      <c r="M480" t="n">
        <v>11</v>
      </c>
      <c r="N480" t="n">
        <v>24.37</v>
      </c>
      <c r="O480" t="n">
        <v>18357.82</v>
      </c>
      <c r="P480" t="n">
        <v>75.23999999999999</v>
      </c>
      <c r="Q480" t="n">
        <v>204.17</v>
      </c>
      <c r="R480" t="n">
        <v>29.09</v>
      </c>
      <c r="S480" t="n">
        <v>17.37</v>
      </c>
      <c r="T480" t="n">
        <v>3723.34</v>
      </c>
      <c r="U480" t="n">
        <v>0.6</v>
      </c>
      <c r="V480" t="n">
        <v>0.74</v>
      </c>
      <c r="W480" t="n">
        <v>1.16</v>
      </c>
      <c r="X480" t="n">
        <v>0.24</v>
      </c>
      <c r="Y480" t="n">
        <v>1</v>
      </c>
      <c r="Z480" t="n">
        <v>10</v>
      </c>
    </row>
    <row r="481">
      <c r="A481" t="n">
        <v>16</v>
      </c>
      <c r="B481" t="n">
        <v>70</v>
      </c>
      <c r="C481" t="inlineStr">
        <is>
          <t xml:space="preserve">CONCLUIDO	</t>
        </is>
      </c>
      <c r="D481" t="n">
        <v>10.5371</v>
      </c>
      <c r="E481" t="n">
        <v>9.49</v>
      </c>
      <c r="F481" t="n">
        <v>6.92</v>
      </c>
      <c r="G481" t="n">
        <v>34.58</v>
      </c>
      <c r="H481" t="n">
        <v>0.6</v>
      </c>
      <c r="I481" t="n">
        <v>12</v>
      </c>
      <c r="J481" t="n">
        <v>147.3</v>
      </c>
      <c r="K481" t="n">
        <v>47.83</v>
      </c>
      <c r="L481" t="n">
        <v>5</v>
      </c>
      <c r="M481" t="n">
        <v>10</v>
      </c>
      <c r="N481" t="n">
        <v>24.47</v>
      </c>
      <c r="O481" t="n">
        <v>18400.38</v>
      </c>
      <c r="P481" t="n">
        <v>74.91</v>
      </c>
      <c r="Q481" t="n">
        <v>204.15</v>
      </c>
      <c r="R481" t="n">
        <v>28.91</v>
      </c>
      <c r="S481" t="n">
        <v>17.37</v>
      </c>
      <c r="T481" t="n">
        <v>3635.82</v>
      </c>
      <c r="U481" t="n">
        <v>0.6</v>
      </c>
      <c r="V481" t="n">
        <v>0.74</v>
      </c>
      <c r="W481" t="n">
        <v>1.15</v>
      </c>
      <c r="X481" t="n">
        <v>0.22</v>
      </c>
      <c r="Y481" t="n">
        <v>1</v>
      </c>
      <c r="Z481" t="n">
        <v>10</v>
      </c>
    </row>
    <row r="482">
      <c r="A482" t="n">
        <v>17</v>
      </c>
      <c r="B482" t="n">
        <v>70</v>
      </c>
      <c r="C482" t="inlineStr">
        <is>
          <t xml:space="preserve">CONCLUIDO	</t>
        </is>
      </c>
      <c r="D482" t="n">
        <v>10.542</v>
      </c>
      <c r="E482" t="n">
        <v>9.49</v>
      </c>
      <c r="F482" t="n">
        <v>6.91</v>
      </c>
      <c r="G482" t="n">
        <v>34.55</v>
      </c>
      <c r="H482" t="n">
        <v>0.63</v>
      </c>
      <c r="I482" t="n">
        <v>12</v>
      </c>
      <c r="J482" t="n">
        <v>147.64</v>
      </c>
      <c r="K482" t="n">
        <v>47.83</v>
      </c>
      <c r="L482" t="n">
        <v>5.25</v>
      </c>
      <c r="M482" t="n">
        <v>10</v>
      </c>
      <c r="N482" t="n">
        <v>24.56</v>
      </c>
      <c r="O482" t="n">
        <v>18442.97</v>
      </c>
      <c r="P482" t="n">
        <v>74.42</v>
      </c>
      <c r="Q482" t="n">
        <v>204.14</v>
      </c>
      <c r="R482" t="n">
        <v>28.67</v>
      </c>
      <c r="S482" t="n">
        <v>17.37</v>
      </c>
      <c r="T482" t="n">
        <v>3515.14</v>
      </c>
      <c r="U482" t="n">
        <v>0.61</v>
      </c>
      <c r="V482" t="n">
        <v>0.74</v>
      </c>
      <c r="W482" t="n">
        <v>1.16</v>
      </c>
      <c r="X482" t="n">
        <v>0.22</v>
      </c>
      <c r="Y482" t="n">
        <v>1</v>
      </c>
      <c r="Z482" t="n">
        <v>10</v>
      </c>
    </row>
    <row r="483">
      <c r="A483" t="n">
        <v>18</v>
      </c>
      <c r="B483" t="n">
        <v>70</v>
      </c>
      <c r="C483" t="inlineStr">
        <is>
          <t xml:space="preserve">CONCLUIDO	</t>
        </is>
      </c>
      <c r="D483" t="n">
        <v>10.6107</v>
      </c>
      <c r="E483" t="n">
        <v>9.42</v>
      </c>
      <c r="F483" t="n">
        <v>6.88</v>
      </c>
      <c r="G483" t="n">
        <v>37.52</v>
      </c>
      <c r="H483" t="n">
        <v>0.66</v>
      </c>
      <c r="I483" t="n">
        <v>11</v>
      </c>
      <c r="J483" t="n">
        <v>147.99</v>
      </c>
      <c r="K483" t="n">
        <v>47.83</v>
      </c>
      <c r="L483" t="n">
        <v>5.5</v>
      </c>
      <c r="M483" t="n">
        <v>9</v>
      </c>
      <c r="N483" t="n">
        <v>24.66</v>
      </c>
      <c r="O483" t="n">
        <v>18485.59</v>
      </c>
      <c r="P483" t="n">
        <v>73.89</v>
      </c>
      <c r="Q483" t="n">
        <v>204.18</v>
      </c>
      <c r="R483" t="n">
        <v>27.65</v>
      </c>
      <c r="S483" t="n">
        <v>17.37</v>
      </c>
      <c r="T483" t="n">
        <v>3010.86</v>
      </c>
      <c r="U483" t="n">
        <v>0.63</v>
      </c>
      <c r="V483" t="n">
        <v>0.74</v>
      </c>
      <c r="W483" t="n">
        <v>1.15</v>
      </c>
      <c r="X483" t="n">
        <v>0.19</v>
      </c>
      <c r="Y483" t="n">
        <v>1</v>
      </c>
      <c r="Z483" t="n">
        <v>10</v>
      </c>
    </row>
    <row r="484">
      <c r="A484" t="n">
        <v>19</v>
      </c>
      <c r="B484" t="n">
        <v>70</v>
      </c>
      <c r="C484" t="inlineStr">
        <is>
          <t xml:space="preserve">CONCLUIDO	</t>
        </is>
      </c>
      <c r="D484" t="n">
        <v>10.6013</v>
      </c>
      <c r="E484" t="n">
        <v>9.43</v>
      </c>
      <c r="F484" t="n">
        <v>6.89</v>
      </c>
      <c r="G484" t="n">
        <v>37.56</v>
      </c>
      <c r="H484" t="n">
        <v>0.6899999999999999</v>
      </c>
      <c r="I484" t="n">
        <v>11</v>
      </c>
      <c r="J484" t="n">
        <v>148.33</v>
      </c>
      <c r="K484" t="n">
        <v>47.83</v>
      </c>
      <c r="L484" t="n">
        <v>5.75</v>
      </c>
      <c r="M484" t="n">
        <v>9</v>
      </c>
      <c r="N484" t="n">
        <v>24.75</v>
      </c>
      <c r="O484" t="n">
        <v>18528.25</v>
      </c>
      <c r="P484" t="n">
        <v>73.58</v>
      </c>
      <c r="Q484" t="n">
        <v>204.14</v>
      </c>
      <c r="R484" t="n">
        <v>27.93</v>
      </c>
      <c r="S484" t="n">
        <v>17.37</v>
      </c>
      <c r="T484" t="n">
        <v>3152.35</v>
      </c>
      <c r="U484" t="n">
        <v>0.62</v>
      </c>
      <c r="V484" t="n">
        <v>0.74</v>
      </c>
      <c r="W484" t="n">
        <v>1.15</v>
      </c>
      <c r="X484" t="n">
        <v>0.2</v>
      </c>
      <c r="Y484" t="n">
        <v>1</v>
      </c>
      <c r="Z484" t="n">
        <v>10</v>
      </c>
    </row>
    <row r="485">
      <c r="A485" t="n">
        <v>20</v>
      </c>
      <c r="B485" t="n">
        <v>70</v>
      </c>
      <c r="C485" t="inlineStr">
        <is>
          <t xml:space="preserve">CONCLUIDO	</t>
        </is>
      </c>
      <c r="D485" t="n">
        <v>10.6503</v>
      </c>
      <c r="E485" t="n">
        <v>9.390000000000001</v>
      </c>
      <c r="F485" t="n">
        <v>6.87</v>
      </c>
      <c r="G485" t="n">
        <v>41.23</v>
      </c>
      <c r="H485" t="n">
        <v>0.71</v>
      </c>
      <c r="I485" t="n">
        <v>10</v>
      </c>
      <c r="J485" t="n">
        <v>148.68</v>
      </c>
      <c r="K485" t="n">
        <v>47.83</v>
      </c>
      <c r="L485" t="n">
        <v>6</v>
      </c>
      <c r="M485" t="n">
        <v>8</v>
      </c>
      <c r="N485" t="n">
        <v>24.85</v>
      </c>
      <c r="O485" t="n">
        <v>18570.94</v>
      </c>
      <c r="P485" t="n">
        <v>73.06</v>
      </c>
      <c r="Q485" t="n">
        <v>204.14</v>
      </c>
      <c r="R485" t="n">
        <v>27.51</v>
      </c>
      <c r="S485" t="n">
        <v>17.37</v>
      </c>
      <c r="T485" t="n">
        <v>2948.55</v>
      </c>
      <c r="U485" t="n">
        <v>0.63</v>
      </c>
      <c r="V485" t="n">
        <v>0.74</v>
      </c>
      <c r="W485" t="n">
        <v>1.15</v>
      </c>
      <c r="X485" t="n">
        <v>0.18</v>
      </c>
      <c r="Y485" t="n">
        <v>1</v>
      </c>
      <c r="Z485" t="n">
        <v>10</v>
      </c>
    </row>
    <row r="486">
      <c r="A486" t="n">
        <v>21</v>
      </c>
      <c r="B486" t="n">
        <v>70</v>
      </c>
      <c r="C486" t="inlineStr">
        <is>
          <t xml:space="preserve">CONCLUIDO	</t>
        </is>
      </c>
      <c r="D486" t="n">
        <v>10.6645</v>
      </c>
      <c r="E486" t="n">
        <v>9.380000000000001</v>
      </c>
      <c r="F486" t="n">
        <v>6.86</v>
      </c>
      <c r="G486" t="n">
        <v>41.16</v>
      </c>
      <c r="H486" t="n">
        <v>0.74</v>
      </c>
      <c r="I486" t="n">
        <v>10</v>
      </c>
      <c r="J486" t="n">
        <v>149.02</v>
      </c>
      <c r="K486" t="n">
        <v>47.83</v>
      </c>
      <c r="L486" t="n">
        <v>6.25</v>
      </c>
      <c r="M486" t="n">
        <v>8</v>
      </c>
      <c r="N486" t="n">
        <v>24.95</v>
      </c>
      <c r="O486" t="n">
        <v>18613.66</v>
      </c>
      <c r="P486" t="n">
        <v>73.02</v>
      </c>
      <c r="Q486" t="n">
        <v>204.15</v>
      </c>
      <c r="R486" t="n">
        <v>27.05</v>
      </c>
      <c r="S486" t="n">
        <v>17.37</v>
      </c>
      <c r="T486" t="n">
        <v>2715.82</v>
      </c>
      <c r="U486" t="n">
        <v>0.64</v>
      </c>
      <c r="V486" t="n">
        <v>0.74</v>
      </c>
      <c r="W486" t="n">
        <v>1.15</v>
      </c>
      <c r="X486" t="n">
        <v>0.17</v>
      </c>
      <c r="Y486" t="n">
        <v>1</v>
      </c>
      <c r="Z486" t="n">
        <v>10</v>
      </c>
    </row>
    <row r="487">
      <c r="A487" t="n">
        <v>22</v>
      </c>
      <c r="B487" t="n">
        <v>70</v>
      </c>
      <c r="C487" t="inlineStr">
        <is>
          <t xml:space="preserve">CONCLUIDO	</t>
        </is>
      </c>
      <c r="D487" t="n">
        <v>10.7136</v>
      </c>
      <c r="E487" t="n">
        <v>9.33</v>
      </c>
      <c r="F487" t="n">
        <v>6.85</v>
      </c>
      <c r="G487" t="n">
        <v>45.64</v>
      </c>
      <c r="H487" t="n">
        <v>0.77</v>
      </c>
      <c r="I487" t="n">
        <v>9</v>
      </c>
      <c r="J487" t="n">
        <v>149.37</v>
      </c>
      <c r="K487" t="n">
        <v>47.83</v>
      </c>
      <c r="L487" t="n">
        <v>6.5</v>
      </c>
      <c r="M487" t="n">
        <v>7</v>
      </c>
      <c r="N487" t="n">
        <v>25.04</v>
      </c>
      <c r="O487" t="n">
        <v>18656.42</v>
      </c>
      <c r="P487" t="n">
        <v>72.23999999999999</v>
      </c>
      <c r="Q487" t="n">
        <v>204.14</v>
      </c>
      <c r="R487" t="n">
        <v>26.66</v>
      </c>
      <c r="S487" t="n">
        <v>17.37</v>
      </c>
      <c r="T487" t="n">
        <v>2527.53</v>
      </c>
      <c r="U487" t="n">
        <v>0.65</v>
      </c>
      <c r="V487" t="n">
        <v>0.75</v>
      </c>
      <c r="W487" t="n">
        <v>1.15</v>
      </c>
      <c r="X487" t="n">
        <v>0.15</v>
      </c>
      <c r="Y487" t="n">
        <v>1</v>
      </c>
      <c r="Z487" t="n">
        <v>10</v>
      </c>
    </row>
    <row r="488">
      <c r="A488" t="n">
        <v>23</v>
      </c>
      <c r="B488" t="n">
        <v>70</v>
      </c>
      <c r="C488" t="inlineStr">
        <is>
          <t xml:space="preserve">CONCLUIDO	</t>
        </is>
      </c>
      <c r="D488" t="n">
        <v>10.6993</v>
      </c>
      <c r="E488" t="n">
        <v>9.35</v>
      </c>
      <c r="F488" t="n">
        <v>6.86</v>
      </c>
      <c r="G488" t="n">
        <v>45.72</v>
      </c>
      <c r="H488" t="n">
        <v>0.8</v>
      </c>
      <c r="I488" t="n">
        <v>9</v>
      </c>
      <c r="J488" t="n">
        <v>149.72</v>
      </c>
      <c r="K488" t="n">
        <v>47.83</v>
      </c>
      <c r="L488" t="n">
        <v>6.75</v>
      </c>
      <c r="M488" t="n">
        <v>7</v>
      </c>
      <c r="N488" t="n">
        <v>25.14</v>
      </c>
      <c r="O488" t="n">
        <v>18699.2</v>
      </c>
      <c r="P488" t="n">
        <v>72.64</v>
      </c>
      <c r="Q488" t="n">
        <v>204.15</v>
      </c>
      <c r="R488" t="n">
        <v>27.05</v>
      </c>
      <c r="S488" t="n">
        <v>17.37</v>
      </c>
      <c r="T488" t="n">
        <v>2721.39</v>
      </c>
      <c r="U488" t="n">
        <v>0.64</v>
      </c>
      <c r="V488" t="n">
        <v>0.74</v>
      </c>
      <c r="W488" t="n">
        <v>1.15</v>
      </c>
      <c r="X488" t="n">
        <v>0.17</v>
      </c>
      <c r="Y488" t="n">
        <v>1</v>
      </c>
      <c r="Z488" t="n">
        <v>10</v>
      </c>
    </row>
    <row r="489">
      <c r="A489" t="n">
        <v>24</v>
      </c>
      <c r="B489" t="n">
        <v>70</v>
      </c>
      <c r="C489" t="inlineStr">
        <is>
          <t xml:space="preserve">CONCLUIDO	</t>
        </is>
      </c>
      <c r="D489" t="n">
        <v>10.6977</v>
      </c>
      <c r="E489" t="n">
        <v>9.35</v>
      </c>
      <c r="F489" t="n">
        <v>6.86</v>
      </c>
      <c r="G489" t="n">
        <v>45.73</v>
      </c>
      <c r="H489" t="n">
        <v>0.83</v>
      </c>
      <c r="I489" t="n">
        <v>9</v>
      </c>
      <c r="J489" t="n">
        <v>150.07</v>
      </c>
      <c r="K489" t="n">
        <v>47.83</v>
      </c>
      <c r="L489" t="n">
        <v>7</v>
      </c>
      <c r="M489" t="n">
        <v>7</v>
      </c>
      <c r="N489" t="n">
        <v>25.24</v>
      </c>
      <c r="O489" t="n">
        <v>18742.03</v>
      </c>
      <c r="P489" t="n">
        <v>72.31999999999999</v>
      </c>
      <c r="Q489" t="n">
        <v>204.16</v>
      </c>
      <c r="R489" t="n">
        <v>27.04</v>
      </c>
      <c r="S489" t="n">
        <v>17.37</v>
      </c>
      <c r="T489" t="n">
        <v>2717.91</v>
      </c>
      <c r="U489" t="n">
        <v>0.64</v>
      </c>
      <c r="V489" t="n">
        <v>0.74</v>
      </c>
      <c r="W489" t="n">
        <v>1.15</v>
      </c>
      <c r="X489" t="n">
        <v>0.17</v>
      </c>
      <c r="Y489" t="n">
        <v>1</v>
      </c>
      <c r="Z489" t="n">
        <v>10</v>
      </c>
    </row>
    <row r="490">
      <c r="A490" t="n">
        <v>25</v>
      </c>
      <c r="B490" t="n">
        <v>70</v>
      </c>
      <c r="C490" t="inlineStr">
        <is>
          <t xml:space="preserve">CONCLUIDO	</t>
        </is>
      </c>
      <c r="D490" t="n">
        <v>10.7038</v>
      </c>
      <c r="E490" t="n">
        <v>9.34</v>
      </c>
      <c r="F490" t="n">
        <v>6.85</v>
      </c>
      <c r="G490" t="n">
        <v>45.69</v>
      </c>
      <c r="H490" t="n">
        <v>0.85</v>
      </c>
      <c r="I490" t="n">
        <v>9</v>
      </c>
      <c r="J490" t="n">
        <v>150.41</v>
      </c>
      <c r="K490" t="n">
        <v>47.83</v>
      </c>
      <c r="L490" t="n">
        <v>7.25</v>
      </c>
      <c r="M490" t="n">
        <v>7</v>
      </c>
      <c r="N490" t="n">
        <v>25.33</v>
      </c>
      <c r="O490" t="n">
        <v>18784.88</v>
      </c>
      <c r="P490" t="n">
        <v>71.84999999999999</v>
      </c>
      <c r="Q490" t="n">
        <v>204.14</v>
      </c>
      <c r="R490" t="n">
        <v>26.88</v>
      </c>
      <c r="S490" t="n">
        <v>17.37</v>
      </c>
      <c r="T490" t="n">
        <v>2636.91</v>
      </c>
      <c r="U490" t="n">
        <v>0.65</v>
      </c>
      <c r="V490" t="n">
        <v>0.75</v>
      </c>
      <c r="W490" t="n">
        <v>1.15</v>
      </c>
      <c r="X490" t="n">
        <v>0.16</v>
      </c>
      <c r="Y490" t="n">
        <v>1</v>
      </c>
      <c r="Z490" t="n">
        <v>10</v>
      </c>
    </row>
    <row r="491">
      <c r="A491" t="n">
        <v>26</v>
      </c>
      <c r="B491" t="n">
        <v>70</v>
      </c>
      <c r="C491" t="inlineStr">
        <is>
          <t xml:space="preserve">CONCLUIDO	</t>
        </is>
      </c>
      <c r="D491" t="n">
        <v>10.7752</v>
      </c>
      <c r="E491" t="n">
        <v>9.279999999999999</v>
      </c>
      <c r="F491" t="n">
        <v>6.82</v>
      </c>
      <c r="G491" t="n">
        <v>51.16</v>
      </c>
      <c r="H491" t="n">
        <v>0.88</v>
      </c>
      <c r="I491" t="n">
        <v>8</v>
      </c>
      <c r="J491" t="n">
        <v>150.76</v>
      </c>
      <c r="K491" t="n">
        <v>47.83</v>
      </c>
      <c r="L491" t="n">
        <v>7.5</v>
      </c>
      <c r="M491" t="n">
        <v>6</v>
      </c>
      <c r="N491" t="n">
        <v>25.43</v>
      </c>
      <c r="O491" t="n">
        <v>18827.77</v>
      </c>
      <c r="P491" t="n">
        <v>71.22</v>
      </c>
      <c r="Q491" t="n">
        <v>204.14</v>
      </c>
      <c r="R491" t="n">
        <v>25.85</v>
      </c>
      <c r="S491" t="n">
        <v>17.37</v>
      </c>
      <c r="T491" t="n">
        <v>2127.55</v>
      </c>
      <c r="U491" t="n">
        <v>0.67</v>
      </c>
      <c r="V491" t="n">
        <v>0.75</v>
      </c>
      <c r="W491" t="n">
        <v>1.15</v>
      </c>
      <c r="X491" t="n">
        <v>0.13</v>
      </c>
      <c r="Y491" t="n">
        <v>1</v>
      </c>
      <c r="Z491" t="n">
        <v>10</v>
      </c>
    </row>
    <row r="492">
      <c r="A492" t="n">
        <v>27</v>
      </c>
      <c r="B492" t="n">
        <v>70</v>
      </c>
      <c r="C492" t="inlineStr">
        <is>
          <t xml:space="preserve">CONCLUIDO	</t>
        </is>
      </c>
      <c r="D492" t="n">
        <v>10.7598</v>
      </c>
      <c r="E492" t="n">
        <v>9.289999999999999</v>
      </c>
      <c r="F492" t="n">
        <v>6.83</v>
      </c>
      <c r="G492" t="n">
        <v>51.26</v>
      </c>
      <c r="H492" t="n">
        <v>0.91</v>
      </c>
      <c r="I492" t="n">
        <v>8</v>
      </c>
      <c r="J492" t="n">
        <v>151.11</v>
      </c>
      <c r="K492" t="n">
        <v>47.83</v>
      </c>
      <c r="L492" t="n">
        <v>7.75</v>
      </c>
      <c r="M492" t="n">
        <v>6</v>
      </c>
      <c r="N492" t="n">
        <v>25.53</v>
      </c>
      <c r="O492" t="n">
        <v>18870.7</v>
      </c>
      <c r="P492" t="n">
        <v>70.93000000000001</v>
      </c>
      <c r="Q492" t="n">
        <v>204.15</v>
      </c>
      <c r="R492" t="n">
        <v>26.33</v>
      </c>
      <c r="S492" t="n">
        <v>17.37</v>
      </c>
      <c r="T492" t="n">
        <v>2366.61</v>
      </c>
      <c r="U492" t="n">
        <v>0.66</v>
      </c>
      <c r="V492" t="n">
        <v>0.75</v>
      </c>
      <c r="W492" t="n">
        <v>1.15</v>
      </c>
      <c r="X492" t="n">
        <v>0.14</v>
      </c>
      <c r="Y492" t="n">
        <v>1</v>
      </c>
      <c r="Z492" t="n">
        <v>10</v>
      </c>
    </row>
    <row r="493">
      <c r="A493" t="n">
        <v>28</v>
      </c>
      <c r="B493" t="n">
        <v>70</v>
      </c>
      <c r="C493" t="inlineStr">
        <is>
          <t xml:space="preserve">CONCLUIDO	</t>
        </is>
      </c>
      <c r="D493" t="n">
        <v>10.7694</v>
      </c>
      <c r="E493" t="n">
        <v>9.289999999999999</v>
      </c>
      <c r="F493" t="n">
        <v>6.83</v>
      </c>
      <c r="G493" t="n">
        <v>51.2</v>
      </c>
      <c r="H493" t="n">
        <v>0.9399999999999999</v>
      </c>
      <c r="I493" t="n">
        <v>8</v>
      </c>
      <c r="J493" t="n">
        <v>151.46</v>
      </c>
      <c r="K493" t="n">
        <v>47.83</v>
      </c>
      <c r="L493" t="n">
        <v>8</v>
      </c>
      <c r="M493" t="n">
        <v>6</v>
      </c>
      <c r="N493" t="n">
        <v>25.63</v>
      </c>
      <c r="O493" t="n">
        <v>18913.66</v>
      </c>
      <c r="P493" t="n">
        <v>70.76000000000001</v>
      </c>
      <c r="Q493" t="n">
        <v>204.17</v>
      </c>
      <c r="R493" t="n">
        <v>26.06</v>
      </c>
      <c r="S493" t="n">
        <v>17.37</v>
      </c>
      <c r="T493" t="n">
        <v>2230.09</v>
      </c>
      <c r="U493" t="n">
        <v>0.67</v>
      </c>
      <c r="V493" t="n">
        <v>0.75</v>
      </c>
      <c r="W493" t="n">
        <v>1.15</v>
      </c>
      <c r="X493" t="n">
        <v>0.13</v>
      </c>
      <c r="Y493" t="n">
        <v>1</v>
      </c>
      <c r="Z493" t="n">
        <v>10</v>
      </c>
    </row>
    <row r="494">
      <c r="A494" t="n">
        <v>29</v>
      </c>
      <c r="B494" t="n">
        <v>70</v>
      </c>
      <c r="C494" t="inlineStr">
        <is>
          <t xml:space="preserve">CONCLUIDO	</t>
        </is>
      </c>
      <c r="D494" t="n">
        <v>10.7643</v>
      </c>
      <c r="E494" t="n">
        <v>9.289999999999999</v>
      </c>
      <c r="F494" t="n">
        <v>6.83</v>
      </c>
      <c r="G494" t="n">
        <v>51.23</v>
      </c>
      <c r="H494" t="n">
        <v>0.96</v>
      </c>
      <c r="I494" t="n">
        <v>8</v>
      </c>
      <c r="J494" t="n">
        <v>151.81</v>
      </c>
      <c r="K494" t="n">
        <v>47.83</v>
      </c>
      <c r="L494" t="n">
        <v>8.25</v>
      </c>
      <c r="M494" t="n">
        <v>6</v>
      </c>
      <c r="N494" t="n">
        <v>25.73</v>
      </c>
      <c r="O494" t="n">
        <v>18956.65</v>
      </c>
      <c r="P494" t="n">
        <v>70.28</v>
      </c>
      <c r="Q494" t="n">
        <v>204.14</v>
      </c>
      <c r="R494" t="n">
        <v>26.07</v>
      </c>
      <c r="S494" t="n">
        <v>17.37</v>
      </c>
      <c r="T494" t="n">
        <v>2235.97</v>
      </c>
      <c r="U494" t="n">
        <v>0.67</v>
      </c>
      <c r="V494" t="n">
        <v>0.75</v>
      </c>
      <c r="W494" t="n">
        <v>1.15</v>
      </c>
      <c r="X494" t="n">
        <v>0.14</v>
      </c>
      <c r="Y494" t="n">
        <v>1</v>
      </c>
      <c r="Z494" t="n">
        <v>10</v>
      </c>
    </row>
    <row r="495">
      <c r="A495" t="n">
        <v>30</v>
      </c>
      <c r="B495" t="n">
        <v>70</v>
      </c>
      <c r="C495" t="inlineStr">
        <is>
          <t xml:space="preserve">CONCLUIDO	</t>
        </is>
      </c>
      <c r="D495" t="n">
        <v>10.8333</v>
      </c>
      <c r="E495" t="n">
        <v>9.23</v>
      </c>
      <c r="F495" t="n">
        <v>6.8</v>
      </c>
      <c r="G495" t="n">
        <v>58.29</v>
      </c>
      <c r="H495" t="n">
        <v>0.99</v>
      </c>
      <c r="I495" t="n">
        <v>7</v>
      </c>
      <c r="J495" t="n">
        <v>152.15</v>
      </c>
      <c r="K495" t="n">
        <v>47.83</v>
      </c>
      <c r="L495" t="n">
        <v>8.5</v>
      </c>
      <c r="M495" t="n">
        <v>5</v>
      </c>
      <c r="N495" t="n">
        <v>25.83</v>
      </c>
      <c r="O495" t="n">
        <v>18999.67</v>
      </c>
      <c r="P495" t="n">
        <v>69.95999999999999</v>
      </c>
      <c r="Q495" t="n">
        <v>204.18</v>
      </c>
      <c r="R495" t="n">
        <v>25.24</v>
      </c>
      <c r="S495" t="n">
        <v>17.37</v>
      </c>
      <c r="T495" t="n">
        <v>1828.75</v>
      </c>
      <c r="U495" t="n">
        <v>0.6899999999999999</v>
      </c>
      <c r="V495" t="n">
        <v>0.75</v>
      </c>
      <c r="W495" t="n">
        <v>1.15</v>
      </c>
      <c r="X495" t="n">
        <v>0.11</v>
      </c>
      <c r="Y495" t="n">
        <v>1</v>
      </c>
      <c r="Z495" t="n">
        <v>10</v>
      </c>
    </row>
    <row r="496">
      <c r="A496" t="n">
        <v>31</v>
      </c>
      <c r="B496" t="n">
        <v>70</v>
      </c>
      <c r="C496" t="inlineStr">
        <is>
          <t xml:space="preserve">CONCLUIDO	</t>
        </is>
      </c>
      <c r="D496" t="n">
        <v>10.8287</v>
      </c>
      <c r="E496" t="n">
        <v>9.23</v>
      </c>
      <c r="F496" t="n">
        <v>6.8</v>
      </c>
      <c r="G496" t="n">
        <v>58.32</v>
      </c>
      <c r="H496" t="n">
        <v>1.02</v>
      </c>
      <c r="I496" t="n">
        <v>7</v>
      </c>
      <c r="J496" t="n">
        <v>152.5</v>
      </c>
      <c r="K496" t="n">
        <v>47.83</v>
      </c>
      <c r="L496" t="n">
        <v>8.75</v>
      </c>
      <c r="M496" t="n">
        <v>5</v>
      </c>
      <c r="N496" t="n">
        <v>25.93</v>
      </c>
      <c r="O496" t="n">
        <v>19042.73</v>
      </c>
      <c r="P496" t="n">
        <v>70.13</v>
      </c>
      <c r="Q496" t="n">
        <v>204.17</v>
      </c>
      <c r="R496" t="n">
        <v>25.31</v>
      </c>
      <c r="S496" t="n">
        <v>17.37</v>
      </c>
      <c r="T496" t="n">
        <v>1863.52</v>
      </c>
      <c r="U496" t="n">
        <v>0.6899999999999999</v>
      </c>
      <c r="V496" t="n">
        <v>0.75</v>
      </c>
      <c r="W496" t="n">
        <v>1.15</v>
      </c>
      <c r="X496" t="n">
        <v>0.11</v>
      </c>
      <c r="Y496" t="n">
        <v>1</v>
      </c>
      <c r="Z496" t="n">
        <v>10</v>
      </c>
    </row>
    <row r="497">
      <c r="A497" t="n">
        <v>32</v>
      </c>
      <c r="B497" t="n">
        <v>70</v>
      </c>
      <c r="C497" t="inlineStr">
        <is>
          <t xml:space="preserve">CONCLUIDO	</t>
        </is>
      </c>
      <c r="D497" t="n">
        <v>10.8225</v>
      </c>
      <c r="E497" t="n">
        <v>9.24</v>
      </c>
      <c r="F497" t="n">
        <v>6.81</v>
      </c>
      <c r="G497" t="n">
        <v>58.37</v>
      </c>
      <c r="H497" t="n">
        <v>1.04</v>
      </c>
      <c r="I497" t="n">
        <v>7</v>
      </c>
      <c r="J497" t="n">
        <v>152.85</v>
      </c>
      <c r="K497" t="n">
        <v>47.83</v>
      </c>
      <c r="L497" t="n">
        <v>9</v>
      </c>
      <c r="M497" t="n">
        <v>5</v>
      </c>
      <c r="N497" t="n">
        <v>26.03</v>
      </c>
      <c r="O497" t="n">
        <v>19085.83</v>
      </c>
      <c r="P497" t="n">
        <v>69.95999999999999</v>
      </c>
      <c r="Q497" t="n">
        <v>204.14</v>
      </c>
      <c r="R497" t="n">
        <v>25.53</v>
      </c>
      <c r="S497" t="n">
        <v>17.37</v>
      </c>
      <c r="T497" t="n">
        <v>1973.95</v>
      </c>
      <c r="U497" t="n">
        <v>0.68</v>
      </c>
      <c r="V497" t="n">
        <v>0.75</v>
      </c>
      <c r="W497" t="n">
        <v>1.15</v>
      </c>
      <c r="X497" t="n">
        <v>0.12</v>
      </c>
      <c r="Y497" t="n">
        <v>1</v>
      </c>
      <c r="Z497" t="n">
        <v>10</v>
      </c>
    </row>
    <row r="498">
      <c r="A498" t="n">
        <v>33</v>
      </c>
      <c r="B498" t="n">
        <v>70</v>
      </c>
      <c r="C498" t="inlineStr">
        <is>
          <t xml:space="preserve">CONCLUIDO	</t>
        </is>
      </c>
      <c r="D498" t="n">
        <v>10.8202</v>
      </c>
      <c r="E498" t="n">
        <v>9.24</v>
      </c>
      <c r="F498" t="n">
        <v>6.81</v>
      </c>
      <c r="G498" t="n">
        <v>58.38</v>
      </c>
      <c r="H498" t="n">
        <v>1.07</v>
      </c>
      <c r="I498" t="n">
        <v>7</v>
      </c>
      <c r="J498" t="n">
        <v>153.2</v>
      </c>
      <c r="K498" t="n">
        <v>47.83</v>
      </c>
      <c r="L498" t="n">
        <v>9.25</v>
      </c>
      <c r="M498" t="n">
        <v>5</v>
      </c>
      <c r="N498" t="n">
        <v>26.12</v>
      </c>
      <c r="O498" t="n">
        <v>19128.96</v>
      </c>
      <c r="P498" t="n">
        <v>69.56</v>
      </c>
      <c r="Q498" t="n">
        <v>204.14</v>
      </c>
      <c r="R498" t="n">
        <v>25.63</v>
      </c>
      <c r="S498" t="n">
        <v>17.37</v>
      </c>
      <c r="T498" t="n">
        <v>2022.81</v>
      </c>
      <c r="U498" t="n">
        <v>0.68</v>
      </c>
      <c r="V498" t="n">
        <v>0.75</v>
      </c>
      <c r="W498" t="n">
        <v>1.15</v>
      </c>
      <c r="X498" t="n">
        <v>0.12</v>
      </c>
      <c r="Y498" t="n">
        <v>1</v>
      </c>
      <c r="Z498" t="n">
        <v>10</v>
      </c>
    </row>
    <row r="499">
      <c r="A499" t="n">
        <v>34</v>
      </c>
      <c r="B499" t="n">
        <v>70</v>
      </c>
      <c r="C499" t="inlineStr">
        <is>
          <t xml:space="preserve">CONCLUIDO	</t>
        </is>
      </c>
      <c r="D499" t="n">
        <v>10.8111</v>
      </c>
      <c r="E499" t="n">
        <v>9.25</v>
      </c>
      <c r="F499" t="n">
        <v>6.82</v>
      </c>
      <c r="G499" t="n">
        <v>58.45</v>
      </c>
      <c r="H499" t="n">
        <v>1.1</v>
      </c>
      <c r="I499" t="n">
        <v>7</v>
      </c>
      <c r="J499" t="n">
        <v>153.55</v>
      </c>
      <c r="K499" t="n">
        <v>47.83</v>
      </c>
      <c r="L499" t="n">
        <v>9.5</v>
      </c>
      <c r="M499" t="n">
        <v>5</v>
      </c>
      <c r="N499" t="n">
        <v>26.22</v>
      </c>
      <c r="O499" t="n">
        <v>19172.12</v>
      </c>
      <c r="P499" t="n">
        <v>69.2</v>
      </c>
      <c r="Q499" t="n">
        <v>204.14</v>
      </c>
      <c r="R499" t="n">
        <v>25.87</v>
      </c>
      <c r="S499" t="n">
        <v>17.37</v>
      </c>
      <c r="T499" t="n">
        <v>2141.93</v>
      </c>
      <c r="U499" t="n">
        <v>0.67</v>
      </c>
      <c r="V499" t="n">
        <v>0.75</v>
      </c>
      <c r="W499" t="n">
        <v>1.15</v>
      </c>
      <c r="X499" t="n">
        <v>0.13</v>
      </c>
      <c r="Y499" t="n">
        <v>1</v>
      </c>
      <c r="Z499" t="n">
        <v>10</v>
      </c>
    </row>
    <row r="500">
      <c r="A500" t="n">
        <v>35</v>
      </c>
      <c r="B500" t="n">
        <v>70</v>
      </c>
      <c r="C500" t="inlineStr">
        <is>
          <t xml:space="preserve">CONCLUIDO	</t>
        </is>
      </c>
      <c r="D500" t="n">
        <v>10.829</v>
      </c>
      <c r="E500" t="n">
        <v>9.23</v>
      </c>
      <c r="F500" t="n">
        <v>6.8</v>
      </c>
      <c r="G500" t="n">
        <v>58.32</v>
      </c>
      <c r="H500" t="n">
        <v>1.12</v>
      </c>
      <c r="I500" t="n">
        <v>7</v>
      </c>
      <c r="J500" t="n">
        <v>153.9</v>
      </c>
      <c r="K500" t="n">
        <v>47.83</v>
      </c>
      <c r="L500" t="n">
        <v>9.75</v>
      </c>
      <c r="M500" t="n">
        <v>5</v>
      </c>
      <c r="N500" t="n">
        <v>26.32</v>
      </c>
      <c r="O500" t="n">
        <v>19215.32</v>
      </c>
      <c r="P500" t="n">
        <v>68.48</v>
      </c>
      <c r="Q500" t="n">
        <v>204.14</v>
      </c>
      <c r="R500" t="n">
        <v>25.4</v>
      </c>
      <c r="S500" t="n">
        <v>17.37</v>
      </c>
      <c r="T500" t="n">
        <v>1905.21</v>
      </c>
      <c r="U500" t="n">
        <v>0.68</v>
      </c>
      <c r="V500" t="n">
        <v>0.75</v>
      </c>
      <c r="W500" t="n">
        <v>1.15</v>
      </c>
      <c r="X500" t="n">
        <v>0.11</v>
      </c>
      <c r="Y500" t="n">
        <v>1</v>
      </c>
      <c r="Z500" t="n">
        <v>10</v>
      </c>
    </row>
    <row r="501">
      <c r="A501" t="n">
        <v>36</v>
      </c>
      <c r="B501" t="n">
        <v>70</v>
      </c>
      <c r="C501" t="inlineStr">
        <is>
          <t xml:space="preserve">CONCLUIDO	</t>
        </is>
      </c>
      <c r="D501" t="n">
        <v>10.8847</v>
      </c>
      <c r="E501" t="n">
        <v>9.19</v>
      </c>
      <c r="F501" t="n">
        <v>6.79</v>
      </c>
      <c r="G501" t="n">
        <v>67.86</v>
      </c>
      <c r="H501" t="n">
        <v>1.15</v>
      </c>
      <c r="I501" t="n">
        <v>6</v>
      </c>
      <c r="J501" t="n">
        <v>154.25</v>
      </c>
      <c r="K501" t="n">
        <v>47.83</v>
      </c>
      <c r="L501" t="n">
        <v>10</v>
      </c>
      <c r="M501" t="n">
        <v>4</v>
      </c>
      <c r="N501" t="n">
        <v>26.43</v>
      </c>
      <c r="O501" t="n">
        <v>19258.55</v>
      </c>
      <c r="P501" t="n">
        <v>68.15000000000001</v>
      </c>
      <c r="Q501" t="n">
        <v>204.15</v>
      </c>
      <c r="R501" t="n">
        <v>24.84</v>
      </c>
      <c r="S501" t="n">
        <v>17.37</v>
      </c>
      <c r="T501" t="n">
        <v>1633.22</v>
      </c>
      <c r="U501" t="n">
        <v>0.7</v>
      </c>
      <c r="V501" t="n">
        <v>0.75</v>
      </c>
      <c r="W501" t="n">
        <v>1.14</v>
      </c>
      <c r="X501" t="n">
        <v>0.09</v>
      </c>
      <c r="Y501" t="n">
        <v>1</v>
      </c>
      <c r="Z501" t="n">
        <v>10</v>
      </c>
    </row>
    <row r="502">
      <c r="A502" t="n">
        <v>37</v>
      </c>
      <c r="B502" t="n">
        <v>70</v>
      </c>
      <c r="C502" t="inlineStr">
        <is>
          <t xml:space="preserve">CONCLUIDO	</t>
        </is>
      </c>
      <c r="D502" t="n">
        <v>10.8804</v>
      </c>
      <c r="E502" t="n">
        <v>9.19</v>
      </c>
      <c r="F502" t="n">
        <v>6.79</v>
      </c>
      <c r="G502" t="n">
        <v>67.89</v>
      </c>
      <c r="H502" t="n">
        <v>1.17</v>
      </c>
      <c r="I502" t="n">
        <v>6</v>
      </c>
      <c r="J502" t="n">
        <v>154.6</v>
      </c>
      <c r="K502" t="n">
        <v>47.83</v>
      </c>
      <c r="L502" t="n">
        <v>10.25</v>
      </c>
      <c r="M502" t="n">
        <v>4</v>
      </c>
      <c r="N502" t="n">
        <v>26.53</v>
      </c>
      <c r="O502" t="n">
        <v>19301.82</v>
      </c>
      <c r="P502" t="n">
        <v>68.25</v>
      </c>
      <c r="Q502" t="n">
        <v>204.14</v>
      </c>
      <c r="R502" t="n">
        <v>24.88</v>
      </c>
      <c r="S502" t="n">
        <v>17.37</v>
      </c>
      <c r="T502" t="n">
        <v>1650.41</v>
      </c>
      <c r="U502" t="n">
        <v>0.7</v>
      </c>
      <c r="V502" t="n">
        <v>0.75</v>
      </c>
      <c r="W502" t="n">
        <v>1.15</v>
      </c>
      <c r="X502" t="n">
        <v>0.1</v>
      </c>
      <c r="Y502" t="n">
        <v>1</v>
      </c>
      <c r="Z502" t="n">
        <v>10</v>
      </c>
    </row>
    <row r="503">
      <c r="A503" t="n">
        <v>38</v>
      </c>
      <c r="B503" t="n">
        <v>70</v>
      </c>
      <c r="C503" t="inlineStr">
        <is>
          <t xml:space="preserve">CONCLUIDO	</t>
        </is>
      </c>
      <c r="D503" t="n">
        <v>10.889</v>
      </c>
      <c r="E503" t="n">
        <v>9.18</v>
      </c>
      <c r="F503" t="n">
        <v>6.78</v>
      </c>
      <c r="G503" t="n">
        <v>67.81999999999999</v>
      </c>
      <c r="H503" t="n">
        <v>1.2</v>
      </c>
      <c r="I503" t="n">
        <v>6</v>
      </c>
      <c r="J503" t="n">
        <v>154.95</v>
      </c>
      <c r="K503" t="n">
        <v>47.83</v>
      </c>
      <c r="L503" t="n">
        <v>10.5</v>
      </c>
      <c r="M503" t="n">
        <v>4</v>
      </c>
      <c r="N503" t="n">
        <v>26.63</v>
      </c>
      <c r="O503" t="n">
        <v>19345.12</v>
      </c>
      <c r="P503" t="n">
        <v>68.04000000000001</v>
      </c>
      <c r="Q503" t="n">
        <v>204.14</v>
      </c>
      <c r="R503" t="n">
        <v>24.68</v>
      </c>
      <c r="S503" t="n">
        <v>17.37</v>
      </c>
      <c r="T503" t="n">
        <v>1552.22</v>
      </c>
      <c r="U503" t="n">
        <v>0.7</v>
      </c>
      <c r="V503" t="n">
        <v>0.75</v>
      </c>
      <c r="W503" t="n">
        <v>1.14</v>
      </c>
      <c r="X503" t="n">
        <v>0.09</v>
      </c>
      <c r="Y503" t="n">
        <v>1</v>
      </c>
      <c r="Z503" t="n">
        <v>10</v>
      </c>
    </row>
    <row r="504">
      <c r="A504" t="n">
        <v>39</v>
      </c>
      <c r="B504" t="n">
        <v>70</v>
      </c>
      <c r="C504" t="inlineStr">
        <is>
          <t xml:space="preserve">CONCLUIDO	</t>
        </is>
      </c>
      <c r="D504" t="n">
        <v>10.8873</v>
      </c>
      <c r="E504" t="n">
        <v>9.18</v>
      </c>
      <c r="F504" t="n">
        <v>6.78</v>
      </c>
      <c r="G504" t="n">
        <v>67.83</v>
      </c>
      <c r="H504" t="n">
        <v>1.23</v>
      </c>
      <c r="I504" t="n">
        <v>6</v>
      </c>
      <c r="J504" t="n">
        <v>155.31</v>
      </c>
      <c r="K504" t="n">
        <v>47.83</v>
      </c>
      <c r="L504" t="n">
        <v>10.75</v>
      </c>
      <c r="M504" t="n">
        <v>4</v>
      </c>
      <c r="N504" t="n">
        <v>26.73</v>
      </c>
      <c r="O504" t="n">
        <v>19388.45</v>
      </c>
      <c r="P504" t="n">
        <v>67.55</v>
      </c>
      <c r="Q504" t="n">
        <v>204.14</v>
      </c>
      <c r="R504" t="n">
        <v>24.76</v>
      </c>
      <c r="S504" t="n">
        <v>17.37</v>
      </c>
      <c r="T504" t="n">
        <v>1590.91</v>
      </c>
      <c r="U504" t="n">
        <v>0.7</v>
      </c>
      <c r="V504" t="n">
        <v>0.75</v>
      </c>
      <c r="W504" t="n">
        <v>1.14</v>
      </c>
      <c r="X504" t="n">
        <v>0.09</v>
      </c>
      <c r="Y504" t="n">
        <v>1</v>
      </c>
      <c r="Z504" t="n">
        <v>10</v>
      </c>
    </row>
    <row r="505">
      <c r="A505" t="n">
        <v>40</v>
      </c>
      <c r="B505" t="n">
        <v>70</v>
      </c>
      <c r="C505" t="inlineStr">
        <is>
          <t xml:space="preserve">CONCLUIDO	</t>
        </is>
      </c>
      <c r="D505" t="n">
        <v>10.8765</v>
      </c>
      <c r="E505" t="n">
        <v>9.19</v>
      </c>
      <c r="F505" t="n">
        <v>6.79</v>
      </c>
      <c r="G505" t="n">
        <v>67.92</v>
      </c>
      <c r="H505" t="n">
        <v>1.25</v>
      </c>
      <c r="I505" t="n">
        <v>6</v>
      </c>
      <c r="J505" t="n">
        <v>155.66</v>
      </c>
      <c r="K505" t="n">
        <v>47.83</v>
      </c>
      <c r="L505" t="n">
        <v>11</v>
      </c>
      <c r="M505" t="n">
        <v>4</v>
      </c>
      <c r="N505" t="n">
        <v>26.83</v>
      </c>
      <c r="O505" t="n">
        <v>19431.82</v>
      </c>
      <c r="P505" t="n">
        <v>67.43000000000001</v>
      </c>
      <c r="Q505" t="n">
        <v>204.14</v>
      </c>
      <c r="R505" t="n">
        <v>25.1</v>
      </c>
      <c r="S505" t="n">
        <v>17.37</v>
      </c>
      <c r="T505" t="n">
        <v>1763.77</v>
      </c>
      <c r="U505" t="n">
        <v>0.6899999999999999</v>
      </c>
      <c r="V505" t="n">
        <v>0.75</v>
      </c>
      <c r="W505" t="n">
        <v>1.14</v>
      </c>
      <c r="X505" t="n">
        <v>0.1</v>
      </c>
      <c r="Y505" t="n">
        <v>1</v>
      </c>
      <c r="Z505" t="n">
        <v>10</v>
      </c>
    </row>
    <row r="506">
      <c r="A506" t="n">
        <v>41</v>
      </c>
      <c r="B506" t="n">
        <v>70</v>
      </c>
      <c r="C506" t="inlineStr">
        <is>
          <t xml:space="preserve">CONCLUIDO	</t>
        </is>
      </c>
      <c r="D506" t="n">
        <v>10.8824</v>
      </c>
      <c r="E506" t="n">
        <v>9.19</v>
      </c>
      <c r="F506" t="n">
        <v>6.79</v>
      </c>
      <c r="G506" t="n">
        <v>67.88</v>
      </c>
      <c r="H506" t="n">
        <v>1.28</v>
      </c>
      <c r="I506" t="n">
        <v>6</v>
      </c>
      <c r="J506" t="n">
        <v>156.01</v>
      </c>
      <c r="K506" t="n">
        <v>47.83</v>
      </c>
      <c r="L506" t="n">
        <v>11.25</v>
      </c>
      <c r="M506" t="n">
        <v>4</v>
      </c>
      <c r="N506" t="n">
        <v>26.93</v>
      </c>
      <c r="O506" t="n">
        <v>19475.23</v>
      </c>
      <c r="P506" t="n">
        <v>66.89</v>
      </c>
      <c r="Q506" t="n">
        <v>204.14</v>
      </c>
      <c r="R506" t="n">
        <v>24.87</v>
      </c>
      <c r="S506" t="n">
        <v>17.37</v>
      </c>
      <c r="T506" t="n">
        <v>1645.32</v>
      </c>
      <c r="U506" t="n">
        <v>0.7</v>
      </c>
      <c r="V506" t="n">
        <v>0.75</v>
      </c>
      <c r="W506" t="n">
        <v>1.14</v>
      </c>
      <c r="X506" t="n">
        <v>0.1</v>
      </c>
      <c r="Y506" t="n">
        <v>1</v>
      </c>
      <c r="Z506" t="n">
        <v>10</v>
      </c>
    </row>
    <row r="507">
      <c r="A507" t="n">
        <v>42</v>
      </c>
      <c r="B507" t="n">
        <v>70</v>
      </c>
      <c r="C507" t="inlineStr">
        <is>
          <t xml:space="preserve">CONCLUIDO	</t>
        </is>
      </c>
      <c r="D507" t="n">
        <v>10.8807</v>
      </c>
      <c r="E507" t="n">
        <v>9.19</v>
      </c>
      <c r="F507" t="n">
        <v>6.79</v>
      </c>
      <c r="G507" t="n">
        <v>67.89</v>
      </c>
      <c r="H507" t="n">
        <v>1.3</v>
      </c>
      <c r="I507" t="n">
        <v>6</v>
      </c>
      <c r="J507" t="n">
        <v>156.36</v>
      </c>
      <c r="K507" t="n">
        <v>47.83</v>
      </c>
      <c r="L507" t="n">
        <v>11.5</v>
      </c>
      <c r="M507" t="n">
        <v>4</v>
      </c>
      <c r="N507" t="n">
        <v>27.03</v>
      </c>
      <c r="O507" t="n">
        <v>19518.67</v>
      </c>
      <c r="P507" t="n">
        <v>66.70999999999999</v>
      </c>
      <c r="Q507" t="n">
        <v>204.16</v>
      </c>
      <c r="R507" t="n">
        <v>24.84</v>
      </c>
      <c r="S507" t="n">
        <v>17.37</v>
      </c>
      <c r="T507" t="n">
        <v>1631.56</v>
      </c>
      <c r="U507" t="n">
        <v>0.7</v>
      </c>
      <c r="V507" t="n">
        <v>0.75</v>
      </c>
      <c r="W507" t="n">
        <v>1.15</v>
      </c>
      <c r="X507" t="n">
        <v>0.1</v>
      </c>
      <c r="Y507" t="n">
        <v>1</v>
      </c>
      <c r="Z507" t="n">
        <v>10</v>
      </c>
    </row>
    <row r="508">
      <c r="A508" t="n">
        <v>43</v>
      </c>
      <c r="B508" t="n">
        <v>70</v>
      </c>
      <c r="C508" t="inlineStr">
        <is>
          <t xml:space="preserve">CONCLUIDO	</t>
        </is>
      </c>
      <c r="D508" t="n">
        <v>10.9399</v>
      </c>
      <c r="E508" t="n">
        <v>9.140000000000001</v>
      </c>
      <c r="F508" t="n">
        <v>6.77</v>
      </c>
      <c r="G508" t="n">
        <v>81.22</v>
      </c>
      <c r="H508" t="n">
        <v>1.33</v>
      </c>
      <c r="I508" t="n">
        <v>5</v>
      </c>
      <c r="J508" t="n">
        <v>156.71</v>
      </c>
      <c r="K508" t="n">
        <v>47.83</v>
      </c>
      <c r="L508" t="n">
        <v>11.75</v>
      </c>
      <c r="M508" t="n">
        <v>3</v>
      </c>
      <c r="N508" t="n">
        <v>27.14</v>
      </c>
      <c r="O508" t="n">
        <v>19562.15</v>
      </c>
      <c r="P508" t="n">
        <v>65.5</v>
      </c>
      <c r="Q508" t="n">
        <v>204.14</v>
      </c>
      <c r="R508" t="n">
        <v>24.26</v>
      </c>
      <c r="S508" t="n">
        <v>17.37</v>
      </c>
      <c r="T508" t="n">
        <v>1349.66</v>
      </c>
      <c r="U508" t="n">
        <v>0.72</v>
      </c>
      <c r="V508" t="n">
        <v>0.75</v>
      </c>
      <c r="W508" t="n">
        <v>1.14</v>
      </c>
      <c r="X508" t="n">
        <v>0.08</v>
      </c>
      <c r="Y508" t="n">
        <v>1</v>
      </c>
      <c r="Z508" t="n">
        <v>10</v>
      </c>
    </row>
    <row r="509">
      <c r="A509" t="n">
        <v>44</v>
      </c>
      <c r="B509" t="n">
        <v>70</v>
      </c>
      <c r="C509" t="inlineStr">
        <is>
          <t xml:space="preserve">CONCLUIDO	</t>
        </is>
      </c>
      <c r="D509" t="n">
        <v>10.9283</v>
      </c>
      <c r="E509" t="n">
        <v>9.15</v>
      </c>
      <c r="F509" t="n">
        <v>6.78</v>
      </c>
      <c r="G509" t="n">
        <v>81.33</v>
      </c>
      <c r="H509" t="n">
        <v>1.35</v>
      </c>
      <c r="I509" t="n">
        <v>5</v>
      </c>
      <c r="J509" t="n">
        <v>157.07</v>
      </c>
      <c r="K509" t="n">
        <v>47.83</v>
      </c>
      <c r="L509" t="n">
        <v>12</v>
      </c>
      <c r="M509" t="n">
        <v>3</v>
      </c>
      <c r="N509" t="n">
        <v>27.24</v>
      </c>
      <c r="O509" t="n">
        <v>19605.66</v>
      </c>
      <c r="P509" t="n">
        <v>65.90000000000001</v>
      </c>
      <c r="Q509" t="n">
        <v>204.14</v>
      </c>
      <c r="R509" t="n">
        <v>24.58</v>
      </c>
      <c r="S509" t="n">
        <v>17.37</v>
      </c>
      <c r="T509" t="n">
        <v>1505.96</v>
      </c>
      <c r="U509" t="n">
        <v>0.71</v>
      </c>
      <c r="V509" t="n">
        <v>0.75</v>
      </c>
      <c r="W509" t="n">
        <v>1.14</v>
      </c>
      <c r="X509" t="n">
        <v>0.09</v>
      </c>
      <c r="Y509" t="n">
        <v>1</v>
      </c>
      <c r="Z509" t="n">
        <v>10</v>
      </c>
    </row>
    <row r="510">
      <c r="A510" t="n">
        <v>45</v>
      </c>
      <c r="B510" t="n">
        <v>70</v>
      </c>
      <c r="C510" t="inlineStr">
        <is>
          <t xml:space="preserve">CONCLUIDO	</t>
        </is>
      </c>
      <c r="D510" t="n">
        <v>10.9319</v>
      </c>
      <c r="E510" t="n">
        <v>9.15</v>
      </c>
      <c r="F510" t="n">
        <v>6.77</v>
      </c>
      <c r="G510" t="n">
        <v>81.3</v>
      </c>
      <c r="H510" t="n">
        <v>1.38</v>
      </c>
      <c r="I510" t="n">
        <v>5</v>
      </c>
      <c r="J510" t="n">
        <v>157.42</v>
      </c>
      <c r="K510" t="n">
        <v>47.83</v>
      </c>
      <c r="L510" t="n">
        <v>12.25</v>
      </c>
      <c r="M510" t="n">
        <v>3</v>
      </c>
      <c r="N510" t="n">
        <v>27.34</v>
      </c>
      <c r="O510" t="n">
        <v>19649.2</v>
      </c>
      <c r="P510" t="n">
        <v>66.06</v>
      </c>
      <c r="Q510" t="n">
        <v>204.18</v>
      </c>
      <c r="R510" t="n">
        <v>24.38</v>
      </c>
      <c r="S510" t="n">
        <v>17.37</v>
      </c>
      <c r="T510" t="n">
        <v>1406.23</v>
      </c>
      <c r="U510" t="n">
        <v>0.71</v>
      </c>
      <c r="V510" t="n">
        <v>0.75</v>
      </c>
      <c r="W510" t="n">
        <v>1.15</v>
      </c>
      <c r="X510" t="n">
        <v>0.08</v>
      </c>
      <c r="Y510" t="n">
        <v>1</v>
      </c>
      <c r="Z510" t="n">
        <v>10</v>
      </c>
    </row>
    <row r="511">
      <c r="A511" t="n">
        <v>46</v>
      </c>
      <c r="B511" t="n">
        <v>70</v>
      </c>
      <c r="C511" t="inlineStr">
        <is>
          <t xml:space="preserve">CONCLUIDO	</t>
        </is>
      </c>
      <c r="D511" t="n">
        <v>10.9339</v>
      </c>
      <c r="E511" t="n">
        <v>9.15</v>
      </c>
      <c r="F511" t="n">
        <v>6.77</v>
      </c>
      <c r="G511" t="n">
        <v>81.28</v>
      </c>
      <c r="H511" t="n">
        <v>1.4</v>
      </c>
      <c r="I511" t="n">
        <v>5</v>
      </c>
      <c r="J511" t="n">
        <v>157.77</v>
      </c>
      <c r="K511" t="n">
        <v>47.83</v>
      </c>
      <c r="L511" t="n">
        <v>12.5</v>
      </c>
      <c r="M511" t="n">
        <v>3</v>
      </c>
      <c r="N511" t="n">
        <v>27.45</v>
      </c>
      <c r="O511" t="n">
        <v>19692.79</v>
      </c>
      <c r="P511" t="n">
        <v>65.84</v>
      </c>
      <c r="Q511" t="n">
        <v>204.14</v>
      </c>
      <c r="R511" t="n">
        <v>24.44</v>
      </c>
      <c r="S511" t="n">
        <v>17.37</v>
      </c>
      <c r="T511" t="n">
        <v>1439.23</v>
      </c>
      <c r="U511" t="n">
        <v>0.71</v>
      </c>
      <c r="V511" t="n">
        <v>0.75</v>
      </c>
      <c r="W511" t="n">
        <v>1.14</v>
      </c>
      <c r="X511" t="n">
        <v>0.08</v>
      </c>
      <c r="Y511" t="n">
        <v>1</v>
      </c>
      <c r="Z511" t="n">
        <v>10</v>
      </c>
    </row>
    <row r="512">
      <c r="A512" t="n">
        <v>47</v>
      </c>
      <c r="B512" t="n">
        <v>70</v>
      </c>
      <c r="C512" t="inlineStr">
        <is>
          <t xml:space="preserve">CONCLUIDO	</t>
        </is>
      </c>
      <c r="D512" t="n">
        <v>10.9276</v>
      </c>
      <c r="E512" t="n">
        <v>9.15</v>
      </c>
      <c r="F512" t="n">
        <v>6.78</v>
      </c>
      <c r="G512" t="n">
        <v>81.34</v>
      </c>
      <c r="H512" t="n">
        <v>1.43</v>
      </c>
      <c r="I512" t="n">
        <v>5</v>
      </c>
      <c r="J512" t="n">
        <v>158.13</v>
      </c>
      <c r="K512" t="n">
        <v>47.83</v>
      </c>
      <c r="L512" t="n">
        <v>12.75</v>
      </c>
      <c r="M512" t="n">
        <v>3</v>
      </c>
      <c r="N512" t="n">
        <v>27.55</v>
      </c>
      <c r="O512" t="n">
        <v>19736.4</v>
      </c>
      <c r="P512" t="n">
        <v>65.7</v>
      </c>
      <c r="Q512" t="n">
        <v>204.15</v>
      </c>
      <c r="R512" t="n">
        <v>24.54</v>
      </c>
      <c r="S512" t="n">
        <v>17.37</v>
      </c>
      <c r="T512" t="n">
        <v>1486.98</v>
      </c>
      <c r="U512" t="n">
        <v>0.71</v>
      </c>
      <c r="V512" t="n">
        <v>0.75</v>
      </c>
      <c r="W512" t="n">
        <v>1.15</v>
      </c>
      <c r="X512" t="n">
        <v>0.09</v>
      </c>
      <c r="Y512" t="n">
        <v>1</v>
      </c>
      <c r="Z512" t="n">
        <v>10</v>
      </c>
    </row>
    <row r="513">
      <c r="A513" t="n">
        <v>48</v>
      </c>
      <c r="B513" t="n">
        <v>70</v>
      </c>
      <c r="C513" t="inlineStr">
        <is>
          <t xml:space="preserve">CONCLUIDO	</t>
        </is>
      </c>
      <c r="D513" t="n">
        <v>10.9386</v>
      </c>
      <c r="E513" t="n">
        <v>9.140000000000001</v>
      </c>
      <c r="F513" t="n">
        <v>6.77</v>
      </c>
      <c r="G513" t="n">
        <v>81.23</v>
      </c>
      <c r="H513" t="n">
        <v>1.45</v>
      </c>
      <c r="I513" t="n">
        <v>5</v>
      </c>
      <c r="J513" t="n">
        <v>158.48</v>
      </c>
      <c r="K513" t="n">
        <v>47.83</v>
      </c>
      <c r="L513" t="n">
        <v>13</v>
      </c>
      <c r="M513" t="n">
        <v>3</v>
      </c>
      <c r="N513" t="n">
        <v>27.65</v>
      </c>
      <c r="O513" t="n">
        <v>19780.06</v>
      </c>
      <c r="P513" t="n">
        <v>65.14</v>
      </c>
      <c r="Q513" t="n">
        <v>204.14</v>
      </c>
      <c r="R513" t="n">
        <v>24.31</v>
      </c>
      <c r="S513" t="n">
        <v>17.37</v>
      </c>
      <c r="T513" t="n">
        <v>1370.07</v>
      </c>
      <c r="U513" t="n">
        <v>0.71</v>
      </c>
      <c r="V513" t="n">
        <v>0.75</v>
      </c>
      <c r="W513" t="n">
        <v>1.14</v>
      </c>
      <c r="X513" t="n">
        <v>0.08</v>
      </c>
      <c r="Y513" t="n">
        <v>1</v>
      </c>
      <c r="Z513" t="n">
        <v>10</v>
      </c>
    </row>
    <row r="514">
      <c r="A514" t="n">
        <v>49</v>
      </c>
      <c r="B514" t="n">
        <v>70</v>
      </c>
      <c r="C514" t="inlineStr">
        <is>
          <t xml:space="preserve">CONCLUIDO	</t>
        </is>
      </c>
      <c r="D514" t="n">
        <v>10.9442</v>
      </c>
      <c r="E514" t="n">
        <v>9.140000000000001</v>
      </c>
      <c r="F514" t="n">
        <v>6.76</v>
      </c>
      <c r="G514" t="n">
        <v>81.17</v>
      </c>
      <c r="H514" t="n">
        <v>1.48</v>
      </c>
      <c r="I514" t="n">
        <v>5</v>
      </c>
      <c r="J514" t="n">
        <v>158.84</v>
      </c>
      <c r="K514" t="n">
        <v>47.83</v>
      </c>
      <c r="L514" t="n">
        <v>13.25</v>
      </c>
      <c r="M514" t="n">
        <v>3</v>
      </c>
      <c r="N514" t="n">
        <v>27.76</v>
      </c>
      <c r="O514" t="n">
        <v>19823.75</v>
      </c>
      <c r="P514" t="n">
        <v>64.67</v>
      </c>
      <c r="Q514" t="n">
        <v>204.16</v>
      </c>
      <c r="R514" t="n">
        <v>24.17</v>
      </c>
      <c r="S514" t="n">
        <v>17.37</v>
      </c>
      <c r="T514" t="n">
        <v>1301.65</v>
      </c>
      <c r="U514" t="n">
        <v>0.72</v>
      </c>
      <c r="V514" t="n">
        <v>0.75</v>
      </c>
      <c r="W514" t="n">
        <v>1.14</v>
      </c>
      <c r="X514" t="n">
        <v>0.07000000000000001</v>
      </c>
      <c r="Y514" t="n">
        <v>1</v>
      </c>
      <c r="Z514" t="n">
        <v>10</v>
      </c>
    </row>
    <row r="515">
      <c r="A515" t="n">
        <v>50</v>
      </c>
      <c r="B515" t="n">
        <v>70</v>
      </c>
      <c r="C515" t="inlineStr">
        <is>
          <t xml:space="preserve">CONCLUIDO	</t>
        </is>
      </c>
      <c r="D515" t="n">
        <v>10.9466</v>
      </c>
      <c r="E515" t="n">
        <v>9.140000000000001</v>
      </c>
      <c r="F515" t="n">
        <v>6.76</v>
      </c>
      <c r="G515" t="n">
        <v>81.15000000000001</v>
      </c>
      <c r="H515" t="n">
        <v>1.5</v>
      </c>
      <c r="I515" t="n">
        <v>5</v>
      </c>
      <c r="J515" t="n">
        <v>159.19</v>
      </c>
      <c r="K515" t="n">
        <v>47.83</v>
      </c>
      <c r="L515" t="n">
        <v>13.5</v>
      </c>
      <c r="M515" t="n">
        <v>3</v>
      </c>
      <c r="N515" t="n">
        <v>27.86</v>
      </c>
      <c r="O515" t="n">
        <v>19867.59</v>
      </c>
      <c r="P515" t="n">
        <v>63.91</v>
      </c>
      <c r="Q515" t="n">
        <v>204.14</v>
      </c>
      <c r="R515" t="n">
        <v>24.03</v>
      </c>
      <c r="S515" t="n">
        <v>17.37</v>
      </c>
      <c r="T515" t="n">
        <v>1230.66</v>
      </c>
      <c r="U515" t="n">
        <v>0.72</v>
      </c>
      <c r="V515" t="n">
        <v>0.76</v>
      </c>
      <c r="W515" t="n">
        <v>1.14</v>
      </c>
      <c r="X515" t="n">
        <v>0.07000000000000001</v>
      </c>
      <c r="Y515" t="n">
        <v>1</v>
      </c>
      <c r="Z515" t="n">
        <v>10</v>
      </c>
    </row>
    <row r="516">
      <c r="A516" t="n">
        <v>51</v>
      </c>
      <c r="B516" t="n">
        <v>70</v>
      </c>
      <c r="C516" t="inlineStr">
        <is>
          <t xml:space="preserve">CONCLUIDO	</t>
        </is>
      </c>
      <c r="D516" t="n">
        <v>10.9383</v>
      </c>
      <c r="E516" t="n">
        <v>9.140000000000001</v>
      </c>
      <c r="F516" t="n">
        <v>6.77</v>
      </c>
      <c r="G516" t="n">
        <v>81.23</v>
      </c>
      <c r="H516" t="n">
        <v>1.53</v>
      </c>
      <c r="I516" t="n">
        <v>5</v>
      </c>
      <c r="J516" t="n">
        <v>159.55</v>
      </c>
      <c r="K516" t="n">
        <v>47.83</v>
      </c>
      <c r="L516" t="n">
        <v>13.75</v>
      </c>
      <c r="M516" t="n">
        <v>3</v>
      </c>
      <c r="N516" t="n">
        <v>27.97</v>
      </c>
      <c r="O516" t="n">
        <v>19911.36</v>
      </c>
      <c r="P516" t="n">
        <v>63.14</v>
      </c>
      <c r="Q516" t="n">
        <v>204.14</v>
      </c>
      <c r="R516" t="n">
        <v>24.18</v>
      </c>
      <c r="S516" t="n">
        <v>17.37</v>
      </c>
      <c r="T516" t="n">
        <v>1306.72</v>
      </c>
      <c r="U516" t="n">
        <v>0.72</v>
      </c>
      <c r="V516" t="n">
        <v>0.75</v>
      </c>
      <c r="W516" t="n">
        <v>1.15</v>
      </c>
      <c r="X516" t="n">
        <v>0.08</v>
      </c>
      <c r="Y516" t="n">
        <v>1</v>
      </c>
      <c r="Z516" t="n">
        <v>10</v>
      </c>
    </row>
    <row r="517">
      <c r="A517" t="n">
        <v>52</v>
      </c>
      <c r="B517" t="n">
        <v>70</v>
      </c>
      <c r="C517" t="inlineStr">
        <is>
          <t xml:space="preserve">CONCLUIDO	</t>
        </is>
      </c>
      <c r="D517" t="n">
        <v>10.9396</v>
      </c>
      <c r="E517" t="n">
        <v>9.140000000000001</v>
      </c>
      <c r="F517" t="n">
        <v>6.77</v>
      </c>
      <c r="G517" t="n">
        <v>81.22</v>
      </c>
      <c r="H517" t="n">
        <v>1.55</v>
      </c>
      <c r="I517" t="n">
        <v>5</v>
      </c>
      <c r="J517" t="n">
        <v>159.9</v>
      </c>
      <c r="K517" t="n">
        <v>47.83</v>
      </c>
      <c r="L517" t="n">
        <v>14</v>
      </c>
      <c r="M517" t="n">
        <v>3</v>
      </c>
      <c r="N517" t="n">
        <v>28.07</v>
      </c>
      <c r="O517" t="n">
        <v>19955.16</v>
      </c>
      <c r="P517" t="n">
        <v>62.95</v>
      </c>
      <c r="Q517" t="n">
        <v>204.14</v>
      </c>
      <c r="R517" t="n">
        <v>24.2</v>
      </c>
      <c r="S517" t="n">
        <v>17.37</v>
      </c>
      <c r="T517" t="n">
        <v>1318.73</v>
      </c>
      <c r="U517" t="n">
        <v>0.72</v>
      </c>
      <c r="V517" t="n">
        <v>0.75</v>
      </c>
      <c r="W517" t="n">
        <v>1.15</v>
      </c>
      <c r="X517" t="n">
        <v>0.08</v>
      </c>
      <c r="Y517" t="n">
        <v>1</v>
      </c>
      <c r="Z517" t="n">
        <v>10</v>
      </c>
    </row>
    <row r="518">
      <c r="A518" t="n">
        <v>53</v>
      </c>
      <c r="B518" t="n">
        <v>70</v>
      </c>
      <c r="C518" t="inlineStr">
        <is>
          <t xml:space="preserve">CONCLUIDO	</t>
        </is>
      </c>
      <c r="D518" t="n">
        <v>10.9333</v>
      </c>
      <c r="E518" t="n">
        <v>9.15</v>
      </c>
      <c r="F518" t="n">
        <v>6.77</v>
      </c>
      <c r="G518" t="n">
        <v>81.28</v>
      </c>
      <c r="H518" t="n">
        <v>1.58</v>
      </c>
      <c r="I518" t="n">
        <v>5</v>
      </c>
      <c r="J518" t="n">
        <v>160.26</v>
      </c>
      <c r="K518" t="n">
        <v>47.83</v>
      </c>
      <c r="L518" t="n">
        <v>14.25</v>
      </c>
      <c r="M518" t="n">
        <v>2</v>
      </c>
      <c r="N518" t="n">
        <v>28.18</v>
      </c>
      <c r="O518" t="n">
        <v>19998.99</v>
      </c>
      <c r="P518" t="n">
        <v>62.6</v>
      </c>
      <c r="Q518" t="n">
        <v>204.14</v>
      </c>
      <c r="R518" t="n">
        <v>24.45</v>
      </c>
      <c r="S518" t="n">
        <v>17.37</v>
      </c>
      <c r="T518" t="n">
        <v>1440.48</v>
      </c>
      <c r="U518" t="n">
        <v>0.71</v>
      </c>
      <c r="V518" t="n">
        <v>0.75</v>
      </c>
      <c r="W518" t="n">
        <v>1.14</v>
      </c>
      <c r="X518" t="n">
        <v>0.08</v>
      </c>
      <c r="Y518" t="n">
        <v>1</v>
      </c>
      <c r="Z518" t="n">
        <v>10</v>
      </c>
    </row>
    <row r="519">
      <c r="A519" t="n">
        <v>54</v>
      </c>
      <c r="B519" t="n">
        <v>70</v>
      </c>
      <c r="C519" t="inlineStr">
        <is>
          <t xml:space="preserve">CONCLUIDO	</t>
        </is>
      </c>
      <c r="D519" t="n">
        <v>10.9316</v>
      </c>
      <c r="E519" t="n">
        <v>9.15</v>
      </c>
      <c r="F519" t="n">
        <v>6.78</v>
      </c>
      <c r="G519" t="n">
        <v>81.3</v>
      </c>
      <c r="H519" t="n">
        <v>1.6</v>
      </c>
      <c r="I519" t="n">
        <v>5</v>
      </c>
      <c r="J519" t="n">
        <v>160.61</v>
      </c>
      <c r="K519" t="n">
        <v>47.83</v>
      </c>
      <c r="L519" t="n">
        <v>14.5</v>
      </c>
      <c r="M519" t="n">
        <v>1</v>
      </c>
      <c r="N519" t="n">
        <v>28.28</v>
      </c>
      <c r="O519" t="n">
        <v>20042.86</v>
      </c>
      <c r="P519" t="n">
        <v>62.5</v>
      </c>
      <c r="Q519" t="n">
        <v>204.14</v>
      </c>
      <c r="R519" t="n">
        <v>24.36</v>
      </c>
      <c r="S519" t="n">
        <v>17.37</v>
      </c>
      <c r="T519" t="n">
        <v>1398.51</v>
      </c>
      <c r="U519" t="n">
        <v>0.71</v>
      </c>
      <c r="V519" t="n">
        <v>0.75</v>
      </c>
      <c r="W519" t="n">
        <v>1.15</v>
      </c>
      <c r="X519" t="n">
        <v>0.08</v>
      </c>
      <c r="Y519" t="n">
        <v>1</v>
      </c>
      <c r="Z519" t="n">
        <v>10</v>
      </c>
    </row>
    <row r="520">
      <c r="A520" t="n">
        <v>55</v>
      </c>
      <c r="B520" t="n">
        <v>70</v>
      </c>
      <c r="C520" t="inlineStr">
        <is>
          <t xml:space="preserve">CONCLUIDO	</t>
        </is>
      </c>
      <c r="D520" t="n">
        <v>10.931</v>
      </c>
      <c r="E520" t="n">
        <v>9.15</v>
      </c>
      <c r="F520" t="n">
        <v>6.78</v>
      </c>
      <c r="G520" t="n">
        <v>81.31</v>
      </c>
      <c r="H520" t="n">
        <v>1.62</v>
      </c>
      <c r="I520" t="n">
        <v>5</v>
      </c>
      <c r="J520" t="n">
        <v>160.97</v>
      </c>
      <c r="K520" t="n">
        <v>47.83</v>
      </c>
      <c r="L520" t="n">
        <v>14.75</v>
      </c>
      <c r="M520" t="n">
        <v>1</v>
      </c>
      <c r="N520" t="n">
        <v>28.39</v>
      </c>
      <c r="O520" t="n">
        <v>20086.77</v>
      </c>
      <c r="P520" t="n">
        <v>62.39</v>
      </c>
      <c r="Q520" t="n">
        <v>204.14</v>
      </c>
      <c r="R520" t="n">
        <v>24.4</v>
      </c>
      <c r="S520" t="n">
        <v>17.37</v>
      </c>
      <c r="T520" t="n">
        <v>1417.13</v>
      </c>
      <c r="U520" t="n">
        <v>0.71</v>
      </c>
      <c r="V520" t="n">
        <v>0.75</v>
      </c>
      <c r="W520" t="n">
        <v>1.15</v>
      </c>
      <c r="X520" t="n">
        <v>0.08</v>
      </c>
      <c r="Y520" t="n">
        <v>1</v>
      </c>
      <c r="Z520" t="n">
        <v>10</v>
      </c>
    </row>
    <row r="521">
      <c r="A521" t="n">
        <v>56</v>
      </c>
      <c r="B521" t="n">
        <v>70</v>
      </c>
      <c r="C521" t="inlineStr">
        <is>
          <t xml:space="preserve">CONCLUIDO	</t>
        </is>
      </c>
      <c r="D521" t="n">
        <v>10.9353</v>
      </c>
      <c r="E521" t="n">
        <v>9.140000000000001</v>
      </c>
      <c r="F521" t="n">
        <v>6.77</v>
      </c>
      <c r="G521" t="n">
        <v>81.26000000000001</v>
      </c>
      <c r="H521" t="n">
        <v>1.65</v>
      </c>
      <c r="I521" t="n">
        <v>5</v>
      </c>
      <c r="J521" t="n">
        <v>161.32</v>
      </c>
      <c r="K521" t="n">
        <v>47.83</v>
      </c>
      <c r="L521" t="n">
        <v>15</v>
      </c>
      <c r="M521" t="n">
        <v>1</v>
      </c>
      <c r="N521" t="n">
        <v>28.5</v>
      </c>
      <c r="O521" t="n">
        <v>20130.71</v>
      </c>
      <c r="P521" t="n">
        <v>62.19</v>
      </c>
      <c r="Q521" t="n">
        <v>204.14</v>
      </c>
      <c r="R521" t="n">
        <v>24.3</v>
      </c>
      <c r="S521" t="n">
        <v>17.37</v>
      </c>
      <c r="T521" t="n">
        <v>1367.07</v>
      </c>
      <c r="U521" t="n">
        <v>0.71</v>
      </c>
      <c r="V521" t="n">
        <v>0.75</v>
      </c>
      <c r="W521" t="n">
        <v>1.15</v>
      </c>
      <c r="X521" t="n">
        <v>0.08</v>
      </c>
      <c r="Y521" t="n">
        <v>1</v>
      </c>
      <c r="Z521" t="n">
        <v>10</v>
      </c>
    </row>
    <row r="522">
      <c r="A522" t="n">
        <v>57</v>
      </c>
      <c r="B522" t="n">
        <v>70</v>
      </c>
      <c r="C522" t="inlineStr">
        <is>
          <t xml:space="preserve">CONCLUIDO	</t>
        </is>
      </c>
      <c r="D522" t="n">
        <v>10.9343</v>
      </c>
      <c r="E522" t="n">
        <v>9.15</v>
      </c>
      <c r="F522" t="n">
        <v>6.77</v>
      </c>
      <c r="G522" t="n">
        <v>81.27</v>
      </c>
      <c r="H522" t="n">
        <v>1.67</v>
      </c>
      <c r="I522" t="n">
        <v>5</v>
      </c>
      <c r="J522" t="n">
        <v>161.68</v>
      </c>
      <c r="K522" t="n">
        <v>47.83</v>
      </c>
      <c r="L522" t="n">
        <v>15.25</v>
      </c>
      <c r="M522" t="n">
        <v>1</v>
      </c>
      <c r="N522" t="n">
        <v>28.6</v>
      </c>
      <c r="O522" t="n">
        <v>20174.69</v>
      </c>
      <c r="P522" t="n">
        <v>62.03</v>
      </c>
      <c r="Q522" t="n">
        <v>204.14</v>
      </c>
      <c r="R522" t="n">
        <v>24.28</v>
      </c>
      <c r="S522" t="n">
        <v>17.37</v>
      </c>
      <c r="T522" t="n">
        <v>1355.61</v>
      </c>
      <c r="U522" t="n">
        <v>0.72</v>
      </c>
      <c r="V522" t="n">
        <v>0.75</v>
      </c>
      <c r="W522" t="n">
        <v>1.15</v>
      </c>
      <c r="X522" t="n">
        <v>0.08</v>
      </c>
      <c r="Y522" t="n">
        <v>1</v>
      </c>
      <c r="Z522" t="n">
        <v>10</v>
      </c>
    </row>
    <row r="523">
      <c r="A523" t="n">
        <v>58</v>
      </c>
      <c r="B523" t="n">
        <v>70</v>
      </c>
      <c r="C523" t="inlineStr">
        <is>
          <t xml:space="preserve">CONCLUIDO	</t>
        </is>
      </c>
      <c r="D523" t="n">
        <v>10.9937</v>
      </c>
      <c r="E523" t="n">
        <v>9.1</v>
      </c>
      <c r="F523" t="n">
        <v>6.75</v>
      </c>
      <c r="G523" t="n">
        <v>101.28</v>
      </c>
      <c r="H523" t="n">
        <v>1.69</v>
      </c>
      <c r="I523" t="n">
        <v>4</v>
      </c>
      <c r="J523" t="n">
        <v>162.04</v>
      </c>
      <c r="K523" t="n">
        <v>47.83</v>
      </c>
      <c r="L523" t="n">
        <v>15.5</v>
      </c>
      <c r="M523" t="n">
        <v>0</v>
      </c>
      <c r="N523" t="n">
        <v>28.71</v>
      </c>
      <c r="O523" t="n">
        <v>20218.71</v>
      </c>
      <c r="P523" t="n">
        <v>61.77</v>
      </c>
      <c r="Q523" t="n">
        <v>204.14</v>
      </c>
      <c r="R523" t="n">
        <v>23.65</v>
      </c>
      <c r="S523" t="n">
        <v>17.37</v>
      </c>
      <c r="T523" t="n">
        <v>1049.34</v>
      </c>
      <c r="U523" t="n">
        <v>0.73</v>
      </c>
      <c r="V523" t="n">
        <v>0.76</v>
      </c>
      <c r="W523" t="n">
        <v>1.15</v>
      </c>
      <c r="X523" t="n">
        <v>0.06</v>
      </c>
      <c r="Y523" t="n">
        <v>1</v>
      </c>
      <c r="Z523" t="n">
        <v>10</v>
      </c>
    </row>
    <row r="524">
      <c r="A524" t="n">
        <v>0</v>
      </c>
      <c r="B524" t="n">
        <v>90</v>
      </c>
      <c r="C524" t="inlineStr">
        <is>
          <t xml:space="preserve">CONCLUIDO	</t>
        </is>
      </c>
      <c r="D524" t="n">
        <v>7.3919</v>
      </c>
      <c r="E524" t="n">
        <v>13.53</v>
      </c>
      <c r="F524" t="n">
        <v>8.300000000000001</v>
      </c>
      <c r="G524" t="n">
        <v>6.3</v>
      </c>
      <c r="H524" t="n">
        <v>0.1</v>
      </c>
      <c r="I524" t="n">
        <v>79</v>
      </c>
      <c r="J524" t="n">
        <v>176.73</v>
      </c>
      <c r="K524" t="n">
        <v>52.44</v>
      </c>
      <c r="L524" t="n">
        <v>1</v>
      </c>
      <c r="M524" t="n">
        <v>77</v>
      </c>
      <c r="N524" t="n">
        <v>33.29</v>
      </c>
      <c r="O524" t="n">
        <v>22031.19</v>
      </c>
      <c r="P524" t="n">
        <v>108.92</v>
      </c>
      <c r="Q524" t="n">
        <v>204.2</v>
      </c>
      <c r="R524" t="n">
        <v>71.78</v>
      </c>
      <c r="S524" t="n">
        <v>17.37</v>
      </c>
      <c r="T524" t="n">
        <v>24736.31</v>
      </c>
      <c r="U524" t="n">
        <v>0.24</v>
      </c>
      <c r="V524" t="n">
        <v>0.62</v>
      </c>
      <c r="W524" t="n">
        <v>1.27</v>
      </c>
      <c r="X524" t="n">
        <v>1.6</v>
      </c>
      <c r="Y524" t="n">
        <v>1</v>
      </c>
      <c r="Z524" t="n">
        <v>10</v>
      </c>
    </row>
    <row r="525">
      <c r="A525" t="n">
        <v>1</v>
      </c>
      <c r="B525" t="n">
        <v>90</v>
      </c>
      <c r="C525" t="inlineStr">
        <is>
          <t xml:space="preserve">CONCLUIDO	</t>
        </is>
      </c>
      <c r="D525" t="n">
        <v>8.0023</v>
      </c>
      <c r="E525" t="n">
        <v>12.5</v>
      </c>
      <c r="F525" t="n">
        <v>7.91</v>
      </c>
      <c r="G525" t="n">
        <v>7.78</v>
      </c>
      <c r="H525" t="n">
        <v>0.13</v>
      </c>
      <c r="I525" t="n">
        <v>61</v>
      </c>
      <c r="J525" t="n">
        <v>177.1</v>
      </c>
      <c r="K525" t="n">
        <v>52.44</v>
      </c>
      <c r="L525" t="n">
        <v>1.25</v>
      </c>
      <c r="M525" t="n">
        <v>59</v>
      </c>
      <c r="N525" t="n">
        <v>33.41</v>
      </c>
      <c r="O525" t="n">
        <v>22076.81</v>
      </c>
      <c r="P525" t="n">
        <v>103.55</v>
      </c>
      <c r="Q525" t="n">
        <v>204.17</v>
      </c>
      <c r="R525" t="n">
        <v>59.85</v>
      </c>
      <c r="S525" t="n">
        <v>17.37</v>
      </c>
      <c r="T525" t="n">
        <v>18860.71</v>
      </c>
      <c r="U525" t="n">
        <v>0.29</v>
      </c>
      <c r="V525" t="n">
        <v>0.65</v>
      </c>
      <c r="W525" t="n">
        <v>1.23</v>
      </c>
      <c r="X525" t="n">
        <v>1.21</v>
      </c>
      <c r="Y525" t="n">
        <v>1</v>
      </c>
      <c r="Z525" t="n">
        <v>10</v>
      </c>
    </row>
    <row r="526">
      <c r="A526" t="n">
        <v>2</v>
      </c>
      <c r="B526" t="n">
        <v>90</v>
      </c>
      <c r="C526" t="inlineStr">
        <is>
          <t xml:space="preserve">CONCLUIDO	</t>
        </is>
      </c>
      <c r="D526" t="n">
        <v>8.4459</v>
      </c>
      <c r="E526" t="n">
        <v>11.84</v>
      </c>
      <c r="F526" t="n">
        <v>7.68</v>
      </c>
      <c r="G526" t="n">
        <v>9.4</v>
      </c>
      <c r="H526" t="n">
        <v>0.15</v>
      </c>
      <c r="I526" t="n">
        <v>49</v>
      </c>
      <c r="J526" t="n">
        <v>177.47</v>
      </c>
      <c r="K526" t="n">
        <v>52.44</v>
      </c>
      <c r="L526" t="n">
        <v>1.5</v>
      </c>
      <c r="M526" t="n">
        <v>47</v>
      </c>
      <c r="N526" t="n">
        <v>33.53</v>
      </c>
      <c r="O526" t="n">
        <v>22122.46</v>
      </c>
      <c r="P526" t="n">
        <v>100.39</v>
      </c>
      <c r="Q526" t="n">
        <v>204.19</v>
      </c>
      <c r="R526" t="n">
        <v>52.54</v>
      </c>
      <c r="S526" t="n">
        <v>17.37</v>
      </c>
      <c r="T526" t="n">
        <v>15269.67</v>
      </c>
      <c r="U526" t="n">
        <v>0.33</v>
      </c>
      <c r="V526" t="n">
        <v>0.67</v>
      </c>
      <c r="W526" t="n">
        <v>1.22</v>
      </c>
      <c r="X526" t="n">
        <v>0.98</v>
      </c>
      <c r="Y526" t="n">
        <v>1</v>
      </c>
      <c r="Z526" t="n">
        <v>10</v>
      </c>
    </row>
    <row r="527">
      <c r="A527" t="n">
        <v>3</v>
      </c>
      <c r="B527" t="n">
        <v>90</v>
      </c>
      <c r="C527" t="inlineStr">
        <is>
          <t xml:space="preserve">CONCLUIDO	</t>
        </is>
      </c>
      <c r="D527" t="n">
        <v>8.792299999999999</v>
      </c>
      <c r="E527" t="n">
        <v>11.37</v>
      </c>
      <c r="F527" t="n">
        <v>7.5</v>
      </c>
      <c r="G527" t="n">
        <v>10.97</v>
      </c>
      <c r="H527" t="n">
        <v>0.17</v>
      </c>
      <c r="I527" t="n">
        <v>41</v>
      </c>
      <c r="J527" t="n">
        <v>177.84</v>
      </c>
      <c r="K527" t="n">
        <v>52.44</v>
      </c>
      <c r="L527" t="n">
        <v>1.75</v>
      </c>
      <c r="M527" t="n">
        <v>39</v>
      </c>
      <c r="N527" t="n">
        <v>33.65</v>
      </c>
      <c r="O527" t="n">
        <v>22168.15</v>
      </c>
      <c r="P527" t="n">
        <v>97.81999999999999</v>
      </c>
      <c r="Q527" t="n">
        <v>204.15</v>
      </c>
      <c r="R527" t="n">
        <v>46.69</v>
      </c>
      <c r="S527" t="n">
        <v>17.37</v>
      </c>
      <c r="T527" t="n">
        <v>12380.37</v>
      </c>
      <c r="U527" t="n">
        <v>0.37</v>
      </c>
      <c r="V527" t="n">
        <v>0.68</v>
      </c>
      <c r="W527" t="n">
        <v>1.21</v>
      </c>
      <c r="X527" t="n">
        <v>0.8</v>
      </c>
      <c r="Y527" t="n">
        <v>1</v>
      </c>
      <c r="Z527" t="n">
        <v>10</v>
      </c>
    </row>
    <row r="528">
      <c r="A528" t="n">
        <v>4</v>
      </c>
      <c r="B528" t="n">
        <v>90</v>
      </c>
      <c r="C528" t="inlineStr">
        <is>
          <t xml:space="preserve">CONCLUIDO	</t>
        </is>
      </c>
      <c r="D528" t="n">
        <v>9.0036</v>
      </c>
      <c r="E528" t="n">
        <v>11.11</v>
      </c>
      <c r="F528" t="n">
        <v>7.41</v>
      </c>
      <c r="G528" t="n">
        <v>12.34</v>
      </c>
      <c r="H528" t="n">
        <v>0.2</v>
      </c>
      <c r="I528" t="n">
        <v>36</v>
      </c>
      <c r="J528" t="n">
        <v>178.21</v>
      </c>
      <c r="K528" t="n">
        <v>52.44</v>
      </c>
      <c r="L528" t="n">
        <v>2</v>
      </c>
      <c r="M528" t="n">
        <v>34</v>
      </c>
      <c r="N528" t="n">
        <v>33.77</v>
      </c>
      <c r="O528" t="n">
        <v>22213.89</v>
      </c>
      <c r="P528" t="n">
        <v>96.48999999999999</v>
      </c>
      <c r="Q528" t="n">
        <v>204.2</v>
      </c>
      <c r="R528" t="n">
        <v>43.76</v>
      </c>
      <c r="S528" t="n">
        <v>17.37</v>
      </c>
      <c r="T528" t="n">
        <v>10940.41</v>
      </c>
      <c r="U528" t="n">
        <v>0.4</v>
      </c>
      <c r="V528" t="n">
        <v>0.6899999999999999</v>
      </c>
      <c r="W528" t="n">
        <v>1.2</v>
      </c>
      <c r="X528" t="n">
        <v>0.71</v>
      </c>
      <c r="Y528" t="n">
        <v>1</v>
      </c>
      <c r="Z528" t="n">
        <v>10</v>
      </c>
    </row>
    <row r="529">
      <c r="A529" t="n">
        <v>5</v>
      </c>
      <c r="B529" t="n">
        <v>90</v>
      </c>
      <c r="C529" t="inlineStr">
        <is>
          <t xml:space="preserve">CONCLUIDO	</t>
        </is>
      </c>
      <c r="D529" t="n">
        <v>9.2027</v>
      </c>
      <c r="E529" t="n">
        <v>10.87</v>
      </c>
      <c r="F529" t="n">
        <v>7.31</v>
      </c>
      <c r="G529" t="n">
        <v>13.7</v>
      </c>
      <c r="H529" t="n">
        <v>0.22</v>
      </c>
      <c r="I529" t="n">
        <v>32</v>
      </c>
      <c r="J529" t="n">
        <v>178.59</v>
      </c>
      <c r="K529" t="n">
        <v>52.44</v>
      </c>
      <c r="L529" t="n">
        <v>2.25</v>
      </c>
      <c r="M529" t="n">
        <v>30</v>
      </c>
      <c r="N529" t="n">
        <v>33.89</v>
      </c>
      <c r="O529" t="n">
        <v>22259.66</v>
      </c>
      <c r="P529" t="n">
        <v>94.98999999999999</v>
      </c>
      <c r="Q529" t="n">
        <v>204.17</v>
      </c>
      <c r="R529" t="n">
        <v>41.19</v>
      </c>
      <c r="S529" t="n">
        <v>17.37</v>
      </c>
      <c r="T529" t="n">
        <v>9678.59</v>
      </c>
      <c r="U529" t="n">
        <v>0.42</v>
      </c>
      <c r="V529" t="n">
        <v>0.7</v>
      </c>
      <c r="W529" t="n">
        <v>1.18</v>
      </c>
      <c r="X529" t="n">
        <v>0.62</v>
      </c>
      <c r="Y529" t="n">
        <v>1</v>
      </c>
      <c r="Z529" t="n">
        <v>10</v>
      </c>
    </row>
    <row r="530">
      <c r="A530" t="n">
        <v>6</v>
      </c>
      <c r="B530" t="n">
        <v>90</v>
      </c>
      <c r="C530" t="inlineStr">
        <is>
          <t xml:space="preserve">CONCLUIDO	</t>
        </is>
      </c>
      <c r="D530" t="n">
        <v>9.397</v>
      </c>
      <c r="E530" t="n">
        <v>10.64</v>
      </c>
      <c r="F530" t="n">
        <v>7.23</v>
      </c>
      <c r="G530" t="n">
        <v>15.48</v>
      </c>
      <c r="H530" t="n">
        <v>0.25</v>
      </c>
      <c r="I530" t="n">
        <v>28</v>
      </c>
      <c r="J530" t="n">
        <v>178.96</v>
      </c>
      <c r="K530" t="n">
        <v>52.44</v>
      </c>
      <c r="L530" t="n">
        <v>2.5</v>
      </c>
      <c r="M530" t="n">
        <v>26</v>
      </c>
      <c r="N530" t="n">
        <v>34.02</v>
      </c>
      <c r="O530" t="n">
        <v>22305.48</v>
      </c>
      <c r="P530" t="n">
        <v>93.73999999999999</v>
      </c>
      <c r="Q530" t="n">
        <v>204.14</v>
      </c>
      <c r="R530" t="n">
        <v>38.73</v>
      </c>
      <c r="S530" t="n">
        <v>17.37</v>
      </c>
      <c r="T530" t="n">
        <v>8465.99</v>
      </c>
      <c r="U530" t="n">
        <v>0.45</v>
      </c>
      <c r="V530" t="n">
        <v>0.71</v>
      </c>
      <c r="W530" t="n">
        <v>1.17</v>
      </c>
      <c r="X530" t="n">
        <v>0.53</v>
      </c>
      <c r="Y530" t="n">
        <v>1</v>
      </c>
      <c r="Z530" t="n">
        <v>10</v>
      </c>
    </row>
    <row r="531">
      <c r="A531" t="n">
        <v>7</v>
      </c>
      <c r="B531" t="n">
        <v>90</v>
      </c>
      <c r="C531" t="inlineStr">
        <is>
          <t xml:space="preserve">CONCLUIDO	</t>
        </is>
      </c>
      <c r="D531" t="n">
        <v>9.482900000000001</v>
      </c>
      <c r="E531" t="n">
        <v>10.55</v>
      </c>
      <c r="F531" t="n">
        <v>7.2</v>
      </c>
      <c r="G531" t="n">
        <v>16.62</v>
      </c>
      <c r="H531" t="n">
        <v>0.27</v>
      </c>
      <c r="I531" t="n">
        <v>26</v>
      </c>
      <c r="J531" t="n">
        <v>179.33</v>
      </c>
      <c r="K531" t="n">
        <v>52.44</v>
      </c>
      <c r="L531" t="n">
        <v>2.75</v>
      </c>
      <c r="M531" t="n">
        <v>24</v>
      </c>
      <c r="N531" t="n">
        <v>34.14</v>
      </c>
      <c r="O531" t="n">
        <v>22351.34</v>
      </c>
      <c r="P531" t="n">
        <v>93.23</v>
      </c>
      <c r="Q531" t="n">
        <v>204.16</v>
      </c>
      <c r="R531" t="n">
        <v>37.33</v>
      </c>
      <c r="S531" t="n">
        <v>17.37</v>
      </c>
      <c r="T531" t="n">
        <v>7778.13</v>
      </c>
      <c r="U531" t="n">
        <v>0.47</v>
      </c>
      <c r="V531" t="n">
        <v>0.71</v>
      </c>
      <c r="W531" t="n">
        <v>1.19</v>
      </c>
      <c r="X531" t="n">
        <v>0.51</v>
      </c>
      <c r="Y531" t="n">
        <v>1</v>
      </c>
      <c r="Z531" t="n">
        <v>10</v>
      </c>
    </row>
    <row r="532">
      <c r="A532" t="n">
        <v>8</v>
      </c>
      <c r="B532" t="n">
        <v>90</v>
      </c>
      <c r="C532" t="inlineStr">
        <is>
          <t xml:space="preserve">CONCLUIDO	</t>
        </is>
      </c>
      <c r="D532" t="n">
        <v>9.639799999999999</v>
      </c>
      <c r="E532" t="n">
        <v>10.37</v>
      </c>
      <c r="F532" t="n">
        <v>7.14</v>
      </c>
      <c r="G532" t="n">
        <v>18.61</v>
      </c>
      <c r="H532" t="n">
        <v>0.3</v>
      </c>
      <c r="I532" t="n">
        <v>23</v>
      </c>
      <c r="J532" t="n">
        <v>179.7</v>
      </c>
      <c r="K532" t="n">
        <v>52.44</v>
      </c>
      <c r="L532" t="n">
        <v>3</v>
      </c>
      <c r="M532" t="n">
        <v>21</v>
      </c>
      <c r="N532" t="n">
        <v>34.26</v>
      </c>
      <c r="O532" t="n">
        <v>22397.24</v>
      </c>
      <c r="P532" t="n">
        <v>92.2</v>
      </c>
      <c r="Q532" t="n">
        <v>204.14</v>
      </c>
      <c r="R532" t="n">
        <v>35.73</v>
      </c>
      <c r="S532" t="n">
        <v>17.37</v>
      </c>
      <c r="T532" t="n">
        <v>6991.6</v>
      </c>
      <c r="U532" t="n">
        <v>0.49</v>
      </c>
      <c r="V532" t="n">
        <v>0.72</v>
      </c>
      <c r="W532" t="n">
        <v>1.17</v>
      </c>
      <c r="X532" t="n">
        <v>0.44</v>
      </c>
      <c r="Y532" t="n">
        <v>1</v>
      </c>
      <c r="Z532" t="n">
        <v>10</v>
      </c>
    </row>
    <row r="533">
      <c r="A533" t="n">
        <v>9</v>
      </c>
      <c r="B533" t="n">
        <v>90</v>
      </c>
      <c r="C533" t="inlineStr">
        <is>
          <t xml:space="preserve">CONCLUIDO	</t>
        </is>
      </c>
      <c r="D533" t="n">
        <v>9.701700000000001</v>
      </c>
      <c r="E533" t="n">
        <v>10.31</v>
      </c>
      <c r="F533" t="n">
        <v>7.1</v>
      </c>
      <c r="G533" t="n">
        <v>19.38</v>
      </c>
      <c r="H533" t="n">
        <v>0.32</v>
      </c>
      <c r="I533" t="n">
        <v>22</v>
      </c>
      <c r="J533" t="n">
        <v>180.07</v>
      </c>
      <c r="K533" t="n">
        <v>52.44</v>
      </c>
      <c r="L533" t="n">
        <v>3.25</v>
      </c>
      <c r="M533" t="n">
        <v>20</v>
      </c>
      <c r="N533" t="n">
        <v>34.38</v>
      </c>
      <c r="O533" t="n">
        <v>22443.18</v>
      </c>
      <c r="P533" t="n">
        <v>91.62</v>
      </c>
      <c r="Q533" t="n">
        <v>204.17</v>
      </c>
      <c r="R533" t="n">
        <v>34.67</v>
      </c>
      <c r="S533" t="n">
        <v>17.37</v>
      </c>
      <c r="T533" t="n">
        <v>6469.38</v>
      </c>
      <c r="U533" t="n">
        <v>0.5</v>
      </c>
      <c r="V533" t="n">
        <v>0.72</v>
      </c>
      <c r="W533" t="n">
        <v>1.17</v>
      </c>
      <c r="X533" t="n">
        <v>0.41</v>
      </c>
      <c r="Y533" t="n">
        <v>1</v>
      </c>
      <c r="Z533" t="n">
        <v>10</v>
      </c>
    </row>
    <row r="534">
      <c r="A534" t="n">
        <v>10</v>
      </c>
      <c r="B534" t="n">
        <v>90</v>
      </c>
      <c r="C534" t="inlineStr">
        <is>
          <t xml:space="preserve">CONCLUIDO	</t>
        </is>
      </c>
      <c r="D534" t="n">
        <v>9.801299999999999</v>
      </c>
      <c r="E534" t="n">
        <v>10.2</v>
      </c>
      <c r="F534" t="n">
        <v>7.07</v>
      </c>
      <c r="G534" t="n">
        <v>21.21</v>
      </c>
      <c r="H534" t="n">
        <v>0.34</v>
      </c>
      <c r="I534" t="n">
        <v>20</v>
      </c>
      <c r="J534" t="n">
        <v>180.45</v>
      </c>
      <c r="K534" t="n">
        <v>52.44</v>
      </c>
      <c r="L534" t="n">
        <v>3.5</v>
      </c>
      <c r="M534" t="n">
        <v>18</v>
      </c>
      <c r="N534" t="n">
        <v>34.51</v>
      </c>
      <c r="O534" t="n">
        <v>22489.16</v>
      </c>
      <c r="P534" t="n">
        <v>91.09</v>
      </c>
      <c r="Q534" t="n">
        <v>204.15</v>
      </c>
      <c r="R534" t="n">
        <v>33.81</v>
      </c>
      <c r="S534" t="n">
        <v>17.37</v>
      </c>
      <c r="T534" t="n">
        <v>6045.62</v>
      </c>
      <c r="U534" t="n">
        <v>0.51</v>
      </c>
      <c r="V534" t="n">
        <v>0.72</v>
      </c>
      <c r="W534" t="n">
        <v>1.16</v>
      </c>
      <c r="X534" t="n">
        <v>0.38</v>
      </c>
      <c r="Y534" t="n">
        <v>1</v>
      </c>
      <c r="Z534" t="n">
        <v>10</v>
      </c>
    </row>
    <row r="535">
      <c r="A535" t="n">
        <v>11</v>
      </c>
      <c r="B535" t="n">
        <v>90</v>
      </c>
      <c r="C535" t="inlineStr">
        <is>
          <t xml:space="preserve">CONCLUIDO	</t>
        </is>
      </c>
      <c r="D535" t="n">
        <v>9.8568</v>
      </c>
      <c r="E535" t="n">
        <v>10.15</v>
      </c>
      <c r="F535" t="n">
        <v>7.05</v>
      </c>
      <c r="G535" t="n">
        <v>22.26</v>
      </c>
      <c r="H535" t="n">
        <v>0.37</v>
      </c>
      <c r="I535" t="n">
        <v>19</v>
      </c>
      <c r="J535" t="n">
        <v>180.82</v>
      </c>
      <c r="K535" t="n">
        <v>52.44</v>
      </c>
      <c r="L535" t="n">
        <v>3.75</v>
      </c>
      <c r="M535" t="n">
        <v>17</v>
      </c>
      <c r="N535" t="n">
        <v>34.63</v>
      </c>
      <c r="O535" t="n">
        <v>22535.19</v>
      </c>
      <c r="P535" t="n">
        <v>90.66</v>
      </c>
      <c r="Q535" t="n">
        <v>204.15</v>
      </c>
      <c r="R535" t="n">
        <v>33.07</v>
      </c>
      <c r="S535" t="n">
        <v>17.37</v>
      </c>
      <c r="T535" t="n">
        <v>5682.92</v>
      </c>
      <c r="U535" t="n">
        <v>0.53</v>
      </c>
      <c r="V535" t="n">
        <v>0.72</v>
      </c>
      <c r="W535" t="n">
        <v>1.16</v>
      </c>
      <c r="X535" t="n">
        <v>0.36</v>
      </c>
      <c r="Y535" t="n">
        <v>1</v>
      </c>
      <c r="Z535" t="n">
        <v>10</v>
      </c>
    </row>
    <row r="536">
      <c r="A536" t="n">
        <v>12</v>
      </c>
      <c r="B536" t="n">
        <v>90</v>
      </c>
      <c r="C536" t="inlineStr">
        <is>
          <t xml:space="preserve">CONCLUIDO	</t>
        </is>
      </c>
      <c r="D536" t="n">
        <v>9.9206</v>
      </c>
      <c r="E536" t="n">
        <v>10.08</v>
      </c>
      <c r="F536" t="n">
        <v>7.02</v>
      </c>
      <c r="G536" t="n">
        <v>23.4</v>
      </c>
      <c r="H536" t="n">
        <v>0.39</v>
      </c>
      <c r="I536" t="n">
        <v>18</v>
      </c>
      <c r="J536" t="n">
        <v>181.19</v>
      </c>
      <c r="K536" t="n">
        <v>52.44</v>
      </c>
      <c r="L536" t="n">
        <v>4</v>
      </c>
      <c r="M536" t="n">
        <v>16</v>
      </c>
      <c r="N536" t="n">
        <v>34.75</v>
      </c>
      <c r="O536" t="n">
        <v>22581.25</v>
      </c>
      <c r="P536" t="n">
        <v>89.8</v>
      </c>
      <c r="Q536" t="n">
        <v>204.14</v>
      </c>
      <c r="R536" t="n">
        <v>32.1</v>
      </c>
      <c r="S536" t="n">
        <v>17.37</v>
      </c>
      <c r="T536" t="n">
        <v>5204.22</v>
      </c>
      <c r="U536" t="n">
        <v>0.54</v>
      </c>
      <c r="V536" t="n">
        <v>0.73</v>
      </c>
      <c r="W536" t="n">
        <v>1.16</v>
      </c>
      <c r="X536" t="n">
        <v>0.33</v>
      </c>
      <c r="Y536" t="n">
        <v>1</v>
      </c>
      <c r="Z536" t="n">
        <v>10</v>
      </c>
    </row>
    <row r="537">
      <c r="A537" t="n">
        <v>13</v>
      </c>
      <c r="B537" t="n">
        <v>90</v>
      </c>
      <c r="C537" t="inlineStr">
        <is>
          <t xml:space="preserve">CONCLUIDO	</t>
        </is>
      </c>
      <c r="D537" t="n">
        <v>9.958</v>
      </c>
      <c r="E537" t="n">
        <v>10.04</v>
      </c>
      <c r="F537" t="n">
        <v>7.02</v>
      </c>
      <c r="G537" t="n">
        <v>24.77</v>
      </c>
      <c r="H537" t="n">
        <v>0.42</v>
      </c>
      <c r="I537" t="n">
        <v>17</v>
      </c>
      <c r="J537" t="n">
        <v>181.57</v>
      </c>
      <c r="K537" t="n">
        <v>52.44</v>
      </c>
      <c r="L537" t="n">
        <v>4.25</v>
      </c>
      <c r="M537" t="n">
        <v>15</v>
      </c>
      <c r="N537" t="n">
        <v>34.88</v>
      </c>
      <c r="O537" t="n">
        <v>22627.36</v>
      </c>
      <c r="P537" t="n">
        <v>89.88</v>
      </c>
      <c r="Q537" t="n">
        <v>204.16</v>
      </c>
      <c r="R537" t="n">
        <v>31.95</v>
      </c>
      <c r="S537" t="n">
        <v>17.37</v>
      </c>
      <c r="T537" t="n">
        <v>5131.46</v>
      </c>
      <c r="U537" t="n">
        <v>0.54</v>
      </c>
      <c r="V537" t="n">
        <v>0.73</v>
      </c>
      <c r="W537" t="n">
        <v>1.16</v>
      </c>
      <c r="X537" t="n">
        <v>0.33</v>
      </c>
      <c r="Y537" t="n">
        <v>1</v>
      </c>
      <c r="Z537" t="n">
        <v>10</v>
      </c>
    </row>
    <row r="538">
      <c r="A538" t="n">
        <v>14</v>
      </c>
      <c r="B538" t="n">
        <v>90</v>
      </c>
      <c r="C538" t="inlineStr">
        <is>
          <t xml:space="preserve">CONCLUIDO	</t>
        </is>
      </c>
      <c r="D538" t="n">
        <v>10.0008</v>
      </c>
      <c r="E538" t="n">
        <v>10</v>
      </c>
      <c r="F538" t="n">
        <v>7.01</v>
      </c>
      <c r="G538" t="n">
        <v>26.29</v>
      </c>
      <c r="H538" t="n">
        <v>0.44</v>
      </c>
      <c r="I538" t="n">
        <v>16</v>
      </c>
      <c r="J538" t="n">
        <v>181.94</v>
      </c>
      <c r="K538" t="n">
        <v>52.44</v>
      </c>
      <c r="L538" t="n">
        <v>4.5</v>
      </c>
      <c r="M538" t="n">
        <v>14</v>
      </c>
      <c r="N538" t="n">
        <v>35</v>
      </c>
      <c r="O538" t="n">
        <v>22673.63</v>
      </c>
      <c r="P538" t="n">
        <v>89.59999999999999</v>
      </c>
      <c r="Q538" t="n">
        <v>204.17</v>
      </c>
      <c r="R538" t="n">
        <v>31.81</v>
      </c>
      <c r="S538" t="n">
        <v>17.37</v>
      </c>
      <c r="T538" t="n">
        <v>5066.52</v>
      </c>
      <c r="U538" t="n">
        <v>0.55</v>
      </c>
      <c r="V538" t="n">
        <v>0.73</v>
      </c>
      <c r="W538" t="n">
        <v>1.16</v>
      </c>
      <c r="X538" t="n">
        <v>0.32</v>
      </c>
      <c r="Y538" t="n">
        <v>1</v>
      </c>
      <c r="Z538" t="n">
        <v>10</v>
      </c>
    </row>
    <row r="539">
      <c r="A539" t="n">
        <v>15</v>
      </c>
      <c r="B539" t="n">
        <v>90</v>
      </c>
      <c r="C539" t="inlineStr">
        <is>
          <t xml:space="preserve">CONCLUIDO	</t>
        </is>
      </c>
      <c r="D539" t="n">
        <v>10.0888</v>
      </c>
      <c r="E539" t="n">
        <v>9.91</v>
      </c>
      <c r="F539" t="n">
        <v>6.96</v>
      </c>
      <c r="G539" t="n">
        <v>27.83</v>
      </c>
      <c r="H539" t="n">
        <v>0.46</v>
      </c>
      <c r="I539" t="n">
        <v>15</v>
      </c>
      <c r="J539" t="n">
        <v>182.32</v>
      </c>
      <c r="K539" t="n">
        <v>52.44</v>
      </c>
      <c r="L539" t="n">
        <v>4.75</v>
      </c>
      <c r="M539" t="n">
        <v>13</v>
      </c>
      <c r="N539" t="n">
        <v>35.12</v>
      </c>
      <c r="O539" t="n">
        <v>22719.83</v>
      </c>
      <c r="P539" t="n">
        <v>88.70999999999999</v>
      </c>
      <c r="Q539" t="n">
        <v>204.18</v>
      </c>
      <c r="R539" t="n">
        <v>30.17</v>
      </c>
      <c r="S539" t="n">
        <v>17.37</v>
      </c>
      <c r="T539" t="n">
        <v>4253.98</v>
      </c>
      <c r="U539" t="n">
        <v>0.58</v>
      </c>
      <c r="V539" t="n">
        <v>0.73</v>
      </c>
      <c r="W539" t="n">
        <v>1.16</v>
      </c>
      <c r="X539" t="n">
        <v>0.27</v>
      </c>
      <c r="Y539" t="n">
        <v>1</v>
      </c>
      <c r="Z539" t="n">
        <v>10</v>
      </c>
    </row>
    <row r="540">
      <c r="A540" t="n">
        <v>16</v>
      </c>
      <c r="B540" t="n">
        <v>90</v>
      </c>
      <c r="C540" t="inlineStr">
        <is>
          <t xml:space="preserve">CONCLUIDO	</t>
        </is>
      </c>
      <c r="D540" t="n">
        <v>10.1331</v>
      </c>
      <c r="E540" t="n">
        <v>9.869999999999999</v>
      </c>
      <c r="F540" t="n">
        <v>6.95</v>
      </c>
      <c r="G540" t="n">
        <v>29.79</v>
      </c>
      <c r="H540" t="n">
        <v>0.49</v>
      </c>
      <c r="I540" t="n">
        <v>14</v>
      </c>
      <c r="J540" t="n">
        <v>182.69</v>
      </c>
      <c r="K540" t="n">
        <v>52.44</v>
      </c>
      <c r="L540" t="n">
        <v>5</v>
      </c>
      <c r="M540" t="n">
        <v>12</v>
      </c>
      <c r="N540" t="n">
        <v>35.25</v>
      </c>
      <c r="O540" t="n">
        <v>22766.06</v>
      </c>
      <c r="P540" t="n">
        <v>88.47</v>
      </c>
      <c r="Q540" t="n">
        <v>204.14</v>
      </c>
      <c r="R540" t="n">
        <v>29.82</v>
      </c>
      <c r="S540" t="n">
        <v>17.37</v>
      </c>
      <c r="T540" t="n">
        <v>4080.9</v>
      </c>
      <c r="U540" t="n">
        <v>0.58</v>
      </c>
      <c r="V540" t="n">
        <v>0.73</v>
      </c>
      <c r="W540" t="n">
        <v>1.16</v>
      </c>
      <c r="X540" t="n">
        <v>0.26</v>
      </c>
      <c r="Y540" t="n">
        <v>1</v>
      </c>
      <c r="Z540" t="n">
        <v>10</v>
      </c>
    </row>
    <row r="541">
      <c r="A541" t="n">
        <v>17</v>
      </c>
      <c r="B541" t="n">
        <v>90</v>
      </c>
      <c r="C541" t="inlineStr">
        <is>
          <t xml:space="preserve">CONCLUIDO	</t>
        </is>
      </c>
      <c r="D541" t="n">
        <v>10.1989</v>
      </c>
      <c r="E541" t="n">
        <v>9.800000000000001</v>
      </c>
      <c r="F541" t="n">
        <v>6.92</v>
      </c>
      <c r="G541" t="n">
        <v>31.95</v>
      </c>
      <c r="H541" t="n">
        <v>0.51</v>
      </c>
      <c r="I541" t="n">
        <v>13</v>
      </c>
      <c r="J541" t="n">
        <v>183.07</v>
      </c>
      <c r="K541" t="n">
        <v>52.44</v>
      </c>
      <c r="L541" t="n">
        <v>5.25</v>
      </c>
      <c r="M541" t="n">
        <v>11</v>
      </c>
      <c r="N541" t="n">
        <v>35.37</v>
      </c>
      <c r="O541" t="n">
        <v>22812.34</v>
      </c>
      <c r="P541" t="n">
        <v>87.81999999999999</v>
      </c>
      <c r="Q541" t="n">
        <v>204.14</v>
      </c>
      <c r="R541" t="n">
        <v>29.18</v>
      </c>
      <c r="S541" t="n">
        <v>17.37</v>
      </c>
      <c r="T541" t="n">
        <v>3766.87</v>
      </c>
      <c r="U541" t="n">
        <v>0.6</v>
      </c>
      <c r="V541" t="n">
        <v>0.74</v>
      </c>
      <c r="W541" t="n">
        <v>1.15</v>
      </c>
      <c r="X541" t="n">
        <v>0.23</v>
      </c>
      <c r="Y541" t="n">
        <v>1</v>
      </c>
      <c r="Z541" t="n">
        <v>10</v>
      </c>
    </row>
    <row r="542">
      <c r="A542" t="n">
        <v>18</v>
      </c>
      <c r="B542" t="n">
        <v>90</v>
      </c>
      <c r="C542" t="inlineStr">
        <is>
          <t xml:space="preserve">CONCLUIDO	</t>
        </is>
      </c>
      <c r="D542" t="n">
        <v>10.1992</v>
      </c>
      <c r="E542" t="n">
        <v>9.800000000000001</v>
      </c>
      <c r="F542" t="n">
        <v>6.92</v>
      </c>
      <c r="G542" t="n">
        <v>31.95</v>
      </c>
      <c r="H542" t="n">
        <v>0.53</v>
      </c>
      <c r="I542" t="n">
        <v>13</v>
      </c>
      <c r="J542" t="n">
        <v>183.44</v>
      </c>
      <c r="K542" t="n">
        <v>52.44</v>
      </c>
      <c r="L542" t="n">
        <v>5.5</v>
      </c>
      <c r="M542" t="n">
        <v>11</v>
      </c>
      <c r="N542" t="n">
        <v>35.5</v>
      </c>
      <c r="O542" t="n">
        <v>22858.66</v>
      </c>
      <c r="P542" t="n">
        <v>87.86</v>
      </c>
      <c r="Q542" t="n">
        <v>204.15</v>
      </c>
      <c r="R542" t="n">
        <v>28.98</v>
      </c>
      <c r="S542" t="n">
        <v>17.37</v>
      </c>
      <c r="T542" t="n">
        <v>3668.69</v>
      </c>
      <c r="U542" t="n">
        <v>0.6</v>
      </c>
      <c r="V542" t="n">
        <v>0.74</v>
      </c>
      <c r="W542" t="n">
        <v>1.16</v>
      </c>
      <c r="X542" t="n">
        <v>0.23</v>
      </c>
      <c r="Y542" t="n">
        <v>1</v>
      </c>
      <c r="Z542" t="n">
        <v>10</v>
      </c>
    </row>
    <row r="543">
      <c r="A543" t="n">
        <v>19</v>
      </c>
      <c r="B543" t="n">
        <v>90</v>
      </c>
      <c r="C543" t="inlineStr">
        <is>
          <t xml:space="preserve">CONCLUIDO	</t>
        </is>
      </c>
      <c r="D543" t="n">
        <v>10.2482</v>
      </c>
      <c r="E543" t="n">
        <v>9.76</v>
      </c>
      <c r="F543" t="n">
        <v>6.91</v>
      </c>
      <c r="G543" t="n">
        <v>34.55</v>
      </c>
      <c r="H543" t="n">
        <v>0.55</v>
      </c>
      <c r="I543" t="n">
        <v>12</v>
      </c>
      <c r="J543" t="n">
        <v>183.82</v>
      </c>
      <c r="K543" t="n">
        <v>52.44</v>
      </c>
      <c r="L543" t="n">
        <v>5.75</v>
      </c>
      <c r="M543" t="n">
        <v>10</v>
      </c>
      <c r="N543" t="n">
        <v>35.63</v>
      </c>
      <c r="O543" t="n">
        <v>22905.03</v>
      </c>
      <c r="P543" t="n">
        <v>87.48</v>
      </c>
      <c r="Q543" t="n">
        <v>204.16</v>
      </c>
      <c r="R543" t="n">
        <v>28.82</v>
      </c>
      <c r="S543" t="n">
        <v>17.37</v>
      </c>
      <c r="T543" t="n">
        <v>3590.47</v>
      </c>
      <c r="U543" t="n">
        <v>0.6</v>
      </c>
      <c r="V543" t="n">
        <v>0.74</v>
      </c>
      <c r="W543" t="n">
        <v>1.15</v>
      </c>
      <c r="X543" t="n">
        <v>0.22</v>
      </c>
      <c r="Y543" t="n">
        <v>1</v>
      </c>
      <c r="Z543" t="n">
        <v>10</v>
      </c>
    </row>
    <row r="544">
      <c r="A544" t="n">
        <v>20</v>
      </c>
      <c r="B544" t="n">
        <v>90</v>
      </c>
      <c r="C544" t="inlineStr">
        <is>
          <t xml:space="preserve">CONCLUIDO	</t>
        </is>
      </c>
      <c r="D544" t="n">
        <v>10.2439</v>
      </c>
      <c r="E544" t="n">
        <v>9.76</v>
      </c>
      <c r="F544" t="n">
        <v>6.91</v>
      </c>
      <c r="G544" t="n">
        <v>34.57</v>
      </c>
      <c r="H544" t="n">
        <v>0.58</v>
      </c>
      <c r="I544" t="n">
        <v>12</v>
      </c>
      <c r="J544" t="n">
        <v>184.19</v>
      </c>
      <c r="K544" t="n">
        <v>52.44</v>
      </c>
      <c r="L544" t="n">
        <v>6</v>
      </c>
      <c r="M544" t="n">
        <v>10</v>
      </c>
      <c r="N544" t="n">
        <v>35.75</v>
      </c>
      <c r="O544" t="n">
        <v>22951.43</v>
      </c>
      <c r="P544" t="n">
        <v>87.40000000000001</v>
      </c>
      <c r="Q544" t="n">
        <v>204.14</v>
      </c>
      <c r="R544" t="n">
        <v>28.81</v>
      </c>
      <c r="S544" t="n">
        <v>17.37</v>
      </c>
      <c r="T544" t="n">
        <v>3587.63</v>
      </c>
      <c r="U544" t="n">
        <v>0.6</v>
      </c>
      <c r="V544" t="n">
        <v>0.74</v>
      </c>
      <c r="W544" t="n">
        <v>1.16</v>
      </c>
      <c r="X544" t="n">
        <v>0.22</v>
      </c>
      <c r="Y544" t="n">
        <v>1</v>
      </c>
      <c r="Z544" t="n">
        <v>10</v>
      </c>
    </row>
    <row r="545">
      <c r="A545" t="n">
        <v>21</v>
      </c>
      <c r="B545" t="n">
        <v>90</v>
      </c>
      <c r="C545" t="inlineStr">
        <is>
          <t xml:space="preserve">CONCLUIDO	</t>
        </is>
      </c>
      <c r="D545" t="n">
        <v>10.3217</v>
      </c>
      <c r="E545" t="n">
        <v>9.69</v>
      </c>
      <c r="F545" t="n">
        <v>6.88</v>
      </c>
      <c r="G545" t="n">
        <v>37.51</v>
      </c>
      <c r="H545" t="n">
        <v>0.6</v>
      </c>
      <c r="I545" t="n">
        <v>11</v>
      </c>
      <c r="J545" t="n">
        <v>184.57</v>
      </c>
      <c r="K545" t="n">
        <v>52.44</v>
      </c>
      <c r="L545" t="n">
        <v>6.25</v>
      </c>
      <c r="M545" t="n">
        <v>9</v>
      </c>
      <c r="N545" t="n">
        <v>35.88</v>
      </c>
      <c r="O545" t="n">
        <v>22997.88</v>
      </c>
      <c r="P545" t="n">
        <v>86.51000000000001</v>
      </c>
      <c r="Q545" t="n">
        <v>204.15</v>
      </c>
      <c r="R545" t="n">
        <v>27.64</v>
      </c>
      <c r="S545" t="n">
        <v>17.37</v>
      </c>
      <c r="T545" t="n">
        <v>3008.11</v>
      </c>
      <c r="U545" t="n">
        <v>0.63</v>
      </c>
      <c r="V545" t="n">
        <v>0.74</v>
      </c>
      <c r="W545" t="n">
        <v>1.15</v>
      </c>
      <c r="X545" t="n">
        <v>0.19</v>
      </c>
      <c r="Y545" t="n">
        <v>1</v>
      </c>
      <c r="Z545" t="n">
        <v>10</v>
      </c>
    </row>
    <row r="546">
      <c r="A546" t="n">
        <v>22</v>
      </c>
      <c r="B546" t="n">
        <v>90</v>
      </c>
      <c r="C546" t="inlineStr">
        <is>
          <t xml:space="preserve">CONCLUIDO	</t>
        </is>
      </c>
      <c r="D546" t="n">
        <v>10.319</v>
      </c>
      <c r="E546" t="n">
        <v>9.69</v>
      </c>
      <c r="F546" t="n">
        <v>6.88</v>
      </c>
      <c r="G546" t="n">
        <v>37.52</v>
      </c>
      <c r="H546" t="n">
        <v>0.62</v>
      </c>
      <c r="I546" t="n">
        <v>11</v>
      </c>
      <c r="J546" t="n">
        <v>184.95</v>
      </c>
      <c r="K546" t="n">
        <v>52.44</v>
      </c>
      <c r="L546" t="n">
        <v>6.5</v>
      </c>
      <c r="M546" t="n">
        <v>9</v>
      </c>
      <c r="N546" t="n">
        <v>36.01</v>
      </c>
      <c r="O546" t="n">
        <v>23044.38</v>
      </c>
      <c r="P546" t="n">
        <v>86.52</v>
      </c>
      <c r="Q546" t="n">
        <v>204.14</v>
      </c>
      <c r="R546" t="n">
        <v>27.72</v>
      </c>
      <c r="S546" t="n">
        <v>17.37</v>
      </c>
      <c r="T546" t="n">
        <v>3046.77</v>
      </c>
      <c r="U546" t="n">
        <v>0.63</v>
      </c>
      <c r="V546" t="n">
        <v>0.74</v>
      </c>
      <c r="W546" t="n">
        <v>1.15</v>
      </c>
      <c r="X546" t="n">
        <v>0.19</v>
      </c>
      <c r="Y546" t="n">
        <v>1</v>
      </c>
      <c r="Z546" t="n">
        <v>10</v>
      </c>
    </row>
    <row r="547">
      <c r="A547" t="n">
        <v>23</v>
      </c>
      <c r="B547" t="n">
        <v>90</v>
      </c>
      <c r="C547" t="inlineStr">
        <is>
          <t xml:space="preserve">CONCLUIDO	</t>
        </is>
      </c>
      <c r="D547" t="n">
        <v>10.3128</v>
      </c>
      <c r="E547" t="n">
        <v>9.699999999999999</v>
      </c>
      <c r="F547" t="n">
        <v>6.88</v>
      </c>
      <c r="G547" t="n">
        <v>37.55</v>
      </c>
      <c r="H547" t="n">
        <v>0.65</v>
      </c>
      <c r="I547" t="n">
        <v>11</v>
      </c>
      <c r="J547" t="n">
        <v>185.33</v>
      </c>
      <c r="K547" t="n">
        <v>52.44</v>
      </c>
      <c r="L547" t="n">
        <v>6.75</v>
      </c>
      <c r="M547" t="n">
        <v>9</v>
      </c>
      <c r="N547" t="n">
        <v>36.13</v>
      </c>
      <c r="O547" t="n">
        <v>23090.91</v>
      </c>
      <c r="P547" t="n">
        <v>86.26000000000001</v>
      </c>
      <c r="Q547" t="n">
        <v>204.15</v>
      </c>
      <c r="R547" t="n">
        <v>27.91</v>
      </c>
      <c r="S547" t="n">
        <v>17.37</v>
      </c>
      <c r="T547" t="n">
        <v>3143.24</v>
      </c>
      <c r="U547" t="n">
        <v>0.62</v>
      </c>
      <c r="V547" t="n">
        <v>0.74</v>
      </c>
      <c r="W547" t="n">
        <v>1.15</v>
      </c>
      <c r="X547" t="n">
        <v>0.19</v>
      </c>
      <c r="Y547" t="n">
        <v>1</v>
      </c>
      <c r="Z547" t="n">
        <v>10</v>
      </c>
    </row>
    <row r="548">
      <c r="A548" t="n">
        <v>24</v>
      </c>
      <c r="B548" t="n">
        <v>90</v>
      </c>
      <c r="C548" t="inlineStr">
        <is>
          <t xml:space="preserve">CONCLUIDO	</t>
        </is>
      </c>
      <c r="D548" t="n">
        <v>10.3699</v>
      </c>
      <c r="E548" t="n">
        <v>9.640000000000001</v>
      </c>
      <c r="F548" t="n">
        <v>6.87</v>
      </c>
      <c r="G548" t="n">
        <v>41.2</v>
      </c>
      <c r="H548" t="n">
        <v>0.67</v>
      </c>
      <c r="I548" t="n">
        <v>10</v>
      </c>
      <c r="J548" t="n">
        <v>185.7</v>
      </c>
      <c r="K548" t="n">
        <v>52.44</v>
      </c>
      <c r="L548" t="n">
        <v>7</v>
      </c>
      <c r="M548" t="n">
        <v>8</v>
      </c>
      <c r="N548" t="n">
        <v>36.26</v>
      </c>
      <c r="O548" t="n">
        <v>23137.49</v>
      </c>
      <c r="P548" t="n">
        <v>85.78</v>
      </c>
      <c r="Q548" t="n">
        <v>204.14</v>
      </c>
      <c r="R548" t="n">
        <v>27.3</v>
      </c>
      <c r="S548" t="n">
        <v>17.37</v>
      </c>
      <c r="T548" t="n">
        <v>2843.36</v>
      </c>
      <c r="U548" t="n">
        <v>0.64</v>
      </c>
      <c r="V548" t="n">
        <v>0.74</v>
      </c>
      <c r="W548" t="n">
        <v>1.15</v>
      </c>
      <c r="X548" t="n">
        <v>0.18</v>
      </c>
      <c r="Y548" t="n">
        <v>1</v>
      </c>
      <c r="Z548" t="n">
        <v>10</v>
      </c>
    </row>
    <row r="549">
      <c r="A549" t="n">
        <v>25</v>
      </c>
      <c r="B549" t="n">
        <v>90</v>
      </c>
      <c r="C549" t="inlineStr">
        <is>
          <t xml:space="preserve">CONCLUIDO	</t>
        </is>
      </c>
      <c r="D549" t="n">
        <v>10.3705</v>
      </c>
      <c r="E549" t="n">
        <v>9.640000000000001</v>
      </c>
      <c r="F549" t="n">
        <v>6.87</v>
      </c>
      <c r="G549" t="n">
        <v>41.2</v>
      </c>
      <c r="H549" t="n">
        <v>0.6899999999999999</v>
      </c>
      <c r="I549" t="n">
        <v>10</v>
      </c>
      <c r="J549" t="n">
        <v>186.08</v>
      </c>
      <c r="K549" t="n">
        <v>52.44</v>
      </c>
      <c r="L549" t="n">
        <v>7.25</v>
      </c>
      <c r="M549" t="n">
        <v>8</v>
      </c>
      <c r="N549" t="n">
        <v>36.39</v>
      </c>
      <c r="O549" t="n">
        <v>23184.11</v>
      </c>
      <c r="P549" t="n">
        <v>85.72</v>
      </c>
      <c r="Q549" t="n">
        <v>204.17</v>
      </c>
      <c r="R549" t="n">
        <v>27.35</v>
      </c>
      <c r="S549" t="n">
        <v>17.37</v>
      </c>
      <c r="T549" t="n">
        <v>2865.42</v>
      </c>
      <c r="U549" t="n">
        <v>0.64</v>
      </c>
      <c r="V549" t="n">
        <v>0.74</v>
      </c>
      <c r="W549" t="n">
        <v>1.15</v>
      </c>
      <c r="X549" t="n">
        <v>0.17</v>
      </c>
      <c r="Y549" t="n">
        <v>1</v>
      </c>
      <c r="Z549" t="n">
        <v>10</v>
      </c>
    </row>
    <row r="550">
      <c r="A550" t="n">
        <v>26</v>
      </c>
      <c r="B550" t="n">
        <v>90</v>
      </c>
      <c r="C550" t="inlineStr">
        <is>
          <t xml:space="preserve">CONCLUIDO	</t>
        </is>
      </c>
      <c r="D550" t="n">
        <v>10.3654</v>
      </c>
      <c r="E550" t="n">
        <v>9.65</v>
      </c>
      <c r="F550" t="n">
        <v>6.87</v>
      </c>
      <c r="G550" t="n">
        <v>41.23</v>
      </c>
      <c r="H550" t="n">
        <v>0.71</v>
      </c>
      <c r="I550" t="n">
        <v>10</v>
      </c>
      <c r="J550" t="n">
        <v>186.46</v>
      </c>
      <c r="K550" t="n">
        <v>52.44</v>
      </c>
      <c r="L550" t="n">
        <v>7.5</v>
      </c>
      <c r="M550" t="n">
        <v>8</v>
      </c>
      <c r="N550" t="n">
        <v>36.52</v>
      </c>
      <c r="O550" t="n">
        <v>23230.78</v>
      </c>
      <c r="P550" t="n">
        <v>85.65000000000001</v>
      </c>
      <c r="Q550" t="n">
        <v>204.14</v>
      </c>
      <c r="R550" t="n">
        <v>27.4</v>
      </c>
      <c r="S550" t="n">
        <v>17.37</v>
      </c>
      <c r="T550" t="n">
        <v>2891.86</v>
      </c>
      <c r="U550" t="n">
        <v>0.63</v>
      </c>
      <c r="V550" t="n">
        <v>0.74</v>
      </c>
      <c r="W550" t="n">
        <v>1.15</v>
      </c>
      <c r="X550" t="n">
        <v>0.18</v>
      </c>
      <c r="Y550" t="n">
        <v>1</v>
      </c>
      <c r="Z550" t="n">
        <v>10</v>
      </c>
    </row>
    <row r="551">
      <c r="A551" t="n">
        <v>27</v>
      </c>
      <c r="B551" t="n">
        <v>90</v>
      </c>
      <c r="C551" t="inlineStr">
        <is>
          <t xml:space="preserve">CONCLUIDO	</t>
        </is>
      </c>
      <c r="D551" t="n">
        <v>10.4191</v>
      </c>
      <c r="E551" t="n">
        <v>9.6</v>
      </c>
      <c r="F551" t="n">
        <v>6.86</v>
      </c>
      <c r="G551" t="n">
        <v>45.71</v>
      </c>
      <c r="H551" t="n">
        <v>0.74</v>
      </c>
      <c r="I551" t="n">
        <v>9</v>
      </c>
      <c r="J551" t="n">
        <v>186.84</v>
      </c>
      <c r="K551" t="n">
        <v>52.44</v>
      </c>
      <c r="L551" t="n">
        <v>7.75</v>
      </c>
      <c r="M551" t="n">
        <v>7</v>
      </c>
      <c r="N551" t="n">
        <v>36.65</v>
      </c>
      <c r="O551" t="n">
        <v>23277.49</v>
      </c>
      <c r="P551" t="n">
        <v>85.33</v>
      </c>
      <c r="Q551" t="n">
        <v>204.14</v>
      </c>
      <c r="R551" t="n">
        <v>26.91</v>
      </c>
      <c r="S551" t="n">
        <v>17.37</v>
      </c>
      <c r="T551" t="n">
        <v>2652.45</v>
      </c>
      <c r="U551" t="n">
        <v>0.65</v>
      </c>
      <c r="V551" t="n">
        <v>0.74</v>
      </c>
      <c r="W551" t="n">
        <v>1.15</v>
      </c>
      <c r="X551" t="n">
        <v>0.17</v>
      </c>
      <c r="Y551" t="n">
        <v>1</v>
      </c>
      <c r="Z551" t="n">
        <v>10</v>
      </c>
    </row>
    <row r="552">
      <c r="A552" t="n">
        <v>28</v>
      </c>
      <c r="B552" t="n">
        <v>90</v>
      </c>
      <c r="C552" t="inlineStr">
        <is>
          <t xml:space="preserve">CONCLUIDO	</t>
        </is>
      </c>
      <c r="D552" t="n">
        <v>10.4251</v>
      </c>
      <c r="E552" t="n">
        <v>9.59</v>
      </c>
      <c r="F552" t="n">
        <v>6.85</v>
      </c>
      <c r="G552" t="n">
        <v>45.68</v>
      </c>
      <c r="H552" t="n">
        <v>0.76</v>
      </c>
      <c r="I552" t="n">
        <v>9</v>
      </c>
      <c r="J552" t="n">
        <v>187.22</v>
      </c>
      <c r="K552" t="n">
        <v>52.44</v>
      </c>
      <c r="L552" t="n">
        <v>8</v>
      </c>
      <c r="M552" t="n">
        <v>7</v>
      </c>
      <c r="N552" t="n">
        <v>36.78</v>
      </c>
      <c r="O552" t="n">
        <v>23324.24</v>
      </c>
      <c r="P552" t="n">
        <v>85.40000000000001</v>
      </c>
      <c r="Q552" t="n">
        <v>204.2</v>
      </c>
      <c r="R552" t="n">
        <v>26.86</v>
      </c>
      <c r="S552" t="n">
        <v>17.37</v>
      </c>
      <c r="T552" t="n">
        <v>2629.27</v>
      </c>
      <c r="U552" t="n">
        <v>0.65</v>
      </c>
      <c r="V552" t="n">
        <v>0.75</v>
      </c>
      <c r="W552" t="n">
        <v>1.15</v>
      </c>
      <c r="X552" t="n">
        <v>0.16</v>
      </c>
      <c r="Y552" t="n">
        <v>1</v>
      </c>
      <c r="Z552" t="n">
        <v>10</v>
      </c>
    </row>
    <row r="553">
      <c r="A553" t="n">
        <v>29</v>
      </c>
      <c r="B553" t="n">
        <v>90</v>
      </c>
      <c r="C553" t="inlineStr">
        <is>
          <t xml:space="preserve">CONCLUIDO	</t>
        </is>
      </c>
      <c r="D553" t="n">
        <v>10.4176</v>
      </c>
      <c r="E553" t="n">
        <v>9.6</v>
      </c>
      <c r="F553" t="n">
        <v>6.86</v>
      </c>
      <c r="G553" t="n">
        <v>45.72</v>
      </c>
      <c r="H553" t="n">
        <v>0.78</v>
      </c>
      <c r="I553" t="n">
        <v>9</v>
      </c>
      <c r="J553" t="n">
        <v>187.6</v>
      </c>
      <c r="K553" t="n">
        <v>52.44</v>
      </c>
      <c r="L553" t="n">
        <v>8.25</v>
      </c>
      <c r="M553" t="n">
        <v>7</v>
      </c>
      <c r="N553" t="n">
        <v>36.9</v>
      </c>
      <c r="O553" t="n">
        <v>23371.04</v>
      </c>
      <c r="P553" t="n">
        <v>85.15000000000001</v>
      </c>
      <c r="Q553" t="n">
        <v>204.14</v>
      </c>
      <c r="R553" t="n">
        <v>27.05</v>
      </c>
      <c r="S553" t="n">
        <v>17.37</v>
      </c>
      <c r="T553" t="n">
        <v>2721.14</v>
      </c>
      <c r="U553" t="n">
        <v>0.64</v>
      </c>
      <c r="V553" t="n">
        <v>0.74</v>
      </c>
      <c r="W553" t="n">
        <v>1.15</v>
      </c>
      <c r="X553" t="n">
        <v>0.17</v>
      </c>
      <c r="Y553" t="n">
        <v>1</v>
      </c>
      <c r="Z553" t="n">
        <v>10</v>
      </c>
    </row>
    <row r="554">
      <c r="A554" t="n">
        <v>30</v>
      </c>
      <c r="B554" t="n">
        <v>90</v>
      </c>
      <c r="C554" t="inlineStr">
        <is>
          <t xml:space="preserve">CONCLUIDO	</t>
        </is>
      </c>
      <c r="D554" t="n">
        <v>10.4227</v>
      </c>
      <c r="E554" t="n">
        <v>9.59</v>
      </c>
      <c r="F554" t="n">
        <v>6.85</v>
      </c>
      <c r="G554" t="n">
        <v>45.69</v>
      </c>
      <c r="H554" t="n">
        <v>0.8</v>
      </c>
      <c r="I554" t="n">
        <v>9</v>
      </c>
      <c r="J554" t="n">
        <v>187.98</v>
      </c>
      <c r="K554" t="n">
        <v>52.44</v>
      </c>
      <c r="L554" t="n">
        <v>8.5</v>
      </c>
      <c r="M554" t="n">
        <v>7</v>
      </c>
      <c r="N554" t="n">
        <v>37.03</v>
      </c>
      <c r="O554" t="n">
        <v>23417.88</v>
      </c>
      <c r="P554" t="n">
        <v>84.79000000000001</v>
      </c>
      <c r="Q554" t="n">
        <v>204.22</v>
      </c>
      <c r="R554" t="n">
        <v>26.94</v>
      </c>
      <c r="S554" t="n">
        <v>17.37</v>
      </c>
      <c r="T554" t="n">
        <v>2666.5</v>
      </c>
      <c r="U554" t="n">
        <v>0.64</v>
      </c>
      <c r="V554" t="n">
        <v>0.75</v>
      </c>
      <c r="W554" t="n">
        <v>1.15</v>
      </c>
      <c r="X554" t="n">
        <v>0.16</v>
      </c>
      <c r="Y554" t="n">
        <v>1</v>
      </c>
      <c r="Z554" t="n">
        <v>10</v>
      </c>
    </row>
    <row r="555">
      <c r="A555" t="n">
        <v>31</v>
      </c>
      <c r="B555" t="n">
        <v>90</v>
      </c>
      <c r="C555" t="inlineStr">
        <is>
          <t xml:space="preserve">CONCLUIDO	</t>
        </is>
      </c>
      <c r="D555" t="n">
        <v>10.4969</v>
      </c>
      <c r="E555" t="n">
        <v>9.529999999999999</v>
      </c>
      <c r="F555" t="n">
        <v>6.82</v>
      </c>
      <c r="G555" t="n">
        <v>51.16</v>
      </c>
      <c r="H555" t="n">
        <v>0.82</v>
      </c>
      <c r="I555" t="n">
        <v>8</v>
      </c>
      <c r="J555" t="n">
        <v>188.36</v>
      </c>
      <c r="K555" t="n">
        <v>52.44</v>
      </c>
      <c r="L555" t="n">
        <v>8.75</v>
      </c>
      <c r="M555" t="n">
        <v>6</v>
      </c>
      <c r="N555" t="n">
        <v>37.16</v>
      </c>
      <c r="O555" t="n">
        <v>23464.76</v>
      </c>
      <c r="P555" t="n">
        <v>84.19</v>
      </c>
      <c r="Q555" t="n">
        <v>204.14</v>
      </c>
      <c r="R555" t="n">
        <v>25.99</v>
      </c>
      <c r="S555" t="n">
        <v>17.37</v>
      </c>
      <c r="T555" t="n">
        <v>2196.49</v>
      </c>
      <c r="U555" t="n">
        <v>0.67</v>
      </c>
      <c r="V555" t="n">
        <v>0.75</v>
      </c>
      <c r="W555" t="n">
        <v>1.15</v>
      </c>
      <c r="X555" t="n">
        <v>0.13</v>
      </c>
      <c r="Y555" t="n">
        <v>1</v>
      </c>
      <c r="Z555" t="n">
        <v>10</v>
      </c>
    </row>
    <row r="556">
      <c r="A556" t="n">
        <v>32</v>
      </c>
      <c r="B556" t="n">
        <v>90</v>
      </c>
      <c r="C556" t="inlineStr">
        <is>
          <t xml:space="preserve">CONCLUIDO	</t>
        </is>
      </c>
      <c r="D556" t="n">
        <v>10.4972</v>
      </c>
      <c r="E556" t="n">
        <v>9.529999999999999</v>
      </c>
      <c r="F556" t="n">
        <v>6.82</v>
      </c>
      <c r="G556" t="n">
        <v>51.16</v>
      </c>
      <c r="H556" t="n">
        <v>0.85</v>
      </c>
      <c r="I556" t="n">
        <v>8</v>
      </c>
      <c r="J556" t="n">
        <v>188.74</v>
      </c>
      <c r="K556" t="n">
        <v>52.44</v>
      </c>
      <c r="L556" t="n">
        <v>9</v>
      </c>
      <c r="M556" t="n">
        <v>6</v>
      </c>
      <c r="N556" t="n">
        <v>37.3</v>
      </c>
      <c r="O556" t="n">
        <v>23511.69</v>
      </c>
      <c r="P556" t="n">
        <v>83.88</v>
      </c>
      <c r="Q556" t="n">
        <v>204.15</v>
      </c>
      <c r="R556" t="n">
        <v>25.88</v>
      </c>
      <c r="S556" t="n">
        <v>17.37</v>
      </c>
      <c r="T556" t="n">
        <v>2141.63</v>
      </c>
      <c r="U556" t="n">
        <v>0.67</v>
      </c>
      <c r="V556" t="n">
        <v>0.75</v>
      </c>
      <c r="W556" t="n">
        <v>1.15</v>
      </c>
      <c r="X556" t="n">
        <v>0.13</v>
      </c>
      <c r="Y556" t="n">
        <v>1</v>
      </c>
      <c r="Z556" t="n">
        <v>10</v>
      </c>
    </row>
    <row r="557">
      <c r="A557" t="n">
        <v>33</v>
      </c>
      <c r="B557" t="n">
        <v>90</v>
      </c>
      <c r="C557" t="inlineStr">
        <is>
          <t xml:space="preserve">CONCLUIDO	</t>
        </is>
      </c>
      <c r="D557" t="n">
        <v>10.4819</v>
      </c>
      <c r="E557" t="n">
        <v>9.539999999999999</v>
      </c>
      <c r="F557" t="n">
        <v>6.84</v>
      </c>
      <c r="G557" t="n">
        <v>51.26</v>
      </c>
      <c r="H557" t="n">
        <v>0.87</v>
      </c>
      <c r="I557" t="n">
        <v>8</v>
      </c>
      <c r="J557" t="n">
        <v>189.12</v>
      </c>
      <c r="K557" t="n">
        <v>52.44</v>
      </c>
      <c r="L557" t="n">
        <v>9.25</v>
      </c>
      <c r="M557" t="n">
        <v>6</v>
      </c>
      <c r="N557" t="n">
        <v>37.43</v>
      </c>
      <c r="O557" t="n">
        <v>23558.67</v>
      </c>
      <c r="P557" t="n">
        <v>83.89</v>
      </c>
      <c r="Q557" t="n">
        <v>204.15</v>
      </c>
      <c r="R557" t="n">
        <v>26.31</v>
      </c>
      <c r="S557" t="n">
        <v>17.37</v>
      </c>
      <c r="T557" t="n">
        <v>2359.81</v>
      </c>
      <c r="U557" t="n">
        <v>0.66</v>
      </c>
      <c r="V557" t="n">
        <v>0.75</v>
      </c>
      <c r="W557" t="n">
        <v>1.15</v>
      </c>
      <c r="X557" t="n">
        <v>0.14</v>
      </c>
      <c r="Y557" t="n">
        <v>1</v>
      </c>
      <c r="Z557" t="n">
        <v>10</v>
      </c>
    </row>
    <row r="558">
      <c r="A558" t="n">
        <v>34</v>
      </c>
      <c r="B558" t="n">
        <v>90</v>
      </c>
      <c r="C558" t="inlineStr">
        <is>
          <t xml:space="preserve">CONCLUIDO	</t>
        </is>
      </c>
      <c r="D558" t="n">
        <v>10.4874</v>
      </c>
      <c r="E558" t="n">
        <v>9.539999999999999</v>
      </c>
      <c r="F558" t="n">
        <v>6.83</v>
      </c>
      <c r="G558" t="n">
        <v>51.23</v>
      </c>
      <c r="H558" t="n">
        <v>0.89</v>
      </c>
      <c r="I558" t="n">
        <v>8</v>
      </c>
      <c r="J558" t="n">
        <v>189.5</v>
      </c>
      <c r="K558" t="n">
        <v>52.44</v>
      </c>
      <c r="L558" t="n">
        <v>9.5</v>
      </c>
      <c r="M558" t="n">
        <v>6</v>
      </c>
      <c r="N558" t="n">
        <v>37.56</v>
      </c>
      <c r="O558" t="n">
        <v>23605.68</v>
      </c>
      <c r="P558" t="n">
        <v>83.73</v>
      </c>
      <c r="Q558" t="n">
        <v>204.14</v>
      </c>
      <c r="R558" t="n">
        <v>26.11</v>
      </c>
      <c r="S558" t="n">
        <v>17.37</v>
      </c>
      <c r="T558" t="n">
        <v>2256.53</v>
      </c>
      <c r="U558" t="n">
        <v>0.67</v>
      </c>
      <c r="V558" t="n">
        <v>0.75</v>
      </c>
      <c r="W558" t="n">
        <v>1.15</v>
      </c>
      <c r="X558" t="n">
        <v>0.14</v>
      </c>
      <c r="Y558" t="n">
        <v>1</v>
      </c>
      <c r="Z558" t="n">
        <v>10</v>
      </c>
    </row>
    <row r="559">
      <c r="A559" t="n">
        <v>35</v>
      </c>
      <c r="B559" t="n">
        <v>90</v>
      </c>
      <c r="C559" t="inlineStr">
        <is>
          <t xml:space="preserve">CONCLUIDO	</t>
        </is>
      </c>
      <c r="D559" t="n">
        <v>10.4892</v>
      </c>
      <c r="E559" t="n">
        <v>9.529999999999999</v>
      </c>
      <c r="F559" t="n">
        <v>6.83</v>
      </c>
      <c r="G559" t="n">
        <v>51.21</v>
      </c>
      <c r="H559" t="n">
        <v>0.91</v>
      </c>
      <c r="I559" t="n">
        <v>8</v>
      </c>
      <c r="J559" t="n">
        <v>189.88</v>
      </c>
      <c r="K559" t="n">
        <v>52.44</v>
      </c>
      <c r="L559" t="n">
        <v>9.75</v>
      </c>
      <c r="M559" t="n">
        <v>6</v>
      </c>
      <c r="N559" t="n">
        <v>37.69</v>
      </c>
      <c r="O559" t="n">
        <v>23652.75</v>
      </c>
      <c r="P559" t="n">
        <v>83.29000000000001</v>
      </c>
      <c r="Q559" t="n">
        <v>204.14</v>
      </c>
      <c r="R559" t="n">
        <v>26.15</v>
      </c>
      <c r="S559" t="n">
        <v>17.37</v>
      </c>
      <c r="T559" t="n">
        <v>2277.5</v>
      </c>
      <c r="U559" t="n">
        <v>0.66</v>
      </c>
      <c r="V559" t="n">
        <v>0.75</v>
      </c>
      <c r="W559" t="n">
        <v>1.15</v>
      </c>
      <c r="X559" t="n">
        <v>0.14</v>
      </c>
      <c r="Y559" t="n">
        <v>1</v>
      </c>
      <c r="Z559" t="n">
        <v>10</v>
      </c>
    </row>
    <row r="560">
      <c r="A560" t="n">
        <v>36</v>
      </c>
      <c r="B560" t="n">
        <v>90</v>
      </c>
      <c r="C560" t="inlineStr">
        <is>
          <t xml:space="preserve">CONCLUIDO	</t>
        </is>
      </c>
      <c r="D560" t="n">
        <v>10.5584</v>
      </c>
      <c r="E560" t="n">
        <v>9.470000000000001</v>
      </c>
      <c r="F560" t="n">
        <v>6.8</v>
      </c>
      <c r="G560" t="n">
        <v>58.3</v>
      </c>
      <c r="H560" t="n">
        <v>0.93</v>
      </c>
      <c r="I560" t="n">
        <v>7</v>
      </c>
      <c r="J560" t="n">
        <v>190.26</v>
      </c>
      <c r="K560" t="n">
        <v>52.44</v>
      </c>
      <c r="L560" t="n">
        <v>10</v>
      </c>
      <c r="M560" t="n">
        <v>5</v>
      </c>
      <c r="N560" t="n">
        <v>37.82</v>
      </c>
      <c r="O560" t="n">
        <v>23699.85</v>
      </c>
      <c r="P560" t="n">
        <v>82.86</v>
      </c>
      <c r="Q560" t="n">
        <v>204.16</v>
      </c>
      <c r="R560" t="n">
        <v>25.26</v>
      </c>
      <c r="S560" t="n">
        <v>17.37</v>
      </c>
      <c r="T560" t="n">
        <v>1838.02</v>
      </c>
      <c r="U560" t="n">
        <v>0.6899999999999999</v>
      </c>
      <c r="V560" t="n">
        <v>0.75</v>
      </c>
      <c r="W560" t="n">
        <v>1.15</v>
      </c>
      <c r="X560" t="n">
        <v>0.11</v>
      </c>
      <c r="Y560" t="n">
        <v>1</v>
      </c>
      <c r="Z560" t="n">
        <v>10</v>
      </c>
    </row>
    <row r="561">
      <c r="A561" t="n">
        <v>37</v>
      </c>
      <c r="B561" t="n">
        <v>90</v>
      </c>
      <c r="C561" t="inlineStr">
        <is>
          <t xml:space="preserve">CONCLUIDO	</t>
        </is>
      </c>
      <c r="D561" t="n">
        <v>10.5513</v>
      </c>
      <c r="E561" t="n">
        <v>9.48</v>
      </c>
      <c r="F561" t="n">
        <v>6.81</v>
      </c>
      <c r="G561" t="n">
        <v>58.35</v>
      </c>
      <c r="H561" t="n">
        <v>0.95</v>
      </c>
      <c r="I561" t="n">
        <v>7</v>
      </c>
      <c r="J561" t="n">
        <v>190.65</v>
      </c>
      <c r="K561" t="n">
        <v>52.44</v>
      </c>
      <c r="L561" t="n">
        <v>10.25</v>
      </c>
      <c r="M561" t="n">
        <v>5</v>
      </c>
      <c r="N561" t="n">
        <v>37.95</v>
      </c>
      <c r="O561" t="n">
        <v>23747</v>
      </c>
      <c r="P561" t="n">
        <v>83.04000000000001</v>
      </c>
      <c r="Q561" t="n">
        <v>204.14</v>
      </c>
      <c r="R561" t="n">
        <v>25.47</v>
      </c>
      <c r="S561" t="n">
        <v>17.37</v>
      </c>
      <c r="T561" t="n">
        <v>1940.3</v>
      </c>
      <c r="U561" t="n">
        <v>0.68</v>
      </c>
      <c r="V561" t="n">
        <v>0.75</v>
      </c>
      <c r="W561" t="n">
        <v>1.15</v>
      </c>
      <c r="X561" t="n">
        <v>0.12</v>
      </c>
      <c r="Y561" t="n">
        <v>1</v>
      </c>
      <c r="Z561" t="n">
        <v>10</v>
      </c>
    </row>
    <row r="562">
      <c r="A562" t="n">
        <v>38</v>
      </c>
      <c r="B562" t="n">
        <v>90</v>
      </c>
      <c r="C562" t="inlineStr">
        <is>
          <t xml:space="preserve">CONCLUIDO	</t>
        </is>
      </c>
      <c r="D562" t="n">
        <v>10.5519</v>
      </c>
      <c r="E562" t="n">
        <v>9.48</v>
      </c>
      <c r="F562" t="n">
        <v>6.81</v>
      </c>
      <c r="G562" t="n">
        <v>58.35</v>
      </c>
      <c r="H562" t="n">
        <v>0.98</v>
      </c>
      <c r="I562" t="n">
        <v>7</v>
      </c>
      <c r="J562" t="n">
        <v>191.03</v>
      </c>
      <c r="K562" t="n">
        <v>52.44</v>
      </c>
      <c r="L562" t="n">
        <v>10.5</v>
      </c>
      <c r="M562" t="n">
        <v>5</v>
      </c>
      <c r="N562" t="n">
        <v>38.09</v>
      </c>
      <c r="O562" t="n">
        <v>23794.2</v>
      </c>
      <c r="P562" t="n">
        <v>83.04000000000001</v>
      </c>
      <c r="Q562" t="n">
        <v>204.14</v>
      </c>
      <c r="R562" t="n">
        <v>25.53</v>
      </c>
      <c r="S562" t="n">
        <v>17.37</v>
      </c>
      <c r="T562" t="n">
        <v>1973.94</v>
      </c>
      <c r="U562" t="n">
        <v>0.68</v>
      </c>
      <c r="V562" t="n">
        <v>0.75</v>
      </c>
      <c r="W562" t="n">
        <v>1.15</v>
      </c>
      <c r="X562" t="n">
        <v>0.12</v>
      </c>
      <c r="Y562" t="n">
        <v>1</v>
      </c>
      <c r="Z562" t="n">
        <v>10</v>
      </c>
    </row>
    <row r="563">
      <c r="A563" t="n">
        <v>39</v>
      </c>
      <c r="B563" t="n">
        <v>90</v>
      </c>
      <c r="C563" t="inlineStr">
        <is>
          <t xml:space="preserve">CONCLUIDO	</t>
        </is>
      </c>
      <c r="D563" t="n">
        <v>10.5461</v>
      </c>
      <c r="E563" t="n">
        <v>9.48</v>
      </c>
      <c r="F563" t="n">
        <v>6.81</v>
      </c>
      <c r="G563" t="n">
        <v>58.4</v>
      </c>
      <c r="H563" t="n">
        <v>1</v>
      </c>
      <c r="I563" t="n">
        <v>7</v>
      </c>
      <c r="J563" t="n">
        <v>191.41</v>
      </c>
      <c r="K563" t="n">
        <v>52.44</v>
      </c>
      <c r="L563" t="n">
        <v>10.75</v>
      </c>
      <c r="M563" t="n">
        <v>5</v>
      </c>
      <c r="N563" t="n">
        <v>38.22</v>
      </c>
      <c r="O563" t="n">
        <v>23841.44</v>
      </c>
      <c r="P563" t="n">
        <v>82.98999999999999</v>
      </c>
      <c r="Q563" t="n">
        <v>204.14</v>
      </c>
      <c r="R563" t="n">
        <v>25.55</v>
      </c>
      <c r="S563" t="n">
        <v>17.37</v>
      </c>
      <c r="T563" t="n">
        <v>1983.89</v>
      </c>
      <c r="U563" t="n">
        <v>0.68</v>
      </c>
      <c r="V563" t="n">
        <v>0.75</v>
      </c>
      <c r="W563" t="n">
        <v>1.15</v>
      </c>
      <c r="X563" t="n">
        <v>0.12</v>
      </c>
      <c r="Y563" t="n">
        <v>1</v>
      </c>
      <c r="Z563" t="n">
        <v>10</v>
      </c>
    </row>
    <row r="564">
      <c r="A564" t="n">
        <v>40</v>
      </c>
      <c r="B564" t="n">
        <v>90</v>
      </c>
      <c r="C564" t="inlineStr">
        <is>
          <t xml:space="preserve">CONCLUIDO	</t>
        </is>
      </c>
      <c r="D564" t="n">
        <v>10.5504</v>
      </c>
      <c r="E564" t="n">
        <v>9.48</v>
      </c>
      <c r="F564" t="n">
        <v>6.81</v>
      </c>
      <c r="G564" t="n">
        <v>58.36</v>
      </c>
      <c r="H564" t="n">
        <v>1.02</v>
      </c>
      <c r="I564" t="n">
        <v>7</v>
      </c>
      <c r="J564" t="n">
        <v>191.79</v>
      </c>
      <c r="K564" t="n">
        <v>52.44</v>
      </c>
      <c r="L564" t="n">
        <v>11</v>
      </c>
      <c r="M564" t="n">
        <v>5</v>
      </c>
      <c r="N564" t="n">
        <v>38.35</v>
      </c>
      <c r="O564" t="n">
        <v>23888.73</v>
      </c>
      <c r="P564" t="n">
        <v>82.65000000000001</v>
      </c>
      <c r="Q564" t="n">
        <v>204.17</v>
      </c>
      <c r="R564" t="n">
        <v>25.65</v>
      </c>
      <c r="S564" t="n">
        <v>17.37</v>
      </c>
      <c r="T564" t="n">
        <v>2030.84</v>
      </c>
      <c r="U564" t="n">
        <v>0.68</v>
      </c>
      <c r="V564" t="n">
        <v>0.75</v>
      </c>
      <c r="W564" t="n">
        <v>1.14</v>
      </c>
      <c r="X564" t="n">
        <v>0.12</v>
      </c>
      <c r="Y564" t="n">
        <v>1</v>
      </c>
      <c r="Z564" t="n">
        <v>10</v>
      </c>
    </row>
    <row r="565">
      <c r="A565" t="n">
        <v>41</v>
      </c>
      <c r="B565" t="n">
        <v>90</v>
      </c>
      <c r="C565" t="inlineStr">
        <is>
          <t xml:space="preserve">CONCLUIDO	</t>
        </is>
      </c>
      <c r="D565" t="n">
        <v>10.5436</v>
      </c>
      <c r="E565" t="n">
        <v>9.48</v>
      </c>
      <c r="F565" t="n">
        <v>6.82</v>
      </c>
      <c r="G565" t="n">
        <v>58.41</v>
      </c>
      <c r="H565" t="n">
        <v>1.04</v>
      </c>
      <c r="I565" t="n">
        <v>7</v>
      </c>
      <c r="J565" t="n">
        <v>192.18</v>
      </c>
      <c r="K565" t="n">
        <v>52.44</v>
      </c>
      <c r="L565" t="n">
        <v>11.25</v>
      </c>
      <c r="M565" t="n">
        <v>5</v>
      </c>
      <c r="N565" t="n">
        <v>38.49</v>
      </c>
      <c r="O565" t="n">
        <v>23936.06</v>
      </c>
      <c r="P565" t="n">
        <v>82.34999999999999</v>
      </c>
      <c r="Q565" t="n">
        <v>204.15</v>
      </c>
      <c r="R565" t="n">
        <v>25.74</v>
      </c>
      <c r="S565" t="n">
        <v>17.37</v>
      </c>
      <c r="T565" t="n">
        <v>2075.34</v>
      </c>
      <c r="U565" t="n">
        <v>0.68</v>
      </c>
      <c r="V565" t="n">
        <v>0.75</v>
      </c>
      <c r="W565" t="n">
        <v>1.15</v>
      </c>
      <c r="X565" t="n">
        <v>0.12</v>
      </c>
      <c r="Y565" t="n">
        <v>1</v>
      </c>
      <c r="Z565" t="n">
        <v>10</v>
      </c>
    </row>
    <row r="566">
      <c r="A566" t="n">
        <v>42</v>
      </c>
      <c r="B566" t="n">
        <v>90</v>
      </c>
      <c r="C566" t="inlineStr">
        <is>
          <t xml:space="preserve">CONCLUIDO	</t>
        </is>
      </c>
      <c r="D566" t="n">
        <v>10.547</v>
      </c>
      <c r="E566" t="n">
        <v>9.48</v>
      </c>
      <c r="F566" t="n">
        <v>6.81</v>
      </c>
      <c r="G566" t="n">
        <v>58.39</v>
      </c>
      <c r="H566" t="n">
        <v>1.06</v>
      </c>
      <c r="I566" t="n">
        <v>7</v>
      </c>
      <c r="J566" t="n">
        <v>192.56</v>
      </c>
      <c r="K566" t="n">
        <v>52.44</v>
      </c>
      <c r="L566" t="n">
        <v>11.5</v>
      </c>
      <c r="M566" t="n">
        <v>5</v>
      </c>
      <c r="N566" t="n">
        <v>38.62</v>
      </c>
      <c r="O566" t="n">
        <v>23983.44</v>
      </c>
      <c r="P566" t="n">
        <v>81.98999999999999</v>
      </c>
      <c r="Q566" t="n">
        <v>204.14</v>
      </c>
      <c r="R566" t="n">
        <v>25.58</v>
      </c>
      <c r="S566" t="n">
        <v>17.37</v>
      </c>
      <c r="T566" t="n">
        <v>1998.07</v>
      </c>
      <c r="U566" t="n">
        <v>0.68</v>
      </c>
      <c r="V566" t="n">
        <v>0.75</v>
      </c>
      <c r="W566" t="n">
        <v>1.15</v>
      </c>
      <c r="X566" t="n">
        <v>0.12</v>
      </c>
      <c r="Y566" t="n">
        <v>1</v>
      </c>
      <c r="Z566" t="n">
        <v>10</v>
      </c>
    </row>
    <row r="567">
      <c r="A567" t="n">
        <v>43</v>
      </c>
      <c r="B567" t="n">
        <v>90</v>
      </c>
      <c r="C567" t="inlineStr">
        <is>
          <t xml:space="preserve">CONCLUIDO	</t>
        </is>
      </c>
      <c r="D567" t="n">
        <v>10.6145</v>
      </c>
      <c r="E567" t="n">
        <v>9.42</v>
      </c>
      <c r="F567" t="n">
        <v>6.79</v>
      </c>
      <c r="G567" t="n">
        <v>67.87</v>
      </c>
      <c r="H567" t="n">
        <v>1.08</v>
      </c>
      <c r="I567" t="n">
        <v>6</v>
      </c>
      <c r="J567" t="n">
        <v>192.95</v>
      </c>
      <c r="K567" t="n">
        <v>52.44</v>
      </c>
      <c r="L567" t="n">
        <v>11.75</v>
      </c>
      <c r="M567" t="n">
        <v>4</v>
      </c>
      <c r="N567" t="n">
        <v>38.75</v>
      </c>
      <c r="O567" t="n">
        <v>24030.86</v>
      </c>
      <c r="P567" t="n">
        <v>81.38</v>
      </c>
      <c r="Q567" t="n">
        <v>204.14</v>
      </c>
      <c r="R567" t="n">
        <v>24.74</v>
      </c>
      <c r="S567" t="n">
        <v>17.37</v>
      </c>
      <c r="T567" t="n">
        <v>1581.18</v>
      </c>
      <c r="U567" t="n">
        <v>0.7</v>
      </c>
      <c r="V567" t="n">
        <v>0.75</v>
      </c>
      <c r="W567" t="n">
        <v>1.15</v>
      </c>
      <c r="X567" t="n">
        <v>0.1</v>
      </c>
      <c r="Y567" t="n">
        <v>1</v>
      </c>
      <c r="Z567" t="n">
        <v>10</v>
      </c>
    </row>
    <row r="568">
      <c r="A568" t="n">
        <v>44</v>
      </c>
      <c r="B568" t="n">
        <v>90</v>
      </c>
      <c r="C568" t="inlineStr">
        <is>
          <t xml:space="preserve">CONCLUIDO	</t>
        </is>
      </c>
      <c r="D568" t="n">
        <v>10.612</v>
      </c>
      <c r="E568" t="n">
        <v>9.42</v>
      </c>
      <c r="F568" t="n">
        <v>6.79</v>
      </c>
      <c r="G568" t="n">
        <v>67.89</v>
      </c>
      <c r="H568" t="n">
        <v>1.1</v>
      </c>
      <c r="I568" t="n">
        <v>6</v>
      </c>
      <c r="J568" t="n">
        <v>193.33</v>
      </c>
      <c r="K568" t="n">
        <v>52.44</v>
      </c>
      <c r="L568" t="n">
        <v>12</v>
      </c>
      <c r="M568" t="n">
        <v>4</v>
      </c>
      <c r="N568" t="n">
        <v>38.89</v>
      </c>
      <c r="O568" t="n">
        <v>24078.33</v>
      </c>
      <c r="P568" t="n">
        <v>81.39</v>
      </c>
      <c r="Q568" t="n">
        <v>204.14</v>
      </c>
      <c r="R568" t="n">
        <v>24.85</v>
      </c>
      <c r="S568" t="n">
        <v>17.37</v>
      </c>
      <c r="T568" t="n">
        <v>1635.85</v>
      </c>
      <c r="U568" t="n">
        <v>0.7</v>
      </c>
      <c r="V568" t="n">
        <v>0.75</v>
      </c>
      <c r="W568" t="n">
        <v>1.15</v>
      </c>
      <c r="X568" t="n">
        <v>0.1</v>
      </c>
      <c r="Y568" t="n">
        <v>1</v>
      </c>
      <c r="Z568" t="n">
        <v>10</v>
      </c>
    </row>
    <row r="569">
      <c r="A569" t="n">
        <v>45</v>
      </c>
      <c r="B569" t="n">
        <v>90</v>
      </c>
      <c r="C569" t="inlineStr">
        <is>
          <t xml:space="preserve">CONCLUIDO	</t>
        </is>
      </c>
      <c r="D569" t="n">
        <v>10.6132</v>
      </c>
      <c r="E569" t="n">
        <v>9.42</v>
      </c>
      <c r="F569" t="n">
        <v>6.79</v>
      </c>
      <c r="G569" t="n">
        <v>67.88</v>
      </c>
      <c r="H569" t="n">
        <v>1.12</v>
      </c>
      <c r="I569" t="n">
        <v>6</v>
      </c>
      <c r="J569" t="n">
        <v>193.72</v>
      </c>
      <c r="K569" t="n">
        <v>52.44</v>
      </c>
      <c r="L569" t="n">
        <v>12.25</v>
      </c>
      <c r="M569" t="n">
        <v>4</v>
      </c>
      <c r="N569" t="n">
        <v>39.02</v>
      </c>
      <c r="O569" t="n">
        <v>24125.85</v>
      </c>
      <c r="P569" t="n">
        <v>81.5</v>
      </c>
      <c r="Q569" t="n">
        <v>204.14</v>
      </c>
      <c r="R569" t="n">
        <v>24.82</v>
      </c>
      <c r="S569" t="n">
        <v>17.37</v>
      </c>
      <c r="T569" t="n">
        <v>1620.31</v>
      </c>
      <c r="U569" t="n">
        <v>0.7</v>
      </c>
      <c r="V569" t="n">
        <v>0.75</v>
      </c>
      <c r="W569" t="n">
        <v>1.15</v>
      </c>
      <c r="X569" t="n">
        <v>0.1</v>
      </c>
      <c r="Y569" t="n">
        <v>1</v>
      </c>
      <c r="Z569" t="n">
        <v>10</v>
      </c>
    </row>
    <row r="570">
      <c r="A570" t="n">
        <v>46</v>
      </c>
      <c r="B570" t="n">
        <v>90</v>
      </c>
      <c r="C570" t="inlineStr">
        <is>
          <t xml:space="preserve">CONCLUIDO	</t>
        </is>
      </c>
      <c r="D570" t="n">
        <v>10.6129</v>
      </c>
      <c r="E570" t="n">
        <v>9.42</v>
      </c>
      <c r="F570" t="n">
        <v>6.79</v>
      </c>
      <c r="G570" t="n">
        <v>67.89</v>
      </c>
      <c r="H570" t="n">
        <v>1.14</v>
      </c>
      <c r="I570" t="n">
        <v>6</v>
      </c>
      <c r="J570" t="n">
        <v>194.1</v>
      </c>
      <c r="K570" t="n">
        <v>52.44</v>
      </c>
      <c r="L570" t="n">
        <v>12.5</v>
      </c>
      <c r="M570" t="n">
        <v>4</v>
      </c>
      <c r="N570" t="n">
        <v>39.16</v>
      </c>
      <c r="O570" t="n">
        <v>24173.41</v>
      </c>
      <c r="P570" t="n">
        <v>81.44</v>
      </c>
      <c r="Q570" t="n">
        <v>204.14</v>
      </c>
      <c r="R570" t="n">
        <v>24.95</v>
      </c>
      <c r="S570" t="n">
        <v>17.37</v>
      </c>
      <c r="T570" t="n">
        <v>1687.25</v>
      </c>
      <c r="U570" t="n">
        <v>0.7</v>
      </c>
      <c r="V570" t="n">
        <v>0.75</v>
      </c>
      <c r="W570" t="n">
        <v>1.14</v>
      </c>
      <c r="X570" t="n">
        <v>0.1</v>
      </c>
      <c r="Y570" t="n">
        <v>1</v>
      </c>
      <c r="Z570" t="n">
        <v>10</v>
      </c>
    </row>
    <row r="571">
      <c r="A571" t="n">
        <v>47</v>
      </c>
      <c r="B571" t="n">
        <v>90</v>
      </c>
      <c r="C571" t="inlineStr">
        <is>
          <t xml:space="preserve">CONCLUIDO	</t>
        </is>
      </c>
      <c r="D571" t="n">
        <v>10.6217</v>
      </c>
      <c r="E571" t="n">
        <v>9.41</v>
      </c>
      <c r="F571" t="n">
        <v>6.78</v>
      </c>
      <c r="G571" t="n">
        <v>67.81</v>
      </c>
      <c r="H571" t="n">
        <v>1.16</v>
      </c>
      <c r="I571" t="n">
        <v>6</v>
      </c>
      <c r="J571" t="n">
        <v>194.49</v>
      </c>
      <c r="K571" t="n">
        <v>52.44</v>
      </c>
      <c r="L571" t="n">
        <v>12.75</v>
      </c>
      <c r="M571" t="n">
        <v>4</v>
      </c>
      <c r="N571" t="n">
        <v>39.3</v>
      </c>
      <c r="O571" t="n">
        <v>24221.02</v>
      </c>
      <c r="P571" t="n">
        <v>81.09999999999999</v>
      </c>
      <c r="Q571" t="n">
        <v>204.15</v>
      </c>
      <c r="R571" t="n">
        <v>24.61</v>
      </c>
      <c r="S571" t="n">
        <v>17.37</v>
      </c>
      <c r="T571" t="n">
        <v>1516.29</v>
      </c>
      <c r="U571" t="n">
        <v>0.71</v>
      </c>
      <c r="V571" t="n">
        <v>0.75</v>
      </c>
      <c r="W571" t="n">
        <v>1.15</v>
      </c>
      <c r="X571" t="n">
        <v>0.09</v>
      </c>
      <c r="Y571" t="n">
        <v>1</v>
      </c>
      <c r="Z571" t="n">
        <v>10</v>
      </c>
    </row>
    <row r="572">
      <c r="A572" t="n">
        <v>48</v>
      </c>
      <c r="B572" t="n">
        <v>90</v>
      </c>
      <c r="C572" t="inlineStr">
        <is>
          <t xml:space="preserve">CONCLUIDO	</t>
        </is>
      </c>
      <c r="D572" t="n">
        <v>10.6201</v>
      </c>
      <c r="E572" t="n">
        <v>9.42</v>
      </c>
      <c r="F572" t="n">
        <v>6.78</v>
      </c>
      <c r="G572" t="n">
        <v>67.81999999999999</v>
      </c>
      <c r="H572" t="n">
        <v>1.18</v>
      </c>
      <c r="I572" t="n">
        <v>6</v>
      </c>
      <c r="J572" t="n">
        <v>194.88</v>
      </c>
      <c r="K572" t="n">
        <v>52.44</v>
      </c>
      <c r="L572" t="n">
        <v>13</v>
      </c>
      <c r="M572" t="n">
        <v>4</v>
      </c>
      <c r="N572" t="n">
        <v>39.43</v>
      </c>
      <c r="O572" t="n">
        <v>24268.67</v>
      </c>
      <c r="P572" t="n">
        <v>80.83</v>
      </c>
      <c r="Q572" t="n">
        <v>204.14</v>
      </c>
      <c r="R572" t="n">
        <v>24.75</v>
      </c>
      <c r="S572" t="n">
        <v>17.37</v>
      </c>
      <c r="T572" t="n">
        <v>1588.22</v>
      </c>
      <c r="U572" t="n">
        <v>0.7</v>
      </c>
      <c r="V572" t="n">
        <v>0.75</v>
      </c>
      <c r="W572" t="n">
        <v>1.14</v>
      </c>
      <c r="X572" t="n">
        <v>0.09</v>
      </c>
      <c r="Y572" t="n">
        <v>1</v>
      </c>
      <c r="Z572" t="n">
        <v>10</v>
      </c>
    </row>
    <row r="573">
      <c r="A573" t="n">
        <v>49</v>
      </c>
      <c r="B573" t="n">
        <v>90</v>
      </c>
      <c r="C573" t="inlineStr">
        <is>
          <t xml:space="preserve">CONCLUIDO	</t>
        </is>
      </c>
      <c r="D573" t="n">
        <v>10.6082</v>
      </c>
      <c r="E573" t="n">
        <v>9.43</v>
      </c>
      <c r="F573" t="n">
        <v>6.79</v>
      </c>
      <c r="G573" t="n">
        <v>67.93000000000001</v>
      </c>
      <c r="H573" t="n">
        <v>1.2</v>
      </c>
      <c r="I573" t="n">
        <v>6</v>
      </c>
      <c r="J573" t="n">
        <v>195.26</v>
      </c>
      <c r="K573" t="n">
        <v>52.44</v>
      </c>
      <c r="L573" t="n">
        <v>13.25</v>
      </c>
      <c r="M573" t="n">
        <v>4</v>
      </c>
      <c r="N573" t="n">
        <v>39.57</v>
      </c>
      <c r="O573" t="n">
        <v>24316.37</v>
      </c>
      <c r="P573" t="n">
        <v>80.73999999999999</v>
      </c>
      <c r="Q573" t="n">
        <v>204.14</v>
      </c>
      <c r="R573" t="n">
        <v>25.06</v>
      </c>
      <c r="S573" t="n">
        <v>17.37</v>
      </c>
      <c r="T573" t="n">
        <v>1742.06</v>
      </c>
      <c r="U573" t="n">
        <v>0.6899999999999999</v>
      </c>
      <c r="V573" t="n">
        <v>0.75</v>
      </c>
      <c r="W573" t="n">
        <v>1.14</v>
      </c>
      <c r="X573" t="n">
        <v>0.1</v>
      </c>
      <c r="Y573" t="n">
        <v>1</v>
      </c>
      <c r="Z573" t="n">
        <v>10</v>
      </c>
    </row>
    <row r="574">
      <c r="A574" t="n">
        <v>50</v>
      </c>
      <c r="B574" t="n">
        <v>90</v>
      </c>
      <c r="C574" t="inlineStr">
        <is>
          <t xml:space="preserve">CONCLUIDO	</t>
        </is>
      </c>
      <c r="D574" t="n">
        <v>10.6113</v>
      </c>
      <c r="E574" t="n">
        <v>9.42</v>
      </c>
      <c r="F574" t="n">
        <v>6.79</v>
      </c>
      <c r="G574" t="n">
        <v>67.90000000000001</v>
      </c>
      <c r="H574" t="n">
        <v>1.22</v>
      </c>
      <c r="I574" t="n">
        <v>6</v>
      </c>
      <c r="J574" t="n">
        <v>195.65</v>
      </c>
      <c r="K574" t="n">
        <v>52.44</v>
      </c>
      <c r="L574" t="n">
        <v>13.5</v>
      </c>
      <c r="M574" t="n">
        <v>4</v>
      </c>
      <c r="N574" t="n">
        <v>39.71</v>
      </c>
      <c r="O574" t="n">
        <v>24364.12</v>
      </c>
      <c r="P574" t="n">
        <v>80.31</v>
      </c>
      <c r="Q574" t="n">
        <v>204.14</v>
      </c>
      <c r="R574" t="n">
        <v>24.89</v>
      </c>
      <c r="S574" t="n">
        <v>17.37</v>
      </c>
      <c r="T574" t="n">
        <v>1659.16</v>
      </c>
      <c r="U574" t="n">
        <v>0.7</v>
      </c>
      <c r="V574" t="n">
        <v>0.75</v>
      </c>
      <c r="W574" t="n">
        <v>1.15</v>
      </c>
      <c r="X574" t="n">
        <v>0.1</v>
      </c>
      <c r="Y574" t="n">
        <v>1</v>
      </c>
      <c r="Z574" t="n">
        <v>10</v>
      </c>
    </row>
    <row r="575">
      <c r="A575" t="n">
        <v>51</v>
      </c>
      <c r="B575" t="n">
        <v>90</v>
      </c>
      <c r="C575" t="inlineStr">
        <is>
          <t xml:space="preserve">CONCLUIDO	</t>
        </is>
      </c>
      <c r="D575" t="n">
        <v>10.6157</v>
      </c>
      <c r="E575" t="n">
        <v>9.42</v>
      </c>
      <c r="F575" t="n">
        <v>6.79</v>
      </c>
      <c r="G575" t="n">
        <v>67.86</v>
      </c>
      <c r="H575" t="n">
        <v>1.25</v>
      </c>
      <c r="I575" t="n">
        <v>6</v>
      </c>
      <c r="J575" t="n">
        <v>196.04</v>
      </c>
      <c r="K575" t="n">
        <v>52.44</v>
      </c>
      <c r="L575" t="n">
        <v>13.75</v>
      </c>
      <c r="M575" t="n">
        <v>4</v>
      </c>
      <c r="N575" t="n">
        <v>39.84</v>
      </c>
      <c r="O575" t="n">
        <v>24411.91</v>
      </c>
      <c r="P575" t="n">
        <v>80.34999999999999</v>
      </c>
      <c r="Q575" t="n">
        <v>204.14</v>
      </c>
      <c r="R575" t="n">
        <v>24.79</v>
      </c>
      <c r="S575" t="n">
        <v>17.37</v>
      </c>
      <c r="T575" t="n">
        <v>1606.25</v>
      </c>
      <c r="U575" t="n">
        <v>0.7</v>
      </c>
      <c r="V575" t="n">
        <v>0.75</v>
      </c>
      <c r="W575" t="n">
        <v>1.15</v>
      </c>
      <c r="X575" t="n">
        <v>0.1</v>
      </c>
      <c r="Y575" t="n">
        <v>1</v>
      </c>
      <c r="Z575" t="n">
        <v>10</v>
      </c>
    </row>
    <row r="576">
      <c r="A576" t="n">
        <v>52</v>
      </c>
      <c r="B576" t="n">
        <v>90</v>
      </c>
      <c r="C576" t="inlineStr">
        <is>
          <t xml:space="preserve">CONCLUIDO	</t>
        </is>
      </c>
      <c r="D576" t="n">
        <v>10.6082</v>
      </c>
      <c r="E576" t="n">
        <v>9.43</v>
      </c>
      <c r="F576" t="n">
        <v>6.79</v>
      </c>
      <c r="G576" t="n">
        <v>67.93000000000001</v>
      </c>
      <c r="H576" t="n">
        <v>1.27</v>
      </c>
      <c r="I576" t="n">
        <v>6</v>
      </c>
      <c r="J576" t="n">
        <v>196.42</v>
      </c>
      <c r="K576" t="n">
        <v>52.44</v>
      </c>
      <c r="L576" t="n">
        <v>14</v>
      </c>
      <c r="M576" t="n">
        <v>4</v>
      </c>
      <c r="N576" t="n">
        <v>39.98</v>
      </c>
      <c r="O576" t="n">
        <v>24459.75</v>
      </c>
      <c r="P576" t="n">
        <v>79.79000000000001</v>
      </c>
      <c r="Q576" t="n">
        <v>204.15</v>
      </c>
      <c r="R576" t="n">
        <v>25.08</v>
      </c>
      <c r="S576" t="n">
        <v>17.37</v>
      </c>
      <c r="T576" t="n">
        <v>1753.13</v>
      </c>
      <c r="U576" t="n">
        <v>0.6899999999999999</v>
      </c>
      <c r="V576" t="n">
        <v>0.75</v>
      </c>
      <c r="W576" t="n">
        <v>1.14</v>
      </c>
      <c r="X576" t="n">
        <v>0.1</v>
      </c>
      <c r="Y576" t="n">
        <v>1</v>
      </c>
      <c r="Z576" t="n">
        <v>10</v>
      </c>
    </row>
    <row r="577">
      <c r="A577" t="n">
        <v>53</v>
      </c>
      <c r="B577" t="n">
        <v>90</v>
      </c>
      <c r="C577" t="inlineStr">
        <is>
          <t xml:space="preserve">CONCLUIDO	</t>
        </is>
      </c>
      <c r="D577" t="n">
        <v>10.672</v>
      </c>
      <c r="E577" t="n">
        <v>9.369999999999999</v>
      </c>
      <c r="F577" t="n">
        <v>6.77</v>
      </c>
      <c r="G577" t="n">
        <v>81.26000000000001</v>
      </c>
      <c r="H577" t="n">
        <v>1.29</v>
      </c>
      <c r="I577" t="n">
        <v>5</v>
      </c>
      <c r="J577" t="n">
        <v>196.81</v>
      </c>
      <c r="K577" t="n">
        <v>52.44</v>
      </c>
      <c r="L577" t="n">
        <v>14.25</v>
      </c>
      <c r="M577" t="n">
        <v>3</v>
      </c>
      <c r="N577" t="n">
        <v>40.12</v>
      </c>
      <c r="O577" t="n">
        <v>24507.64</v>
      </c>
      <c r="P577" t="n">
        <v>79.04000000000001</v>
      </c>
      <c r="Q577" t="n">
        <v>204.14</v>
      </c>
      <c r="R577" t="n">
        <v>24.35</v>
      </c>
      <c r="S577" t="n">
        <v>17.37</v>
      </c>
      <c r="T577" t="n">
        <v>1390.56</v>
      </c>
      <c r="U577" t="n">
        <v>0.71</v>
      </c>
      <c r="V577" t="n">
        <v>0.75</v>
      </c>
      <c r="W577" t="n">
        <v>1.14</v>
      </c>
      <c r="X577" t="n">
        <v>0.08</v>
      </c>
      <c r="Y577" t="n">
        <v>1</v>
      </c>
      <c r="Z577" t="n">
        <v>10</v>
      </c>
    </row>
    <row r="578">
      <c r="A578" t="n">
        <v>54</v>
      </c>
      <c r="B578" t="n">
        <v>90</v>
      </c>
      <c r="C578" t="inlineStr">
        <is>
          <t xml:space="preserve">CONCLUIDO	</t>
        </is>
      </c>
      <c r="D578" t="n">
        <v>10.667</v>
      </c>
      <c r="E578" t="n">
        <v>9.369999999999999</v>
      </c>
      <c r="F578" t="n">
        <v>6.78</v>
      </c>
      <c r="G578" t="n">
        <v>81.31999999999999</v>
      </c>
      <c r="H578" t="n">
        <v>1.31</v>
      </c>
      <c r="I578" t="n">
        <v>5</v>
      </c>
      <c r="J578" t="n">
        <v>197.2</v>
      </c>
      <c r="K578" t="n">
        <v>52.44</v>
      </c>
      <c r="L578" t="n">
        <v>14.5</v>
      </c>
      <c r="M578" t="n">
        <v>3</v>
      </c>
      <c r="N578" t="n">
        <v>40.26</v>
      </c>
      <c r="O578" t="n">
        <v>24555.57</v>
      </c>
      <c r="P578" t="n">
        <v>79.42</v>
      </c>
      <c r="Q578" t="n">
        <v>204.14</v>
      </c>
      <c r="R578" t="n">
        <v>24.59</v>
      </c>
      <c r="S578" t="n">
        <v>17.37</v>
      </c>
      <c r="T578" t="n">
        <v>1514.21</v>
      </c>
      <c r="U578" t="n">
        <v>0.71</v>
      </c>
      <c r="V578" t="n">
        <v>0.75</v>
      </c>
      <c r="W578" t="n">
        <v>1.14</v>
      </c>
      <c r="X578" t="n">
        <v>0.09</v>
      </c>
      <c r="Y578" t="n">
        <v>1</v>
      </c>
      <c r="Z578" t="n">
        <v>10</v>
      </c>
    </row>
    <row r="579">
      <c r="A579" t="n">
        <v>55</v>
      </c>
      <c r="B579" t="n">
        <v>90</v>
      </c>
      <c r="C579" t="inlineStr">
        <is>
          <t xml:space="preserve">CONCLUIDO	</t>
        </is>
      </c>
      <c r="D579" t="n">
        <v>10.673</v>
      </c>
      <c r="E579" t="n">
        <v>9.369999999999999</v>
      </c>
      <c r="F579" t="n">
        <v>6.77</v>
      </c>
      <c r="G579" t="n">
        <v>81.25</v>
      </c>
      <c r="H579" t="n">
        <v>1.33</v>
      </c>
      <c r="I579" t="n">
        <v>5</v>
      </c>
      <c r="J579" t="n">
        <v>197.59</v>
      </c>
      <c r="K579" t="n">
        <v>52.44</v>
      </c>
      <c r="L579" t="n">
        <v>14.75</v>
      </c>
      <c r="M579" t="n">
        <v>3</v>
      </c>
      <c r="N579" t="n">
        <v>40.4</v>
      </c>
      <c r="O579" t="n">
        <v>24603.55</v>
      </c>
      <c r="P579" t="n">
        <v>79.39</v>
      </c>
      <c r="Q579" t="n">
        <v>204.14</v>
      </c>
      <c r="R579" t="n">
        <v>24.36</v>
      </c>
      <c r="S579" t="n">
        <v>17.37</v>
      </c>
      <c r="T579" t="n">
        <v>1396.14</v>
      </c>
      <c r="U579" t="n">
        <v>0.71</v>
      </c>
      <c r="V579" t="n">
        <v>0.75</v>
      </c>
      <c r="W579" t="n">
        <v>1.14</v>
      </c>
      <c r="X579" t="n">
        <v>0.08</v>
      </c>
      <c r="Y579" t="n">
        <v>1</v>
      </c>
      <c r="Z579" t="n">
        <v>10</v>
      </c>
    </row>
    <row r="580">
      <c r="A580" t="n">
        <v>56</v>
      </c>
      <c r="B580" t="n">
        <v>90</v>
      </c>
      <c r="C580" t="inlineStr">
        <is>
          <t xml:space="preserve">CONCLUIDO	</t>
        </is>
      </c>
      <c r="D580" t="n">
        <v>10.6679</v>
      </c>
      <c r="E580" t="n">
        <v>9.369999999999999</v>
      </c>
      <c r="F580" t="n">
        <v>6.78</v>
      </c>
      <c r="G580" t="n">
        <v>81.31</v>
      </c>
      <c r="H580" t="n">
        <v>1.35</v>
      </c>
      <c r="I580" t="n">
        <v>5</v>
      </c>
      <c r="J580" t="n">
        <v>197.98</v>
      </c>
      <c r="K580" t="n">
        <v>52.44</v>
      </c>
      <c r="L580" t="n">
        <v>15</v>
      </c>
      <c r="M580" t="n">
        <v>3</v>
      </c>
      <c r="N580" t="n">
        <v>40.54</v>
      </c>
      <c r="O580" t="n">
        <v>24651.58</v>
      </c>
      <c r="P580" t="n">
        <v>79.67</v>
      </c>
      <c r="Q580" t="n">
        <v>204.15</v>
      </c>
      <c r="R580" t="n">
        <v>24.48</v>
      </c>
      <c r="S580" t="n">
        <v>17.37</v>
      </c>
      <c r="T580" t="n">
        <v>1458.04</v>
      </c>
      <c r="U580" t="n">
        <v>0.71</v>
      </c>
      <c r="V580" t="n">
        <v>0.75</v>
      </c>
      <c r="W580" t="n">
        <v>1.14</v>
      </c>
      <c r="X580" t="n">
        <v>0.08</v>
      </c>
      <c r="Y580" t="n">
        <v>1</v>
      </c>
      <c r="Z580" t="n">
        <v>10</v>
      </c>
    </row>
    <row r="581">
      <c r="A581" t="n">
        <v>57</v>
      </c>
      <c r="B581" t="n">
        <v>90</v>
      </c>
      <c r="C581" t="inlineStr">
        <is>
          <t xml:space="preserve">CONCLUIDO	</t>
        </is>
      </c>
      <c r="D581" t="n">
        <v>10.6705</v>
      </c>
      <c r="E581" t="n">
        <v>9.369999999999999</v>
      </c>
      <c r="F581" t="n">
        <v>6.77</v>
      </c>
      <c r="G581" t="n">
        <v>81.28</v>
      </c>
      <c r="H581" t="n">
        <v>1.36</v>
      </c>
      <c r="I581" t="n">
        <v>5</v>
      </c>
      <c r="J581" t="n">
        <v>198.37</v>
      </c>
      <c r="K581" t="n">
        <v>52.44</v>
      </c>
      <c r="L581" t="n">
        <v>15.25</v>
      </c>
      <c r="M581" t="n">
        <v>3</v>
      </c>
      <c r="N581" t="n">
        <v>40.68</v>
      </c>
      <c r="O581" t="n">
        <v>24699.65</v>
      </c>
      <c r="P581" t="n">
        <v>79.33</v>
      </c>
      <c r="Q581" t="n">
        <v>204.14</v>
      </c>
      <c r="R581" t="n">
        <v>24.39</v>
      </c>
      <c r="S581" t="n">
        <v>17.37</v>
      </c>
      <c r="T581" t="n">
        <v>1414.32</v>
      </c>
      <c r="U581" t="n">
        <v>0.71</v>
      </c>
      <c r="V581" t="n">
        <v>0.75</v>
      </c>
      <c r="W581" t="n">
        <v>1.14</v>
      </c>
      <c r="X581" t="n">
        <v>0.08</v>
      </c>
      <c r="Y581" t="n">
        <v>1</v>
      </c>
      <c r="Z581" t="n">
        <v>10</v>
      </c>
    </row>
    <row r="582">
      <c r="A582" t="n">
        <v>58</v>
      </c>
      <c r="B582" t="n">
        <v>90</v>
      </c>
      <c r="C582" t="inlineStr">
        <is>
          <t xml:space="preserve">CONCLUIDO	</t>
        </is>
      </c>
      <c r="D582" t="n">
        <v>10.6645</v>
      </c>
      <c r="E582" t="n">
        <v>9.380000000000001</v>
      </c>
      <c r="F582" t="n">
        <v>6.78</v>
      </c>
      <c r="G582" t="n">
        <v>81.34</v>
      </c>
      <c r="H582" t="n">
        <v>1.38</v>
      </c>
      <c r="I582" t="n">
        <v>5</v>
      </c>
      <c r="J582" t="n">
        <v>198.76</v>
      </c>
      <c r="K582" t="n">
        <v>52.44</v>
      </c>
      <c r="L582" t="n">
        <v>15.5</v>
      </c>
      <c r="M582" t="n">
        <v>3</v>
      </c>
      <c r="N582" t="n">
        <v>40.82</v>
      </c>
      <c r="O582" t="n">
        <v>24747.78</v>
      </c>
      <c r="P582" t="n">
        <v>79.33</v>
      </c>
      <c r="Q582" t="n">
        <v>204.14</v>
      </c>
      <c r="R582" t="n">
        <v>24.54</v>
      </c>
      <c r="S582" t="n">
        <v>17.37</v>
      </c>
      <c r="T582" t="n">
        <v>1485.75</v>
      </c>
      <c r="U582" t="n">
        <v>0.71</v>
      </c>
      <c r="V582" t="n">
        <v>0.75</v>
      </c>
      <c r="W582" t="n">
        <v>1.15</v>
      </c>
      <c r="X582" t="n">
        <v>0.09</v>
      </c>
      <c r="Y582" t="n">
        <v>1</v>
      </c>
      <c r="Z582" t="n">
        <v>10</v>
      </c>
    </row>
    <row r="583">
      <c r="A583" t="n">
        <v>59</v>
      </c>
      <c r="B583" t="n">
        <v>90</v>
      </c>
      <c r="C583" t="inlineStr">
        <is>
          <t xml:space="preserve">CONCLUIDO	</t>
        </is>
      </c>
      <c r="D583" t="n">
        <v>10.673</v>
      </c>
      <c r="E583" t="n">
        <v>9.369999999999999</v>
      </c>
      <c r="F583" t="n">
        <v>6.77</v>
      </c>
      <c r="G583" t="n">
        <v>81.25</v>
      </c>
      <c r="H583" t="n">
        <v>1.4</v>
      </c>
      <c r="I583" t="n">
        <v>5</v>
      </c>
      <c r="J583" t="n">
        <v>199.15</v>
      </c>
      <c r="K583" t="n">
        <v>52.44</v>
      </c>
      <c r="L583" t="n">
        <v>15.75</v>
      </c>
      <c r="M583" t="n">
        <v>3</v>
      </c>
      <c r="N583" t="n">
        <v>40.96</v>
      </c>
      <c r="O583" t="n">
        <v>24795.95</v>
      </c>
      <c r="P583" t="n">
        <v>79.05</v>
      </c>
      <c r="Q583" t="n">
        <v>204.14</v>
      </c>
      <c r="R583" t="n">
        <v>24.41</v>
      </c>
      <c r="S583" t="n">
        <v>17.37</v>
      </c>
      <c r="T583" t="n">
        <v>1420.42</v>
      </c>
      <c r="U583" t="n">
        <v>0.71</v>
      </c>
      <c r="V583" t="n">
        <v>0.75</v>
      </c>
      <c r="W583" t="n">
        <v>1.14</v>
      </c>
      <c r="X583" t="n">
        <v>0.08</v>
      </c>
      <c r="Y583" t="n">
        <v>1</v>
      </c>
      <c r="Z583" t="n">
        <v>10</v>
      </c>
    </row>
    <row r="584">
      <c r="A584" t="n">
        <v>60</v>
      </c>
      <c r="B584" t="n">
        <v>90</v>
      </c>
      <c r="C584" t="inlineStr">
        <is>
          <t xml:space="preserve">CONCLUIDO	</t>
        </is>
      </c>
      <c r="D584" t="n">
        <v>10.6743</v>
      </c>
      <c r="E584" t="n">
        <v>9.369999999999999</v>
      </c>
      <c r="F584" t="n">
        <v>6.77</v>
      </c>
      <c r="G584" t="n">
        <v>81.23999999999999</v>
      </c>
      <c r="H584" t="n">
        <v>1.42</v>
      </c>
      <c r="I584" t="n">
        <v>5</v>
      </c>
      <c r="J584" t="n">
        <v>199.54</v>
      </c>
      <c r="K584" t="n">
        <v>52.44</v>
      </c>
      <c r="L584" t="n">
        <v>16</v>
      </c>
      <c r="M584" t="n">
        <v>3</v>
      </c>
      <c r="N584" t="n">
        <v>41.1</v>
      </c>
      <c r="O584" t="n">
        <v>24844.17</v>
      </c>
      <c r="P584" t="n">
        <v>78.79000000000001</v>
      </c>
      <c r="Q584" t="n">
        <v>204.14</v>
      </c>
      <c r="R584" t="n">
        <v>24.39</v>
      </c>
      <c r="S584" t="n">
        <v>17.37</v>
      </c>
      <c r="T584" t="n">
        <v>1410.02</v>
      </c>
      <c r="U584" t="n">
        <v>0.71</v>
      </c>
      <c r="V584" t="n">
        <v>0.75</v>
      </c>
      <c r="W584" t="n">
        <v>1.14</v>
      </c>
      <c r="X584" t="n">
        <v>0.08</v>
      </c>
      <c r="Y584" t="n">
        <v>1</v>
      </c>
      <c r="Z584" t="n">
        <v>10</v>
      </c>
    </row>
    <row r="585">
      <c r="A585" t="n">
        <v>61</v>
      </c>
      <c r="B585" t="n">
        <v>90</v>
      </c>
      <c r="C585" t="inlineStr">
        <is>
          <t xml:space="preserve">CONCLUIDO	</t>
        </is>
      </c>
      <c r="D585" t="n">
        <v>10.6787</v>
      </c>
      <c r="E585" t="n">
        <v>9.359999999999999</v>
      </c>
      <c r="F585" t="n">
        <v>6.77</v>
      </c>
      <c r="G585" t="n">
        <v>81.19</v>
      </c>
      <c r="H585" t="n">
        <v>1.44</v>
      </c>
      <c r="I585" t="n">
        <v>5</v>
      </c>
      <c r="J585" t="n">
        <v>199.93</v>
      </c>
      <c r="K585" t="n">
        <v>52.44</v>
      </c>
      <c r="L585" t="n">
        <v>16.25</v>
      </c>
      <c r="M585" t="n">
        <v>3</v>
      </c>
      <c r="N585" t="n">
        <v>41.24</v>
      </c>
      <c r="O585" t="n">
        <v>24892.44</v>
      </c>
      <c r="P585" t="n">
        <v>78.34999999999999</v>
      </c>
      <c r="Q585" t="n">
        <v>204.14</v>
      </c>
      <c r="R585" t="n">
        <v>24.14</v>
      </c>
      <c r="S585" t="n">
        <v>17.37</v>
      </c>
      <c r="T585" t="n">
        <v>1287.17</v>
      </c>
      <c r="U585" t="n">
        <v>0.72</v>
      </c>
      <c r="V585" t="n">
        <v>0.75</v>
      </c>
      <c r="W585" t="n">
        <v>1.14</v>
      </c>
      <c r="X585" t="n">
        <v>0.07000000000000001</v>
      </c>
      <c r="Y585" t="n">
        <v>1</v>
      </c>
      <c r="Z585" t="n">
        <v>10</v>
      </c>
    </row>
    <row r="586">
      <c r="A586" t="n">
        <v>62</v>
      </c>
      <c r="B586" t="n">
        <v>90</v>
      </c>
      <c r="C586" t="inlineStr">
        <is>
          <t xml:space="preserve">CONCLUIDO	</t>
        </is>
      </c>
      <c r="D586" t="n">
        <v>10.6803</v>
      </c>
      <c r="E586" t="n">
        <v>9.359999999999999</v>
      </c>
      <c r="F586" t="n">
        <v>6.76</v>
      </c>
      <c r="G586" t="n">
        <v>81.18000000000001</v>
      </c>
      <c r="H586" t="n">
        <v>1.46</v>
      </c>
      <c r="I586" t="n">
        <v>5</v>
      </c>
      <c r="J586" t="n">
        <v>200.32</v>
      </c>
      <c r="K586" t="n">
        <v>52.44</v>
      </c>
      <c r="L586" t="n">
        <v>16.5</v>
      </c>
      <c r="M586" t="n">
        <v>3</v>
      </c>
      <c r="N586" t="n">
        <v>41.38</v>
      </c>
      <c r="O586" t="n">
        <v>24940.75</v>
      </c>
      <c r="P586" t="n">
        <v>77.83</v>
      </c>
      <c r="Q586" t="n">
        <v>204.14</v>
      </c>
      <c r="R586" t="n">
        <v>24.06</v>
      </c>
      <c r="S586" t="n">
        <v>17.37</v>
      </c>
      <c r="T586" t="n">
        <v>1248.07</v>
      </c>
      <c r="U586" t="n">
        <v>0.72</v>
      </c>
      <c r="V586" t="n">
        <v>0.75</v>
      </c>
      <c r="W586" t="n">
        <v>1.15</v>
      </c>
      <c r="X586" t="n">
        <v>0.07000000000000001</v>
      </c>
      <c r="Y586" t="n">
        <v>1</v>
      </c>
      <c r="Z586" t="n">
        <v>10</v>
      </c>
    </row>
    <row r="587">
      <c r="A587" t="n">
        <v>63</v>
      </c>
      <c r="B587" t="n">
        <v>90</v>
      </c>
      <c r="C587" t="inlineStr">
        <is>
          <t xml:space="preserve">CONCLUIDO	</t>
        </is>
      </c>
      <c r="D587" t="n">
        <v>10.6746</v>
      </c>
      <c r="E587" t="n">
        <v>9.369999999999999</v>
      </c>
      <c r="F587" t="n">
        <v>6.77</v>
      </c>
      <c r="G587" t="n">
        <v>81.23999999999999</v>
      </c>
      <c r="H587" t="n">
        <v>1.48</v>
      </c>
      <c r="I587" t="n">
        <v>5</v>
      </c>
      <c r="J587" t="n">
        <v>200.72</v>
      </c>
      <c r="K587" t="n">
        <v>52.44</v>
      </c>
      <c r="L587" t="n">
        <v>16.75</v>
      </c>
      <c r="M587" t="n">
        <v>3</v>
      </c>
      <c r="N587" t="n">
        <v>41.52</v>
      </c>
      <c r="O587" t="n">
        <v>24989.11</v>
      </c>
      <c r="P587" t="n">
        <v>77.29000000000001</v>
      </c>
      <c r="Q587" t="n">
        <v>204.14</v>
      </c>
      <c r="R587" t="n">
        <v>24.21</v>
      </c>
      <c r="S587" t="n">
        <v>17.37</v>
      </c>
      <c r="T587" t="n">
        <v>1321.92</v>
      </c>
      <c r="U587" t="n">
        <v>0.72</v>
      </c>
      <c r="V587" t="n">
        <v>0.75</v>
      </c>
      <c r="W587" t="n">
        <v>1.15</v>
      </c>
      <c r="X587" t="n">
        <v>0.08</v>
      </c>
      <c r="Y587" t="n">
        <v>1</v>
      </c>
      <c r="Z587" t="n">
        <v>10</v>
      </c>
    </row>
    <row r="588">
      <c r="A588" t="n">
        <v>64</v>
      </c>
      <c r="B588" t="n">
        <v>90</v>
      </c>
      <c r="C588" t="inlineStr">
        <is>
          <t xml:space="preserve">CONCLUIDO	</t>
        </is>
      </c>
      <c r="D588" t="n">
        <v>10.6784</v>
      </c>
      <c r="E588" t="n">
        <v>9.359999999999999</v>
      </c>
      <c r="F588" t="n">
        <v>6.77</v>
      </c>
      <c r="G588" t="n">
        <v>81.2</v>
      </c>
      <c r="H588" t="n">
        <v>1.5</v>
      </c>
      <c r="I588" t="n">
        <v>5</v>
      </c>
      <c r="J588" t="n">
        <v>201.11</v>
      </c>
      <c r="K588" t="n">
        <v>52.44</v>
      </c>
      <c r="L588" t="n">
        <v>17</v>
      </c>
      <c r="M588" t="n">
        <v>3</v>
      </c>
      <c r="N588" t="n">
        <v>41.67</v>
      </c>
      <c r="O588" t="n">
        <v>25037.53</v>
      </c>
      <c r="P588" t="n">
        <v>76.90000000000001</v>
      </c>
      <c r="Q588" t="n">
        <v>204.14</v>
      </c>
      <c r="R588" t="n">
        <v>24.18</v>
      </c>
      <c r="S588" t="n">
        <v>17.37</v>
      </c>
      <c r="T588" t="n">
        <v>1308.09</v>
      </c>
      <c r="U588" t="n">
        <v>0.72</v>
      </c>
      <c r="V588" t="n">
        <v>0.75</v>
      </c>
      <c r="W588" t="n">
        <v>1.14</v>
      </c>
      <c r="X588" t="n">
        <v>0.08</v>
      </c>
      <c r="Y588" t="n">
        <v>1</v>
      </c>
      <c r="Z588" t="n">
        <v>10</v>
      </c>
    </row>
    <row r="589">
      <c r="A589" t="n">
        <v>65</v>
      </c>
      <c r="B589" t="n">
        <v>90</v>
      </c>
      <c r="C589" t="inlineStr">
        <is>
          <t xml:space="preserve">CONCLUIDO	</t>
        </is>
      </c>
      <c r="D589" t="n">
        <v>10.6739</v>
      </c>
      <c r="E589" t="n">
        <v>9.369999999999999</v>
      </c>
      <c r="F589" t="n">
        <v>6.77</v>
      </c>
      <c r="G589" t="n">
        <v>81.23999999999999</v>
      </c>
      <c r="H589" t="n">
        <v>1.52</v>
      </c>
      <c r="I589" t="n">
        <v>5</v>
      </c>
      <c r="J589" t="n">
        <v>201.5</v>
      </c>
      <c r="K589" t="n">
        <v>52.44</v>
      </c>
      <c r="L589" t="n">
        <v>17.25</v>
      </c>
      <c r="M589" t="n">
        <v>3</v>
      </c>
      <c r="N589" t="n">
        <v>41.81</v>
      </c>
      <c r="O589" t="n">
        <v>25085.99</v>
      </c>
      <c r="P589" t="n">
        <v>76.8</v>
      </c>
      <c r="Q589" t="n">
        <v>204.14</v>
      </c>
      <c r="R589" t="n">
        <v>24.29</v>
      </c>
      <c r="S589" t="n">
        <v>17.37</v>
      </c>
      <c r="T589" t="n">
        <v>1364.19</v>
      </c>
      <c r="U589" t="n">
        <v>0.72</v>
      </c>
      <c r="V589" t="n">
        <v>0.75</v>
      </c>
      <c r="W589" t="n">
        <v>1.14</v>
      </c>
      <c r="X589" t="n">
        <v>0.08</v>
      </c>
      <c r="Y589" t="n">
        <v>1</v>
      </c>
      <c r="Z589" t="n">
        <v>10</v>
      </c>
    </row>
    <row r="590">
      <c r="A590" t="n">
        <v>66</v>
      </c>
      <c r="B590" t="n">
        <v>90</v>
      </c>
      <c r="C590" t="inlineStr">
        <is>
          <t xml:space="preserve">CONCLUIDO	</t>
        </is>
      </c>
      <c r="D590" t="n">
        <v>10.666</v>
      </c>
      <c r="E590" t="n">
        <v>9.380000000000001</v>
      </c>
      <c r="F590" t="n">
        <v>6.78</v>
      </c>
      <c r="G590" t="n">
        <v>81.33</v>
      </c>
      <c r="H590" t="n">
        <v>1.54</v>
      </c>
      <c r="I590" t="n">
        <v>5</v>
      </c>
      <c r="J590" t="n">
        <v>201.9</v>
      </c>
      <c r="K590" t="n">
        <v>52.44</v>
      </c>
      <c r="L590" t="n">
        <v>17.5</v>
      </c>
      <c r="M590" t="n">
        <v>3</v>
      </c>
      <c r="N590" t="n">
        <v>41.95</v>
      </c>
      <c r="O590" t="n">
        <v>25134.5</v>
      </c>
      <c r="P590" t="n">
        <v>76.63</v>
      </c>
      <c r="Q590" t="n">
        <v>204.14</v>
      </c>
      <c r="R590" t="n">
        <v>24.48</v>
      </c>
      <c r="S590" t="n">
        <v>17.37</v>
      </c>
      <c r="T590" t="n">
        <v>1455.37</v>
      </c>
      <c r="U590" t="n">
        <v>0.71</v>
      </c>
      <c r="V590" t="n">
        <v>0.75</v>
      </c>
      <c r="W590" t="n">
        <v>1.15</v>
      </c>
      <c r="X590" t="n">
        <v>0.09</v>
      </c>
      <c r="Y590" t="n">
        <v>1</v>
      </c>
      <c r="Z590" t="n">
        <v>10</v>
      </c>
    </row>
    <row r="591">
      <c r="A591" t="n">
        <v>67</v>
      </c>
      <c r="B591" t="n">
        <v>90</v>
      </c>
      <c r="C591" t="inlineStr">
        <is>
          <t xml:space="preserve">CONCLUIDO	</t>
        </is>
      </c>
      <c r="D591" t="n">
        <v>10.6736</v>
      </c>
      <c r="E591" t="n">
        <v>9.369999999999999</v>
      </c>
      <c r="F591" t="n">
        <v>6.77</v>
      </c>
      <c r="G591" t="n">
        <v>81.25</v>
      </c>
      <c r="H591" t="n">
        <v>1.56</v>
      </c>
      <c r="I591" t="n">
        <v>5</v>
      </c>
      <c r="J591" t="n">
        <v>202.29</v>
      </c>
      <c r="K591" t="n">
        <v>52.44</v>
      </c>
      <c r="L591" t="n">
        <v>17.75</v>
      </c>
      <c r="M591" t="n">
        <v>3</v>
      </c>
      <c r="N591" t="n">
        <v>42.1</v>
      </c>
      <c r="O591" t="n">
        <v>25183.06</v>
      </c>
      <c r="P591" t="n">
        <v>76.01000000000001</v>
      </c>
      <c r="Q591" t="n">
        <v>204.14</v>
      </c>
      <c r="R591" t="n">
        <v>24.23</v>
      </c>
      <c r="S591" t="n">
        <v>17.37</v>
      </c>
      <c r="T591" t="n">
        <v>1332.14</v>
      </c>
      <c r="U591" t="n">
        <v>0.72</v>
      </c>
      <c r="V591" t="n">
        <v>0.75</v>
      </c>
      <c r="W591" t="n">
        <v>1.15</v>
      </c>
      <c r="X591" t="n">
        <v>0.08</v>
      </c>
      <c r="Y591" t="n">
        <v>1</v>
      </c>
      <c r="Z591" t="n">
        <v>10</v>
      </c>
    </row>
    <row r="592">
      <c r="A592" t="n">
        <v>68</v>
      </c>
      <c r="B592" t="n">
        <v>90</v>
      </c>
      <c r="C592" t="inlineStr">
        <is>
          <t xml:space="preserve">CONCLUIDO	</t>
        </is>
      </c>
      <c r="D592" t="n">
        <v>10.7456</v>
      </c>
      <c r="E592" t="n">
        <v>9.31</v>
      </c>
      <c r="F592" t="n">
        <v>6.74</v>
      </c>
      <c r="G592" t="n">
        <v>101.15</v>
      </c>
      <c r="H592" t="n">
        <v>1.58</v>
      </c>
      <c r="I592" t="n">
        <v>4</v>
      </c>
      <c r="J592" t="n">
        <v>202.68</v>
      </c>
      <c r="K592" t="n">
        <v>52.44</v>
      </c>
      <c r="L592" t="n">
        <v>18</v>
      </c>
      <c r="M592" t="n">
        <v>2</v>
      </c>
      <c r="N592" t="n">
        <v>42.24</v>
      </c>
      <c r="O592" t="n">
        <v>25231.66</v>
      </c>
      <c r="P592" t="n">
        <v>75.09</v>
      </c>
      <c r="Q592" t="n">
        <v>204.14</v>
      </c>
      <c r="R592" t="n">
        <v>23.44</v>
      </c>
      <c r="S592" t="n">
        <v>17.37</v>
      </c>
      <c r="T592" t="n">
        <v>939.85</v>
      </c>
      <c r="U592" t="n">
        <v>0.74</v>
      </c>
      <c r="V592" t="n">
        <v>0.76</v>
      </c>
      <c r="W592" t="n">
        <v>1.14</v>
      </c>
      <c r="X592" t="n">
        <v>0.05</v>
      </c>
      <c r="Y592" t="n">
        <v>1</v>
      </c>
      <c r="Z592" t="n">
        <v>10</v>
      </c>
    </row>
    <row r="593">
      <c r="A593" t="n">
        <v>69</v>
      </c>
      <c r="B593" t="n">
        <v>90</v>
      </c>
      <c r="C593" t="inlineStr">
        <is>
          <t xml:space="preserve">CONCLUIDO	</t>
        </is>
      </c>
      <c r="D593" t="n">
        <v>10.7447</v>
      </c>
      <c r="E593" t="n">
        <v>9.31</v>
      </c>
      <c r="F593" t="n">
        <v>6.74</v>
      </c>
      <c r="G593" t="n">
        <v>101.16</v>
      </c>
      <c r="H593" t="n">
        <v>1.6</v>
      </c>
      <c r="I593" t="n">
        <v>4</v>
      </c>
      <c r="J593" t="n">
        <v>203.08</v>
      </c>
      <c r="K593" t="n">
        <v>52.44</v>
      </c>
      <c r="L593" t="n">
        <v>18.25</v>
      </c>
      <c r="M593" t="n">
        <v>2</v>
      </c>
      <c r="N593" t="n">
        <v>42.39</v>
      </c>
      <c r="O593" t="n">
        <v>25280.45</v>
      </c>
      <c r="P593" t="n">
        <v>75.11</v>
      </c>
      <c r="Q593" t="n">
        <v>204.14</v>
      </c>
      <c r="R593" t="n">
        <v>23.48</v>
      </c>
      <c r="S593" t="n">
        <v>17.37</v>
      </c>
      <c r="T593" t="n">
        <v>960.41</v>
      </c>
      <c r="U593" t="n">
        <v>0.74</v>
      </c>
      <c r="V593" t="n">
        <v>0.76</v>
      </c>
      <c r="W593" t="n">
        <v>1.14</v>
      </c>
      <c r="X593" t="n">
        <v>0.05</v>
      </c>
      <c r="Y593" t="n">
        <v>1</v>
      </c>
      <c r="Z593" t="n">
        <v>10</v>
      </c>
    </row>
    <row r="594">
      <c r="A594" t="n">
        <v>70</v>
      </c>
      <c r="B594" t="n">
        <v>90</v>
      </c>
      <c r="C594" t="inlineStr">
        <is>
          <t xml:space="preserve">CONCLUIDO	</t>
        </is>
      </c>
      <c r="D594" t="n">
        <v>10.7399</v>
      </c>
      <c r="E594" t="n">
        <v>9.31</v>
      </c>
      <c r="F594" t="n">
        <v>6.75</v>
      </c>
      <c r="G594" t="n">
        <v>101.22</v>
      </c>
      <c r="H594" t="n">
        <v>1.61</v>
      </c>
      <c r="I594" t="n">
        <v>4</v>
      </c>
      <c r="J594" t="n">
        <v>203.47</v>
      </c>
      <c r="K594" t="n">
        <v>52.44</v>
      </c>
      <c r="L594" t="n">
        <v>18.5</v>
      </c>
      <c r="M594" t="n">
        <v>2</v>
      </c>
      <c r="N594" t="n">
        <v>42.53</v>
      </c>
      <c r="O594" t="n">
        <v>25329.15</v>
      </c>
      <c r="P594" t="n">
        <v>75.45999999999999</v>
      </c>
      <c r="Q594" t="n">
        <v>204.14</v>
      </c>
      <c r="R594" t="n">
        <v>23.64</v>
      </c>
      <c r="S594" t="n">
        <v>17.37</v>
      </c>
      <c r="T594" t="n">
        <v>1043.32</v>
      </c>
      <c r="U594" t="n">
        <v>0.73</v>
      </c>
      <c r="V594" t="n">
        <v>0.76</v>
      </c>
      <c r="W594" t="n">
        <v>1.14</v>
      </c>
      <c r="X594" t="n">
        <v>0.06</v>
      </c>
      <c r="Y594" t="n">
        <v>1</v>
      </c>
      <c r="Z594" t="n">
        <v>10</v>
      </c>
    </row>
    <row r="595">
      <c r="A595" t="n">
        <v>71</v>
      </c>
      <c r="B595" t="n">
        <v>90</v>
      </c>
      <c r="C595" t="inlineStr">
        <is>
          <t xml:space="preserve">CONCLUIDO	</t>
        </is>
      </c>
      <c r="D595" t="n">
        <v>10.7402</v>
      </c>
      <c r="E595" t="n">
        <v>9.31</v>
      </c>
      <c r="F595" t="n">
        <v>6.75</v>
      </c>
      <c r="G595" t="n">
        <v>101.22</v>
      </c>
      <c r="H595" t="n">
        <v>1.63</v>
      </c>
      <c r="I595" t="n">
        <v>4</v>
      </c>
      <c r="J595" t="n">
        <v>203.87</v>
      </c>
      <c r="K595" t="n">
        <v>52.44</v>
      </c>
      <c r="L595" t="n">
        <v>18.75</v>
      </c>
      <c r="M595" t="n">
        <v>2</v>
      </c>
      <c r="N595" t="n">
        <v>42.68</v>
      </c>
      <c r="O595" t="n">
        <v>25377.91</v>
      </c>
      <c r="P595" t="n">
        <v>75.51000000000001</v>
      </c>
      <c r="Q595" t="n">
        <v>204.14</v>
      </c>
      <c r="R595" t="n">
        <v>23.63</v>
      </c>
      <c r="S595" t="n">
        <v>17.37</v>
      </c>
      <c r="T595" t="n">
        <v>1036.11</v>
      </c>
      <c r="U595" t="n">
        <v>0.74</v>
      </c>
      <c r="V595" t="n">
        <v>0.76</v>
      </c>
      <c r="W595" t="n">
        <v>1.14</v>
      </c>
      <c r="X595" t="n">
        <v>0.06</v>
      </c>
      <c r="Y595" t="n">
        <v>1</v>
      </c>
      <c r="Z595" t="n">
        <v>10</v>
      </c>
    </row>
    <row r="596">
      <c r="A596" t="n">
        <v>72</v>
      </c>
      <c r="B596" t="n">
        <v>90</v>
      </c>
      <c r="C596" t="inlineStr">
        <is>
          <t xml:space="preserve">CONCLUIDO	</t>
        </is>
      </c>
      <c r="D596" t="n">
        <v>10.7392</v>
      </c>
      <c r="E596" t="n">
        <v>9.31</v>
      </c>
      <c r="F596" t="n">
        <v>6.75</v>
      </c>
      <c r="G596" t="n">
        <v>101.23</v>
      </c>
      <c r="H596" t="n">
        <v>1.65</v>
      </c>
      <c r="I596" t="n">
        <v>4</v>
      </c>
      <c r="J596" t="n">
        <v>204.26</v>
      </c>
      <c r="K596" t="n">
        <v>52.44</v>
      </c>
      <c r="L596" t="n">
        <v>19</v>
      </c>
      <c r="M596" t="n">
        <v>2</v>
      </c>
      <c r="N596" t="n">
        <v>42.82</v>
      </c>
      <c r="O596" t="n">
        <v>25426.72</v>
      </c>
      <c r="P596" t="n">
        <v>75.59</v>
      </c>
      <c r="Q596" t="n">
        <v>204.16</v>
      </c>
      <c r="R596" t="n">
        <v>23.64</v>
      </c>
      <c r="S596" t="n">
        <v>17.37</v>
      </c>
      <c r="T596" t="n">
        <v>1044.44</v>
      </c>
      <c r="U596" t="n">
        <v>0.73</v>
      </c>
      <c r="V596" t="n">
        <v>0.76</v>
      </c>
      <c r="W596" t="n">
        <v>1.14</v>
      </c>
      <c r="X596" t="n">
        <v>0.06</v>
      </c>
      <c r="Y596" t="n">
        <v>1</v>
      </c>
      <c r="Z596" t="n">
        <v>10</v>
      </c>
    </row>
    <row r="597">
      <c r="A597" t="n">
        <v>73</v>
      </c>
      <c r="B597" t="n">
        <v>90</v>
      </c>
      <c r="C597" t="inlineStr">
        <is>
          <t xml:space="preserve">CONCLUIDO	</t>
        </is>
      </c>
      <c r="D597" t="n">
        <v>10.7476</v>
      </c>
      <c r="E597" t="n">
        <v>9.300000000000001</v>
      </c>
      <c r="F597" t="n">
        <v>6.74</v>
      </c>
      <c r="G597" t="n">
        <v>101.12</v>
      </c>
      <c r="H597" t="n">
        <v>1.67</v>
      </c>
      <c r="I597" t="n">
        <v>4</v>
      </c>
      <c r="J597" t="n">
        <v>204.66</v>
      </c>
      <c r="K597" t="n">
        <v>52.44</v>
      </c>
      <c r="L597" t="n">
        <v>19.25</v>
      </c>
      <c r="M597" t="n">
        <v>2</v>
      </c>
      <c r="N597" t="n">
        <v>42.97</v>
      </c>
      <c r="O597" t="n">
        <v>25475.58</v>
      </c>
      <c r="P597" t="n">
        <v>75.5</v>
      </c>
      <c r="Q597" t="n">
        <v>204.14</v>
      </c>
      <c r="R597" t="n">
        <v>23.47</v>
      </c>
      <c r="S597" t="n">
        <v>17.37</v>
      </c>
      <c r="T597" t="n">
        <v>957.72</v>
      </c>
      <c r="U597" t="n">
        <v>0.74</v>
      </c>
      <c r="V597" t="n">
        <v>0.76</v>
      </c>
      <c r="W597" t="n">
        <v>1.14</v>
      </c>
      <c r="X597" t="n">
        <v>0.05</v>
      </c>
      <c r="Y597" t="n">
        <v>1</v>
      </c>
      <c r="Z597" t="n">
        <v>10</v>
      </c>
    </row>
    <row r="598">
      <c r="A598" t="n">
        <v>74</v>
      </c>
      <c r="B598" t="n">
        <v>90</v>
      </c>
      <c r="C598" t="inlineStr">
        <is>
          <t xml:space="preserve">CONCLUIDO	</t>
        </is>
      </c>
      <c r="D598" t="n">
        <v>10.744</v>
      </c>
      <c r="E598" t="n">
        <v>9.31</v>
      </c>
      <c r="F598" t="n">
        <v>6.74</v>
      </c>
      <c r="G598" t="n">
        <v>101.17</v>
      </c>
      <c r="H598" t="n">
        <v>1.69</v>
      </c>
      <c r="I598" t="n">
        <v>4</v>
      </c>
      <c r="J598" t="n">
        <v>205.06</v>
      </c>
      <c r="K598" t="n">
        <v>52.44</v>
      </c>
      <c r="L598" t="n">
        <v>19.5</v>
      </c>
      <c r="M598" t="n">
        <v>2</v>
      </c>
      <c r="N598" t="n">
        <v>43.11</v>
      </c>
      <c r="O598" t="n">
        <v>25524.49</v>
      </c>
      <c r="P598" t="n">
        <v>75.63</v>
      </c>
      <c r="Q598" t="n">
        <v>204.14</v>
      </c>
      <c r="R598" t="n">
        <v>23.51</v>
      </c>
      <c r="S598" t="n">
        <v>17.37</v>
      </c>
      <c r="T598" t="n">
        <v>978.9</v>
      </c>
      <c r="U598" t="n">
        <v>0.74</v>
      </c>
      <c r="V598" t="n">
        <v>0.76</v>
      </c>
      <c r="W598" t="n">
        <v>1.14</v>
      </c>
      <c r="X598" t="n">
        <v>0.05</v>
      </c>
      <c r="Y598" t="n">
        <v>1</v>
      </c>
      <c r="Z598" t="n">
        <v>10</v>
      </c>
    </row>
    <row r="599">
      <c r="A599" t="n">
        <v>75</v>
      </c>
      <c r="B599" t="n">
        <v>90</v>
      </c>
      <c r="C599" t="inlineStr">
        <is>
          <t xml:space="preserve">CONCLUIDO	</t>
        </is>
      </c>
      <c r="D599" t="n">
        <v>10.7408</v>
      </c>
      <c r="E599" t="n">
        <v>9.31</v>
      </c>
      <c r="F599" t="n">
        <v>6.75</v>
      </c>
      <c r="G599" t="n">
        <v>101.21</v>
      </c>
      <c r="H599" t="n">
        <v>1.71</v>
      </c>
      <c r="I599" t="n">
        <v>4</v>
      </c>
      <c r="J599" t="n">
        <v>205.45</v>
      </c>
      <c r="K599" t="n">
        <v>52.44</v>
      </c>
      <c r="L599" t="n">
        <v>19.75</v>
      </c>
      <c r="M599" t="n">
        <v>2</v>
      </c>
      <c r="N599" t="n">
        <v>43.26</v>
      </c>
      <c r="O599" t="n">
        <v>25573.44</v>
      </c>
      <c r="P599" t="n">
        <v>75.51000000000001</v>
      </c>
      <c r="Q599" t="n">
        <v>204.14</v>
      </c>
      <c r="R599" t="n">
        <v>23.62</v>
      </c>
      <c r="S599" t="n">
        <v>17.37</v>
      </c>
      <c r="T599" t="n">
        <v>1031.97</v>
      </c>
      <c r="U599" t="n">
        <v>0.74</v>
      </c>
      <c r="V599" t="n">
        <v>0.76</v>
      </c>
      <c r="W599" t="n">
        <v>1.14</v>
      </c>
      <c r="X599" t="n">
        <v>0.06</v>
      </c>
      <c r="Y599" t="n">
        <v>1</v>
      </c>
      <c r="Z599" t="n">
        <v>10</v>
      </c>
    </row>
    <row r="600">
      <c r="A600" t="n">
        <v>76</v>
      </c>
      <c r="B600" t="n">
        <v>90</v>
      </c>
      <c r="C600" t="inlineStr">
        <is>
          <t xml:space="preserve">CONCLUIDO	</t>
        </is>
      </c>
      <c r="D600" t="n">
        <v>10.7399</v>
      </c>
      <c r="E600" t="n">
        <v>9.31</v>
      </c>
      <c r="F600" t="n">
        <v>6.75</v>
      </c>
      <c r="G600" t="n">
        <v>101.22</v>
      </c>
      <c r="H600" t="n">
        <v>1.73</v>
      </c>
      <c r="I600" t="n">
        <v>4</v>
      </c>
      <c r="J600" t="n">
        <v>205.85</v>
      </c>
      <c r="K600" t="n">
        <v>52.44</v>
      </c>
      <c r="L600" t="n">
        <v>20</v>
      </c>
      <c r="M600" t="n">
        <v>2</v>
      </c>
      <c r="N600" t="n">
        <v>43.41</v>
      </c>
      <c r="O600" t="n">
        <v>25622.45</v>
      </c>
      <c r="P600" t="n">
        <v>75.42</v>
      </c>
      <c r="Q600" t="n">
        <v>204.15</v>
      </c>
      <c r="R600" t="n">
        <v>23.63</v>
      </c>
      <c r="S600" t="n">
        <v>17.37</v>
      </c>
      <c r="T600" t="n">
        <v>1035.29</v>
      </c>
      <c r="U600" t="n">
        <v>0.74</v>
      </c>
      <c r="V600" t="n">
        <v>0.76</v>
      </c>
      <c r="W600" t="n">
        <v>1.14</v>
      </c>
      <c r="X600" t="n">
        <v>0.06</v>
      </c>
      <c r="Y600" t="n">
        <v>1</v>
      </c>
      <c r="Z600" t="n">
        <v>10</v>
      </c>
    </row>
    <row r="601">
      <c r="A601" t="n">
        <v>77</v>
      </c>
      <c r="B601" t="n">
        <v>90</v>
      </c>
      <c r="C601" t="inlineStr">
        <is>
          <t xml:space="preserve">CONCLUIDO	</t>
        </is>
      </c>
      <c r="D601" t="n">
        <v>10.7386</v>
      </c>
      <c r="E601" t="n">
        <v>9.31</v>
      </c>
      <c r="F601" t="n">
        <v>6.75</v>
      </c>
      <c r="G601" t="n">
        <v>101.24</v>
      </c>
      <c r="H601" t="n">
        <v>1.74</v>
      </c>
      <c r="I601" t="n">
        <v>4</v>
      </c>
      <c r="J601" t="n">
        <v>206.25</v>
      </c>
      <c r="K601" t="n">
        <v>52.44</v>
      </c>
      <c r="L601" t="n">
        <v>20.25</v>
      </c>
      <c r="M601" t="n">
        <v>2</v>
      </c>
      <c r="N601" t="n">
        <v>43.56</v>
      </c>
      <c r="O601" t="n">
        <v>25671.51</v>
      </c>
      <c r="P601" t="n">
        <v>75.26000000000001</v>
      </c>
      <c r="Q601" t="n">
        <v>204.14</v>
      </c>
      <c r="R601" t="n">
        <v>23.64</v>
      </c>
      <c r="S601" t="n">
        <v>17.37</v>
      </c>
      <c r="T601" t="n">
        <v>1041.77</v>
      </c>
      <c r="U601" t="n">
        <v>0.73</v>
      </c>
      <c r="V601" t="n">
        <v>0.76</v>
      </c>
      <c r="W601" t="n">
        <v>1.14</v>
      </c>
      <c r="X601" t="n">
        <v>0.06</v>
      </c>
      <c r="Y601" t="n">
        <v>1</v>
      </c>
      <c r="Z601" t="n">
        <v>10</v>
      </c>
    </row>
    <row r="602">
      <c r="A602" t="n">
        <v>78</v>
      </c>
      <c r="B602" t="n">
        <v>90</v>
      </c>
      <c r="C602" t="inlineStr">
        <is>
          <t xml:space="preserve">CONCLUIDO	</t>
        </is>
      </c>
      <c r="D602" t="n">
        <v>10.7389</v>
      </c>
      <c r="E602" t="n">
        <v>9.31</v>
      </c>
      <c r="F602" t="n">
        <v>6.75</v>
      </c>
      <c r="G602" t="n">
        <v>101.24</v>
      </c>
      <c r="H602" t="n">
        <v>1.76</v>
      </c>
      <c r="I602" t="n">
        <v>4</v>
      </c>
      <c r="J602" t="n">
        <v>206.65</v>
      </c>
      <c r="K602" t="n">
        <v>52.44</v>
      </c>
      <c r="L602" t="n">
        <v>20.5</v>
      </c>
      <c r="M602" t="n">
        <v>2</v>
      </c>
      <c r="N602" t="n">
        <v>43.71</v>
      </c>
      <c r="O602" t="n">
        <v>25720.62</v>
      </c>
      <c r="P602" t="n">
        <v>75.09</v>
      </c>
      <c r="Q602" t="n">
        <v>204.14</v>
      </c>
      <c r="R602" t="n">
        <v>23.57</v>
      </c>
      <c r="S602" t="n">
        <v>17.37</v>
      </c>
      <c r="T602" t="n">
        <v>1009.16</v>
      </c>
      <c r="U602" t="n">
        <v>0.74</v>
      </c>
      <c r="V602" t="n">
        <v>0.76</v>
      </c>
      <c r="W602" t="n">
        <v>1.14</v>
      </c>
      <c r="X602" t="n">
        <v>0.06</v>
      </c>
      <c r="Y602" t="n">
        <v>1</v>
      </c>
      <c r="Z602" t="n">
        <v>10</v>
      </c>
    </row>
    <row r="603">
      <c r="A603" t="n">
        <v>79</v>
      </c>
      <c r="B603" t="n">
        <v>90</v>
      </c>
      <c r="C603" t="inlineStr">
        <is>
          <t xml:space="preserve">CONCLUIDO	</t>
        </is>
      </c>
      <c r="D603" t="n">
        <v>10.745</v>
      </c>
      <c r="E603" t="n">
        <v>9.31</v>
      </c>
      <c r="F603" t="n">
        <v>6.74</v>
      </c>
      <c r="G603" t="n">
        <v>101.16</v>
      </c>
      <c r="H603" t="n">
        <v>1.78</v>
      </c>
      <c r="I603" t="n">
        <v>4</v>
      </c>
      <c r="J603" t="n">
        <v>207.05</v>
      </c>
      <c r="K603" t="n">
        <v>52.44</v>
      </c>
      <c r="L603" t="n">
        <v>20.75</v>
      </c>
      <c r="M603" t="n">
        <v>2</v>
      </c>
      <c r="N603" t="n">
        <v>43.85</v>
      </c>
      <c r="O603" t="n">
        <v>25769.78</v>
      </c>
      <c r="P603" t="n">
        <v>74.81</v>
      </c>
      <c r="Q603" t="n">
        <v>204.14</v>
      </c>
      <c r="R603" t="n">
        <v>23.49</v>
      </c>
      <c r="S603" t="n">
        <v>17.37</v>
      </c>
      <c r="T603" t="n">
        <v>965.6</v>
      </c>
      <c r="U603" t="n">
        <v>0.74</v>
      </c>
      <c r="V603" t="n">
        <v>0.76</v>
      </c>
      <c r="W603" t="n">
        <v>1.14</v>
      </c>
      <c r="X603" t="n">
        <v>0.05</v>
      </c>
      <c r="Y603" t="n">
        <v>1</v>
      </c>
      <c r="Z603" t="n">
        <v>10</v>
      </c>
    </row>
    <row r="604">
      <c r="A604" t="n">
        <v>80</v>
      </c>
      <c r="B604" t="n">
        <v>90</v>
      </c>
      <c r="C604" t="inlineStr">
        <is>
          <t xml:space="preserve">CONCLUIDO	</t>
        </is>
      </c>
      <c r="D604" t="n">
        <v>10.7466</v>
      </c>
      <c r="E604" t="n">
        <v>9.31</v>
      </c>
      <c r="F604" t="n">
        <v>6.74</v>
      </c>
      <c r="G604" t="n">
        <v>101.14</v>
      </c>
      <c r="H604" t="n">
        <v>1.8</v>
      </c>
      <c r="I604" t="n">
        <v>4</v>
      </c>
      <c r="J604" t="n">
        <v>207.45</v>
      </c>
      <c r="K604" t="n">
        <v>52.44</v>
      </c>
      <c r="L604" t="n">
        <v>21</v>
      </c>
      <c r="M604" t="n">
        <v>2</v>
      </c>
      <c r="N604" t="n">
        <v>44</v>
      </c>
      <c r="O604" t="n">
        <v>25818.99</v>
      </c>
      <c r="P604" t="n">
        <v>74.39</v>
      </c>
      <c r="Q604" t="n">
        <v>204.14</v>
      </c>
      <c r="R604" t="n">
        <v>23.43</v>
      </c>
      <c r="S604" t="n">
        <v>17.37</v>
      </c>
      <c r="T604" t="n">
        <v>938.21</v>
      </c>
      <c r="U604" t="n">
        <v>0.74</v>
      </c>
      <c r="V604" t="n">
        <v>0.76</v>
      </c>
      <c r="W604" t="n">
        <v>1.14</v>
      </c>
      <c r="X604" t="n">
        <v>0.05</v>
      </c>
      <c r="Y604" t="n">
        <v>1</v>
      </c>
      <c r="Z604" t="n">
        <v>10</v>
      </c>
    </row>
    <row r="605">
      <c r="A605" t="n">
        <v>81</v>
      </c>
      <c r="B605" t="n">
        <v>90</v>
      </c>
      <c r="C605" t="inlineStr">
        <is>
          <t xml:space="preserve">CONCLUIDO	</t>
        </is>
      </c>
      <c r="D605" t="n">
        <v>10.7492</v>
      </c>
      <c r="E605" t="n">
        <v>9.300000000000001</v>
      </c>
      <c r="F605" t="n">
        <v>6.74</v>
      </c>
      <c r="G605" t="n">
        <v>101.1</v>
      </c>
      <c r="H605" t="n">
        <v>1.82</v>
      </c>
      <c r="I605" t="n">
        <v>4</v>
      </c>
      <c r="J605" t="n">
        <v>207.84</v>
      </c>
      <c r="K605" t="n">
        <v>52.44</v>
      </c>
      <c r="L605" t="n">
        <v>21.25</v>
      </c>
      <c r="M605" t="n">
        <v>2</v>
      </c>
      <c r="N605" t="n">
        <v>44.15</v>
      </c>
      <c r="O605" t="n">
        <v>25868.26</v>
      </c>
      <c r="P605" t="n">
        <v>74.01000000000001</v>
      </c>
      <c r="Q605" t="n">
        <v>204.14</v>
      </c>
      <c r="R605" t="n">
        <v>23.4</v>
      </c>
      <c r="S605" t="n">
        <v>17.37</v>
      </c>
      <c r="T605" t="n">
        <v>924.49</v>
      </c>
      <c r="U605" t="n">
        <v>0.74</v>
      </c>
      <c r="V605" t="n">
        <v>0.76</v>
      </c>
      <c r="W605" t="n">
        <v>1.14</v>
      </c>
      <c r="X605" t="n">
        <v>0.05</v>
      </c>
      <c r="Y605" t="n">
        <v>1</v>
      </c>
      <c r="Z605" t="n">
        <v>10</v>
      </c>
    </row>
    <row r="606">
      <c r="A606" t="n">
        <v>82</v>
      </c>
      <c r="B606" t="n">
        <v>90</v>
      </c>
      <c r="C606" t="inlineStr">
        <is>
          <t xml:space="preserve">CONCLUIDO	</t>
        </is>
      </c>
      <c r="D606" t="n">
        <v>10.7469</v>
      </c>
      <c r="E606" t="n">
        <v>9.300000000000001</v>
      </c>
      <c r="F606" t="n">
        <v>6.74</v>
      </c>
      <c r="G606" t="n">
        <v>101.13</v>
      </c>
      <c r="H606" t="n">
        <v>1.83</v>
      </c>
      <c r="I606" t="n">
        <v>4</v>
      </c>
      <c r="J606" t="n">
        <v>208.24</v>
      </c>
      <c r="K606" t="n">
        <v>52.44</v>
      </c>
      <c r="L606" t="n">
        <v>21.5</v>
      </c>
      <c r="M606" t="n">
        <v>1</v>
      </c>
      <c r="N606" t="n">
        <v>44.3</v>
      </c>
      <c r="O606" t="n">
        <v>25917.57</v>
      </c>
      <c r="P606" t="n">
        <v>74.01000000000001</v>
      </c>
      <c r="Q606" t="n">
        <v>204.14</v>
      </c>
      <c r="R606" t="n">
        <v>23.36</v>
      </c>
      <c r="S606" t="n">
        <v>17.37</v>
      </c>
      <c r="T606" t="n">
        <v>904.72</v>
      </c>
      <c r="U606" t="n">
        <v>0.74</v>
      </c>
      <c r="V606" t="n">
        <v>0.76</v>
      </c>
      <c r="W606" t="n">
        <v>1.14</v>
      </c>
      <c r="X606" t="n">
        <v>0.05</v>
      </c>
      <c r="Y606" t="n">
        <v>1</v>
      </c>
      <c r="Z606" t="n">
        <v>10</v>
      </c>
    </row>
    <row r="607">
      <c r="A607" t="n">
        <v>83</v>
      </c>
      <c r="B607" t="n">
        <v>90</v>
      </c>
      <c r="C607" t="inlineStr">
        <is>
          <t xml:space="preserve">CONCLUIDO	</t>
        </is>
      </c>
      <c r="D607" t="n">
        <v>10.7476</v>
      </c>
      <c r="E607" t="n">
        <v>9.300000000000001</v>
      </c>
      <c r="F607" t="n">
        <v>6.74</v>
      </c>
      <c r="G607" t="n">
        <v>101.12</v>
      </c>
      <c r="H607" t="n">
        <v>1.85</v>
      </c>
      <c r="I607" t="n">
        <v>4</v>
      </c>
      <c r="J607" t="n">
        <v>208.64</v>
      </c>
      <c r="K607" t="n">
        <v>52.44</v>
      </c>
      <c r="L607" t="n">
        <v>21.75</v>
      </c>
      <c r="M607" t="n">
        <v>1</v>
      </c>
      <c r="N607" t="n">
        <v>44.45</v>
      </c>
      <c r="O607" t="n">
        <v>25966.93</v>
      </c>
      <c r="P607" t="n">
        <v>73.93000000000001</v>
      </c>
      <c r="Q607" t="n">
        <v>204.14</v>
      </c>
      <c r="R607" t="n">
        <v>23.31</v>
      </c>
      <c r="S607" t="n">
        <v>17.37</v>
      </c>
      <c r="T607" t="n">
        <v>876.67</v>
      </c>
      <c r="U607" t="n">
        <v>0.75</v>
      </c>
      <c r="V607" t="n">
        <v>0.76</v>
      </c>
      <c r="W607" t="n">
        <v>1.14</v>
      </c>
      <c r="X607" t="n">
        <v>0.05</v>
      </c>
      <c r="Y607" t="n">
        <v>1</v>
      </c>
      <c r="Z607" t="n">
        <v>10</v>
      </c>
    </row>
    <row r="608">
      <c r="A608" t="n">
        <v>84</v>
      </c>
      <c r="B608" t="n">
        <v>90</v>
      </c>
      <c r="C608" t="inlineStr">
        <is>
          <t xml:space="preserve">CONCLUIDO	</t>
        </is>
      </c>
      <c r="D608" t="n">
        <v>10.7504</v>
      </c>
      <c r="E608" t="n">
        <v>9.300000000000001</v>
      </c>
      <c r="F608" t="n">
        <v>6.74</v>
      </c>
      <c r="G608" t="n">
        <v>101.09</v>
      </c>
      <c r="H608" t="n">
        <v>1.87</v>
      </c>
      <c r="I608" t="n">
        <v>4</v>
      </c>
      <c r="J608" t="n">
        <v>209.05</v>
      </c>
      <c r="K608" t="n">
        <v>52.44</v>
      </c>
      <c r="L608" t="n">
        <v>22</v>
      </c>
      <c r="M608" t="n">
        <v>1</v>
      </c>
      <c r="N608" t="n">
        <v>44.6</v>
      </c>
      <c r="O608" t="n">
        <v>26016.35</v>
      </c>
      <c r="P608" t="n">
        <v>73.81</v>
      </c>
      <c r="Q608" t="n">
        <v>204.18</v>
      </c>
      <c r="R608" t="n">
        <v>23.28</v>
      </c>
      <c r="S608" t="n">
        <v>17.37</v>
      </c>
      <c r="T608" t="n">
        <v>864.79</v>
      </c>
      <c r="U608" t="n">
        <v>0.75</v>
      </c>
      <c r="V608" t="n">
        <v>0.76</v>
      </c>
      <c r="W608" t="n">
        <v>1.14</v>
      </c>
      <c r="X608" t="n">
        <v>0.05</v>
      </c>
      <c r="Y608" t="n">
        <v>1</v>
      </c>
      <c r="Z608" t="n">
        <v>10</v>
      </c>
    </row>
    <row r="609">
      <c r="A609" t="n">
        <v>85</v>
      </c>
      <c r="B609" t="n">
        <v>90</v>
      </c>
      <c r="C609" t="inlineStr">
        <is>
          <t xml:space="preserve">CONCLUIDO	</t>
        </is>
      </c>
      <c r="D609" t="n">
        <v>10.7469</v>
      </c>
      <c r="E609" t="n">
        <v>9.300000000000001</v>
      </c>
      <c r="F609" t="n">
        <v>6.74</v>
      </c>
      <c r="G609" t="n">
        <v>101.13</v>
      </c>
      <c r="H609" t="n">
        <v>1.89</v>
      </c>
      <c r="I609" t="n">
        <v>4</v>
      </c>
      <c r="J609" t="n">
        <v>209.45</v>
      </c>
      <c r="K609" t="n">
        <v>52.44</v>
      </c>
      <c r="L609" t="n">
        <v>22.25</v>
      </c>
      <c r="M609" t="n">
        <v>0</v>
      </c>
      <c r="N609" t="n">
        <v>44.75</v>
      </c>
      <c r="O609" t="n">
        <v>26065.82</v>
      </c>
      <c r="P609" t="n">
        <v>73.91</v>
      </c>
      <c r="Q609" t="n">
        <v>204.14</v>
      </c>
      <c r="R609" t="n">
        <v>23.31</v>
      </c>
      <c r="S609" t="n">
        <v>17.37</v>
      </c>
      <c r="T609" t="n">
        <v>876.9400000000001</v>
      </c>
      <c r="U609" t="n">
        <v>0.75</v>
      </c>
      <c r="V609" t="n">
        <v>0.76</v>
      </c>
      <c r="W609" t="n">
        <v>1.15</v>
      </c>
      <c r="X609" t="n">
        <v>0.05</v>
      </c>
      <c r="Y609" t="n">
        <v>1</v>
      </c>
      <c r="Z609" t="n">
        <v>10</v>
      </c>
    </row>
    <row r="610">
      <c r="A610" t="n">
        <v>0</v>
      </c>
      <c r="B610" t="n">
        <v>110</v>
      </c>
      <c r="C610" t="inlineStr">
        <is>
          <t xml:space="preserve">CONCLUIDO	</t>
        </is>
      </c>
      <c r="D610" t="n">
        <v>6.635</v>
      </c>
      <c r="E610" t="n">
        <v>15.07</v>
      </c>
      <c r="F610" t="n">
        <v>8.57</v>
      </c>
      <c r="G610" t="n">
        <v>5.59</v>
      </c>
      <c r="H610" t="n">
        <v>0.08</v>
      </c>
      <c r="I610" t="n">
        <v>92</v>
      </c>
      <c r="J610" t="n">
        <v>213.37</v>
      </c>
      <c r="K610" t="n">
        <v>56.13</v>
      </c>
      <c r="L610" t="n">
        <v>1</v>
      </c>
      <c r="M610" t="n">
        <v>90</v>
      </c>
      <c r="N610" t="n">
        <v>46.25</v>
      </c>
      <c r="O610" t="n">
        <v>26550.29</v>
      </c>
      <c r="P610" t="n">
        <v>127.04</v>
      </c>
      <c r="Q610" t="n">
        <v>204.2</v>
      </c>
      <c r="R610" t="n">
        <v>80.15000000000001</v>
      </c>
      <c r="S610" t="n">
        <v>17.37</v>
      </c>
      <c r="T610" t="n">
        <v>28859.58</v>
      </c>
      <c r="U610" t="n">
        <v>0.22</v>
      </c>
      <c r="V610" t="n">
        <v>0.6</v>
      </c>
      <c r="W610" t="n">
        <v>1.3</v>
      </c>
      <c r="X610" t="n">
        <v>1.88</v>
      </c>
      <c r="Y610" t="n">
        <v>1</v>
      </c>
      <c r="Z610" t="n">
        <v>10</v>
      </c>
    </row>
    <row r="611">
      <c r="A611" t="n">
        <v>1</v>
      </c>
      <c r="B611" t="n">
        <v>110</v>
      </c>
      <c r="C611" t="inlineStr">
        <is>
          <t xml:space="preserve">CONCLUIDO	</t>
        </is>
      </c>
      <c r="D611" t="n">
        <v>7.3162</v>
      </c>
      <c r="E611" t="n">
        <v>13.67</v>
      </c>
      <c r="F611" t="n">
        <v>8.1</v>
      </c>
      <c r="G611" t="n">
        <v>6.94</v>
      </c>
      <c r="H611" t="n">
        <v>0.1</v>
      </c>
      <c r="I611" t="n">
        <v>70</v>
      </c>
      <c r="J611" t="n">
        <v>213.78</v>
      </c>
      <c r="K611" t="n">
        <v>56.13</v>
      </c>
      <c r="L611" t="n">
        <v>1.25</v>
      </c>
      <c r="M611" t="n">
        <v>68</v>
      </c>
      <c r="N611" t="n">
        <v>46.4</v>
      </c>
      <c r="O611" t="n">
        <v>26600.32</v>
      </c>
      <c r="P611" t="n">
        <v>119.85</v>
      </c>
      <c r="Q611" t="n">
        <v>204.17</v>
      </c>
      <c r="R611" t="n">
        <v>65.86</v>
      </c>
      <c r="S611" t="n">
        <v>17.37</v>
      </c>
      <c r="T611" t="n">
        <v>21823.17</v>
      </c>
      <c r="U611" t="n">
        <v>0.26</v>
      </c>
      <c r="V611" t="n">
        <v>0.63</v>
      </c>
      <c r="W611" t="n">
        <v>1.25</v>
      </c>
      <c r="X611" t="n">
        <v>1.41</v>
      </c>
      <c r="Y611" t="n">
        <v>1</v>
      </c>
      <c r="Z611" t="n">
        <v>10</v>
      </c>
    </row>
    <row r="612">
      <c r="A612" t="n">
        <v>2</v>
      </c>
      <c r="B612" t="n">
        <v>110</v>
      </c>
      <c r="C612" t="inlineStr">
        <is>
          <t xml:space="preserve">CONCLUIDO	</t>
        </is>
      </c>
      <c r="D612" t="n">
        <v>7.7863</v>
      </c>
      <c r="E612" t="n">
        <v>12.84</v>
      </c>
      <c r="F612" t="n">
        <v>7.82</v>
      </c>
      <c r="G612" t="n">
        <v>8.24</v>
      </c>
      <c r="H612" t="n">
        <v>0.12</v>
      </c>
      <c r="I612" t="n">
        <v>57</v>
      </c>
      <c r="J612" t="n">
        <v>214.19</v>
      </c>
      <c r="K612" t="n">
        <v>56.13</v>
      </c>
      <c r="L612" t="n">
        <v>1.5</v>
      </c>
      <c r="M612" t="n">
        <v>55</v>
      </c>
      <c r="N612" t="n">
        <v>46.56</v>
      </c>
      <c r="O612" t="n">
        <v>26650.41</v>
      </c>
      <c r="P612" t="n">
        <v>115.62</v>
      </c>
      <c r="Q612" t="n">
        <v>204.23</v>
      </c>
      <c r="R612" t="n">
        <v>57.18</v>
      </c>
      <c r="S612" t="n">
        <v>17.37</v>
      </c>
      <c r="T612" t="n">
        <v>17547.7</v>
      </c>
      <c r="U612" t="n">
        <v>0.3</v>
      </c>
      <c r="V612" t="n">
        <v>0.65</v>
      </c>
      <c r="W612" t="n">
        <v>1.22</v>
      </c>
      <c r="X612" t="n">
        <v>1.13</v>
      </c>
      <c r="Y612" t="n">
        <v>1</v>
      </c>
      <c r="Z612" t="n">
        <v>10</v>
      </c>
    </row>
    <row r="613">
      <c r="A613" t="n">
        <v>3</v>
      </c>
      <c r="B613" t="n">
        <v>110</v>
      </c>
      <c r="C613" t="inlineStr">
        <is>
          <t xml:space="preserve">CONCLUIDO	</t>
        </is>
      </c>
      <c r="D613" t="n">
        <v>8.136900000000001</v>
      </c>
      <c r="E613" t="n">
        <v>12.29</v>
      </c>
      <c r="F613" t="n">
        <v>7.65</v>
      </c>
      <c r="G613" t="n">
        <v>9.56</v>
      </c>
      <c r="H613" t="n">
        <v>0.14</v>
      </c>
      <c r="I613" t="n">
        <v>48</v>
      </c>
      <c r="J613" t="n">
        <v>214.59</v>
      </c>
      <c r="K613" t="n">
        <v>56.13</v>
      </c>
      <c r="L613" t="n">
        <v>1.75</v>
      </c>
      <c r="M613" t="n">
        <v>46</v>
      </c>
      <c r="N613" t="n">
        <v>46.72</v>
      </c>
      <c r="O613" t="n">
        <v>26700.55</v>
      </c>
      <c r="P613" t="n">
        <v>112.91</v>
      </c>
      <c r="Q613" t="n">
        <v>204.14</v>
      </c>
      <c r="R613" t="n">
        <v>51.55</v>
      </c>
      <c r="S613" t="n">
        <v>17.37</v>
      </c>
      <c r="T613" t="n">
        <v>14777.32</v>
      </c>
      <c r="U613" t="n">
        <v>0.34</v>
      </c>
      <c r="V613" t="n">
        <v>0.67</v>
      </c>
      <c r="W613" t="n">
        <v>1.22</v>
      </c>
      <c r="X613" t="n">
        <v>0.96</v>
      </c>
      <c r="Y613" t="n">
        <v>1</v>
      </c>
      <c r="Z613" t="n">
        <v>10</v>
      </c>
    </row>
    <row r="614">
      <c r="A614" t="n">
        <v>4</v>
      </c>
      <c r="B614" t="n">
        <v>110</v>
      </c>
      <c r="C614" t="inlineStr">
        <is>
          <t xml:space="preserve">CONCLUIDO	</t>
        </is>
      </c>
      <c r="D614" t="n">
        <v>8.4412</v>
      </c>
      <c r="E614" t="n">
        <v>11.85</v>
      </c>
      <c r="F614" t="n">
        <v>7.5</v>
      </c>
      <c r="G614" t="n">
        <v>10.98</v>
      </c>
      <c r="H614" t="n">
        <v>0.17</v>
      </c>
      <c r="I614" t="n">
        <v>41</v>
      </c>
      <c r="J614" t="n">
        <v>215</v>
      </c>
      <c r="K614" t="n">
        <v>56.13</v>
      </c>
      <c r="L614" t="n">
        <v>2</v>
      </c>
      <c r="M614" t="n">
        <v>39</v>
      </c>
      <c r="N614" t="n">
        <v>46.87</v>
      </c>
      <c r="O614" t="n">
        <v>26750.75</v>
      </c>
      <c r="P614" t="n">
        <v>110.59</v>
      </c>
      <c r="Q614" t="n">
        <v>204.15</v>
      </c>
      <c r="R614" t="n">
        <v>47.29</v>
      </c>
      <c r="S614" t="n">
        <v>17.37</v>
      </c>
      <c r="T614" t="n">
        <v>12680.08</v>
      </c>
      <c r="U614" t="n">
        <v>0.37</v>
      </c>
      <c r="V614" t="n">
        <v>0.68</v>
      </c>
      <c r="W614" t="n">
        <v>1.2</v>
      </c>
      <c r="X614" t="n">
        <v>0.8100000000000001</v>
      </c>
      <c r="Y614" t="n">
        <v>1</v>
      </c>
      <c r="Z614" t="n">
        <v>10</v>
      </c>
    </row>
    <row r="615">
      <c r="A615" t="n">
        <v>5</v>
      </c>
      <c r="B615" t="n">
        <v>110</v>
      </c>
      <c r="C615" t="inlineStr">
        <is>
          <t xml:space="preserve">CONCLUIDO	</t>
        </is>
      </c>
      <c r="D615" t="n">
        <v>8.670500000000001</v>
      </c>
      <c r="E615" t="n">
        <v>11.53</v>
      </c>
      <c r="F615" t="n">
        <v>7.4</v>
      </c>
      <c r="G615" t="n">
        <v>12.33</v>
      </c>
      <c r="H615" t="n">
        <v>0.19</v>
      </c>
      <c r="I615" t="n">
        <v>36</v>
      </c>
      <c r="J615" t="n">
        <v>215.41</v>
      </c>
      <c r="K615" t="n">
        <v>56.13</v>
      </c>
      <c r="L615" t="n">
        <v>2.25</v>
      </c>
      <c r="M615" t="n">
        <v>34</v>
      </c>
      <c r="N615" t="n">
        <v>47.03</v>
      </c>
      <c r="O615" t="n">
        <v>26801</v>
      </c>
      <c r="P615" t="n">
        <v>108.99</v>
      </c>
      <c r="Q615" t="n">
        <v>204.16</v>
      </c>
      <c r="R615" t="n">
        <v>43.56</v>
      </c>
      <c r="S615" t="n">
        <v>17.37</v>
      </c>
      <c r="T615" t="n">
        <v>10841.01</v>
      </c>
      <c r="U615" t="n">
        <v>0.4</v>
      </c>
      <c r="V615" t="n">
        <v>0.6899999999999999</v>
      </c>
      <c r="W615" t="n">
        <v>1.2</v>
      </c>
      <c r="X615" t="n">
        <v>0.71</v>
      </c>
      <c r="Y615" t="n">
        <v>1</v>
      </c>
      <c r="Z615" t="n">
        <v>10</v>
      </c>
    </row>
    <row r="616">
      <c r="A616" t="n">
        <v>6</v>
      </c>
      <c r="B616" t="n">
        <v>110</v>
      </c>
      <c r="C616" t="inlineStr">
        <is>
          <t xml:space="preserve">CONCLUIDO	</t>
        </is>
      </c>
      <c r="D616" t="n">
        <v>8.872199999999999</v>
      </c>
      <c r="E616" t="n">
        <v>11.27</v>
      </c>
      <c r="F616" t="n">
        <v>7.31</v>
      </c>
      <c r="G616" t="n">
        <v>13.7</v>
      </c>
      <c r="H616" t="n">
        <v>0.21</v>
      </c>
      <c r="I616" t="n">
        <v>32</v>
      </c>
      <c r="J616" t="n">
        <v>215.82</v>
      </c>
      <c r="K616" t="n">
        <v>56.13</v>
      </c>
      <c r="L616" t="n">
        <v>2.5</v>
      </c>
      <c r="M616" t="n">
        <v>30</v>
      </c>
      <c r="N616" t="n">
        <v>47.19</v>
      </c>
      <c r="O616" t="n">
        <v>26851.31</v>
      </c>
      <c r="P616" t="n">
        <v>107.45</v>
      </c>
      <c r="Q616" t="n">
        <v>204.15</v>
      </c>
      <c r="R616" t="n">
        <v>41.01</v>
      </c>
      <c r="S616" t="n">
        <v>17.37</v>
      </c>
      <c r="T616" t="n">
        <v>9589.34</v>
      </c>
      <c r="U616" t="n">
        <v>0.42</v>
      </c>
      <c r="V616" t="n">
        <v>0.7</v>
      </c>
      <c r="W616" t="n">
        <v>1.19</v>
      </c>
      <c r="X616" t="n">
        <v>0.62</v>
      </c>
      <c r="Y616" t="n">
        <v>1</v>
      </c>
      <c r="Z616" t="n">
        <v>10</v>
      </c>
    </row>
    <row r="617">
      <c r="A617" t="n">
        <v>7</v>
      </c>
      <c r="B617" t="n">
        <v>110</v>
      </c>
      <c r="C617" t="inlineStr">
        <is>
          <t xml:space="preserve">CONCLUIDO	</t>
        </is>
      </c>
      <c r="D617" t="n">
        <v>9.0014</v>
      </c>
      <c r="E617" t="n">
        <v>11.11</v>
      </c>
      <c r="F617" t="n">
        <v>7.27</v>
      </c>
      <c r="G617" t="n">
        <v>15.05</v>
      </c>
      <c r="H617" t="n">
        <v>0.23</v>
      </c>
      <c r="I617" t="n">
        <v>29</v>
      </c>
      <c r="J617" t="n">
        <v>216.22</v>
      </c>
      <c r="K617" t="n">
        <v>56.13</v>
      </c>
      <c r="L617" t="n">
        <v>2.75</v>
      </c>
      <c r="M617" t="n">
        <v>27</v>
      </c>
      <c r="N617" t="n">
        <v>47.35</v>
      </c>
      <c r="O617" t="n">
        <v>26901.66</v>
      </c>
      <c r="P617" t="n">
        <v>106.82</v>
      </c>
      <c r="Q617" t="n">
        <v>204.16</v>
      </c>
      <c r="R617" t="n">
        <v>39.94</v>
      </c>
      <c r="S617" t="n">
        <v>17.37</v>
      </c>
      <c r="T617" t="n">
        <v>9065.74</v>
      </c>
      <c r="U617" t="n">
        <v>0.44</v>
      </c>
      <c r="V617" t="n">
        <v>0.7</v>
      </c>
      <c r="W617" t="n">
        <v>1.19</v>
      </c>
      <c r="X617" t="n">
        <v>0.58</v>
      </c>
      <c r="Y617" t="n">
        <v>1</v>
      </c>
      <c r="Z617" t="n">
        <v>10</v>
      </c>
    </row>
    <row r="618">
      <c r="A618" t="n">
        <v>8</v>
      </c>
      <c r="B618" t="n">
        <v>110</v>
      </c>
      <c r="C618" t="inlineStr">
        <is>
          <t xml:space="preserve">CONCLUIDO	</t>
        </is>
      </c>
      <c r="D618" t="n">
        <v>9.1153</v>
      </c>
      <c r="E618" t="n">
        <v>10.97</v>
      </c>
      <c r="F618" t="n">
        <v>7.22</v>
      </c>
      <c r="G618" t="n">
        <v>16.04</v>
      </c>
      <c r="H618" t="n">
        <v>0.25</v>
      </c>
      <c r="I618" t="n">
        <v>27</v>
      </c>
      <c r="J618" t="n">
        <v>216.63</v>
      </c>
      <c r="K618" t="n">
        <v>56.13</v>
      </c>
      <c r="L618" t="n">
        <v>3</v>
      </c>
      <c r="M618" t="n">
        <v>25</v>
      </c>
      <c r="N618" t="n">
        <v>47.51</v>
      </c>
      <c r="O618" t="n">
        <v>26952.08</v>
      </c>
      <c r="P618" t="n">
        <v>105.89</v>
      </c>
      <c r="Q618" t="n">
        <v>204.17</v>
      </c>
      <c r="R618" t="n">
        <v>38.17</v>
      </c>
      <c r="S618" t="n">
        <v>17.37</v>
      </c>
      <c r="T618" t="n">
        <v>8194.17</v>
      </c>
      <c r="U618" t="n">
        <v>0.46</v>
      </c>
      <c r="V618" t="n">
        <v>0.71</v>
      </c>
      <c r="W618" t="n">
        <v>1.18</v>
      </c>
      <c r="X618" t="n">
        <v>0.53</v>
      </c>
      <c r="Y618" t="n">
        <v>1</v>
      </c>
      <c r="Z618" t="n">
        <v>10</v>
      </c>
    </row>
    <row r="619">
      <c r="A619" t="n">
        <v>9</v>
      </c>
      <c r="B619" t="n">
        <v>110</v>
      </c>
      <c r="C619" t="inlineStr">
        <is>
          <t xml:space="preserve">CONCLUIDO	</t>
        </is>
      </c>
      <c r="D619" t="n">
        <v>9.232200000000001</v>
      </c>
      <c r="E619" t="n">
        <v>10.83</v>
      </c>
      <c r="F619" t="n">
        <v>7.16</v>
      </c>
      <c r="G619" t="n">
        <v>17.19</v>
      </c>
      <c r="H619" t="n">
        <v>0.27</v>
      </c>
      <c r="I619" t="n">
        <v>25</v>
      </c>
      <c r="J619" t="n">
        <v>217.04</v>
      </c>
      <c r="K619" t="n">
        <v>56.13</v>
      </c>
      <c r="L619" t="n">
        <v>3.25</v>
      </c>
      <c r="M619" t="n">
        <v>23</v>
      </c>
      <c r="N619" t="n">
        <v>47.66</v>
      </c>
      <c r="O619" t="n">
        <v>27002.55</v>
      </c>
      <c r="P619" t="n">
        <v>104.97</v>
      </c>
      <c r="Q619" t="n">
        <v>204.16</v>
      </c>
      <c r="R619" t="n">
        <v>36.55</v>
      </c>
      <c r="S619" t="n">
        <v>17.37</v>
      </c>
      <c r="T619" t="n">
        <v>7392.28</v>
      </c>
      <c r="U619" t="n">
        <v>0.48</v>
      </c>
      <c r="V619" t="n">
        <v>0.71</v>
      </c>
      <c r="W619" t="n">
        <v>1.17</v>
      </c>
      <c r="X619" t="n">
        <v>0.47</v>
      </c>
      <c r="Y619" t="n">
        <v>1</v>
      </c>
      <c r="Z619" t="n">
        <v>10</v>
      </c>
    </row>
    <row r="620">
      <c r="A620" t="n">
        <v>10</v>
      </c>
      <c r="B620" t="n">
        <v>110</v>
      </c>
      <c r="C620" t="inlineStr">
        <is>
          <t xml:space="preserve">CONCLUIDO	</t>
        </is>
      </c>
      <c r="D620" t="n">
        <v>9.3284</v>
      </c>
      <c r="E620" t="n">
        <v>10.72</v>
      </c>
      <c r="F620" t="n">
        <v>7.14</v>
      </c>
      <c r="G620" t="n">
        <v>18.62</v>
      </c>
      <c r="H620" t="n">
        <v>0.29</v>
      </c>
      <c r="I620" t="n">
        <v>23</v>
      </c>
      <c r="J620" t="n">
        <v>217.45</v>
      </c>
      <c r="K620" t="n">
        <v>56.13</v>
      </c>
      <c r="L620" t="n">
        <v>3.5</v>
      </c>
      <c r="M620" t="n">
        <v>21</v>
      </c>
      <c r="N620" t="n">
        <v>47.82</v>
      </c>
      <c r="O620" t="n">
        <v>27053.07</v>
      </c>
      <c r="P620" t="n">
        <v>104.47</v>
      </c>
      <c r="Q620" t="n">
        <v>204.17</v>
      </c>
      <c r="R620" t="n">
        <v>35.5</v>
      </c>
      <c r="S620" t="n">
        <v>17.37</v>
      </c>
      <c r="T620" t="n">
        <v>6875.07</v>
      </c>
      <c r="U620" t="n">
        <v>0.49</v>
      </c>
      <c r="V620" t="n">
        <v>0.72</v>
      </c>
      <c r="W620" t="n">
        <v>1.18</v>
      </c>
      <c r="X620" t="n">
        <v>0.44</v>
      </c>
      <c r="Y620" t="n">
        <v>1</v>
      </c>
      <c r="Z620" t="n">
        <v>10</v>
      </c>
    </row>
    <row r="621">
      <c r="A621" t="n">
        <v>11</v>
      </c>
      <c r="B621" t="n">
        <v>110</v>
      </c>
      <c r="C621" t="inlineStr">
        <is>
          <t xml:space="preserve">CONCLUIDO	</t>
        </is>
      </c>
      <c r="D621" t="n">
        <v>9.441599999999999</v>
      </c>
      <c r="E621" t="n">
        <v>10.59</v>
      </c>
      <c r="F621" t="n">
        <v>7.09</v>
      </c>
      <c r="G621" t="n">
        <v>20.26</v>
      </c>
      <c r="H621" t="n">
        <v>0.31</v>
      </c>
      <c r="I621" t="n">
        <v>21</v>
      </c>
      <c r="J621" t="n">
        <v>217.86</v>
      </c>
      <c r="K621" t="n">
        <v>56.13</v>
      </c>
      <c r="L621" t="n">
        <v>3.75</v>
      </c>
      <c r="M621" t="n">
        <v>19</v>
      </c>
      <c r="N621" t="n">
        <v>47.98</v>
      </c>
      <c r="O621" t="n">
        <v>27103.65</v>
      </c>
      <c r="P621" t="n">
        <v>103.65</v>
      </c>
      <c r="Q621" t="n">
        <v>204.14</v>
      </c>
      <c r="R621" t="n">
        <v>34.27</v>
      </c>
      <c r="S621" t="n">
        <v>17.37</v>
      </c>
      <c r="T621" t="n">
        <v>6272.87</v>
      </c>
      <c r="U621" t="n">
        <v>0.51</v>
      </c>
      <c r="V621" t="n">
        <v>0.72</v>
      </c>
      <c r="W621" t="n">
        <v>1.17</v>
      </c>
      <c r="X621" t="n">
        <v>0.4</v>
      </c>
      <c r="Y621" t="n">
        <v>1</v>
      </c>
      <c r="Z621" t="n">
        <v>10</v>
      </c>
    </row>
    <row r="622">
      <c r="A622" t="n">
        <v>12</v>
      </c>
      <c r="B622" t="n">
        <v>110</v>
      </c>
      <c r="C622" t="inlineStr">
        <is>
          <t xml:space="preserve">CONCLUIDO	</t>
        </is>
      </c>
      <c r="D622" t="n">
        <v>9.4909</v>
      </c>
      <c r="E622" t="n">
        <v>10.54</v>
      </c>
      <c r="F622" t="n">
        <v>7.08</v>
      </c>
      <c r="G622" t="n">
        <v>21.24</v>
      </c>
      <c r="H622" t="n">
        <v>0.33</v>
      </c>
      <c r="I622" t="n">
        <v>20</v>
      </c>
      <c r="J622" t="n">
        <v>218.27</v>
      </c>
      <c r="K622" t="n">
        <v>56.13</v>
      </c>
      <c r="L622" t="n">
        <v>4</v>
      </c>
      <c r="M622" t="n">
        <v>18</v>
      </c>
      <c r="N622" t="n">
        <v>48.15</v>
      </c>
      <c r="O622" t="n">
        <v>27154.29</v>
      </c>
      <c r="P622" t="n">
        <v>103.39</v>
      </c>
      <c r="Q622" t="n">
        <v>204.16</v>
      </c>
      <c r="R622" t="n">
        <v>33.77</v>
      </c>
      <c r="S622" t="n">
        <v>17.37</v>
      </c>
      <c r="T622" t="n">
        <v>6026.87</v>
      </c>
      <c r="U622" t="n">
        <v>0.51</v>
      </c>
      <c r="V622" t="n">
        <v>0.72</v>
      </c>
      <c r="W622" t="n">
        <v>1.17</v>
      </c>
      <c r="X622" t="n">
        <v>0.39</v>
      </c>
      <c r="Y622" t="n">
        <v>1</v>
      </c>
      <c r="Z622" t="n">
        <v>10</v>
      </c>
    </row>
    <row r="623">
      <c r="A623" t="n">
        <v>13</v>
      </c>
      <c r="B623" t="n">
        <v>110</v>
      </c>
      <c r="C623" t="inlineStr">
        <is>
          <t xml:space="preserve">CONCLUIDO	</t>
        </is>
      </c>
      <c r="D623" t="n">
        <v>9.5435</v>
      </c>
      <c r="E623" t="n">
        <v>10.48</v>
      </c>
      <c r="F623" t="n">
        <v>7.06</v>
      </c>
      <c r="G623" t="n">
        <v>22.31</v>
      </c>
      <c r="H623" t="n">
        <v>0.35</v>
      </c>
      <c r="I623" t="n">
        <v>19</v>
      </c>
      <c r="J623" t="n">
        <v>218.68</v>
      </c>
      <c r="K623" t="n">
        <v>56.13</v>
      </c>
      <c r="L623" t="n">
        <v>4.25</v>
      </c>
      <c r="M623" t="n">
        <v>17</v>
      </c>
      <c r="N623" t="n">
        <v>48.31</v>
      </c>
      <c r="O623" t="n">
        <v>27204.98</v>
      </c>
      <c r="P623" t="n">
        <v>103</v>
      </c>
      <c r="Q623" t="n">
        <v>204.17</v>
      </c>
      <c r="R623" t="n">
        <v>33.24</v>
      </c>
      <c r="S623" t="n">
        <v>17.37</v>
      </c>
      <c r="T623" t="n">
        <v>5768.37</v>
      </c>
      <c r="U623" t="n">
        <v>0.52</v>
      </c>
      <c r="V623" t="n">
        <v>0.72</v>
      </c>
      <c r="W623" t="n">
        <v>1.17</v>
      </c>
      <c r="X623" t="n">
        <v>0.37</v>
      </c>
      <c r="Y623" t="n">
        <v>1</v>
      </c>
      <c r="Z623" t="n">
        <v>10</v>
      </c>
    </row>
    <row r="624">
      <c r="A624" t="n">
        <v>14</v>
      </c>
      <c r="B624" t="n">
        <v>110</v>
      </c>
      <c r="C624" t="inlineStr">
        <is>
          <t xml:space="preserve">CONCLUIDO	</t>
        </is>
      </c>
      <c r="D624" t="n">
        <v>9.6113</v>
      </c>
      <c r="E624" t="n">
        <v>10.4</v>
      </c>
      <c r="F624" t="n">
        <v>7.03</v>
      </c>
      <c r="G624" t="n">
        <v>23.44</v>
      </c>
      <c r="H624" t="n">
        <v>0.36</v>
      </c>
      <c r="I624" t="n">
        <v>18</v>
      </c>
      <c r="J624" t="n">
        <v>219.09</v>
      </c>
      <c r="K624" t="n">
        <v>56.13</v>
      </c>
      <c r="L624" t="n">
        <v>4.5</v>
      </c>
      <c r="M624" t="n">
        <v>16</v>
      </c>
      <c r="N624" t="n">
        <v>48.47</v>
      </c>
      <c r="O624" t="n">
        <v>27255.72</v>
      </c>
      <c r="P624" t="n">
        <v>102.3</v>
      </c>
      <c r="Q624" t="n">
        <v>204.16</v>
      </c>
      <c r="R624" t="n">
        <v>32.51</v>
      </c>
      <c r="S624" t="n">
        <v>17.37</v>
      </c>
      <c r="T624" t="n">
        <v>5408.38</v>
      </c>
      <c r="U624" t="n">
        <v>0.53</v>
      </c>
      <c r="V624" t="n">
        <v>0.73</v>
      </c>
      <c r="W624" t="n">
        <v>1.16</v>
      </c>
      <c r="X624" t="n">
        <v>0.34</v>
      </c>
      <c r="Y624" t="n">
        <v>1</v>
      </c>
      <c r="Z624" t="n">
        <v>10</v>
      </c>
    </row>
    <row r="625">
      <c r="A625" t="n">
        <v>15</v>
      </c>
      <c r="B625" t="n">
        <v>110</v>
      </c>
      <c r="C625" t="inlineStr">
        <is>
          <t xml:space="preserve">CONCLUIDO	</t>
        </is>
      </c>
      <c r="D625" t="n">
        <v>9.664199999999999</v>
      </c>
      <c r="E625" t="n">
        <v>10.35</v>
      </c>
      <c r="F625" t="n">
        <v>7.02</v>
      </c>
      <c r="G625" t="n">
        <v>24.77</v>
      </c>
      <c r="H625" t="n">
        <v>0.38</v>
      </c>
      <c r="I625" t="n">
        <v>17</v>
      </c>
      <c r="J625" t="n">
        <v>219.51</v>
      </c>
      <c r="K625" t="n">
        <v>56.13</v>
      </c>
      <c r="L625" t="n">
        <v>4.75</v>
      </c>
      <c r="M625" t="n">
        <v>15</v>
      </c>
      <c r="N625" t="n">
        <v>48.63</v>
      </c>
      <c r="O625" t="n">
        <v>27306.53</v>
      </c>
      <c r="P625" t="n">
        <v>102.14</v>
      </c>
      <c r="Q625" t="n">
        <v>204.15</v>
      </c>
      <c r="R625" t="n">
        <v>32.02</v>
      </c>
      <c r="S625" t="n">
        <v>17.37</v>
      </c>
      <c r="T625" t="n">
        <v>5164.96</v>
      </c>
      <c r="U625" t="n">
        <v>0.54</v>
      </c>
      <c r="V625" t="n">
        <v>0.73</v>
      </c>
      <c r="W625" t="n">
        <v>1.16</v>
      </c>
      <c r="X625" t="n">
        <v>0.33</v>
      </c>
      <c r="Y625" t="n">
        <v>1</v>
      </c>
      <c r="Z625" t="n">
        <v>10</v>
      </c>
    </row>
    <row r="626">
      <c r="A626" t="n">
        <v>16</v>
      </c>
      <c r="B626" t="n">
        <v>110</v>
      </c>
      <c r="C626" t="inlineStr">
        <is>
          <t xml:space="preserve">CONCLUIDO	</t>
        </is>
      </c>
      <c r="D626" t="n">
        <v>9.719200000000001</v>
      </c>
      <c r="E626" t="n">
        <v>10.29</v>
      </c>
      <c r="F626" t="n">
        <v>7</v>
      </c>
      <c r="G626" t="n">
        <v>26.25</v>
      </c>
      <c r="H626" t="n">
        <v>0.4</v>
      </c>
      <c r="I626" t="n">
        <v>16</v>
      </c>
      <c r="J626" t="n">
        <v>219.92</v>
      </c>
      <c r="K626" t="n">
        <v>56.13</v>
      </c>
      <c r="L626" t="n">
        <v>5</v>
      </c>
      <c r="M626" t="n">
        <v>14</v>
      </c>
      <c r="N626" t="n">
        <v>48.79</v>
      </c>
      <c r="O626" t="n">
        <v>27357.39</v>
      </c>
      <c r="P626" t="n">
        <v>101.67</v>
      </c>
      <c r="Q626" t="n">
        <v>204.14</v>
      </c>
      <c r="R626" t="n">
        <v>31.41</v>
      </c>
      <c r="S626" t="n">
        <v>17.37</v>
      </c>
      <c r="T626" t="n">
        <v>4866.42</v>
      </c>
      <c r="U626" t="n">
        <v>0.55</v>
      </c>
      <c r="V626" t="n">
        <v>0.73</v>
      </c>
      <c r="W626" t="n">
        <v>1.17</v>
      </c>
      <c r="X626" t="n">
        <v>0.31</v>
      </c>
      <c r="Y626" t="n">
        <v>1</v>
      </c>
      <c r="Z626" t="n">
        <v>10</v>
      </c>
    </row>
    <row r="627">
      <c r="A627" t="n">
        <v>17</v>
      </c>
      <c r="B627" t="n">
        <v>110</v>
      </c>
      <c r="C627" t="inlineStr">
        <is>
          <t xml:space="preserve">CONCLUIDO	</t>
        </is>
      </c>
      <c r="D627" t="n">
        <v>9.783899999999999</v>
      </c>
      <c r="E627" t="n">
        <v>10.22</v>
      </c>
      <c r="F627" t="n">
        <v>6.97</v>
      </c>
      <c r="G627" t="n">
        <v>27.9</v>
      </c>
      <c r="H627" t="n">
        <v>0.42</v>
      </c>
      <c r="I627" t="n">
        <v>15</v>
      </c>
      <c r="J627" t="n">
        <v>220.33</v>
      </c>
      <c r="K627" t="n">
        <v>56.13</v>
      </c>
      <c r="L627" t="n">
        <v>5.25</v>
      </c>
      <c r="M627" t="n">
        <v>13</v>
      </c>
      <c r="N627" t="n">
        <v>48.95</v>
      </c>
      <c r="O627" t="n">
        <v>27408.3</v>
      </c>
      <c r="P627" t="n">
        <v>101.29</v>
      </c>
      <c r="Q627" t="n">
        <v>204.16</v>
      </c>
      <c r="R627" t="n">
        <v>30.69</v>
      </c>
      <c r="S627" t="n">
        <v>17.37</v>
      </c>
      <c r="T627" t="n">
        <v>4510.46</v>
      </c>
      <c r="U627" t="n">
        <v>0.57</v>
      </c>
      <c r="V627" t="n">
        <v>0.73</v>
      </c>
      <c r="W627" t="n">
        <v>1.16</v>
      </c>
      <c r="X627" t="n">
        <v>0.28</v>
      </c>
      <c r="Y627" t="n">
        <v>1</v>
      </c>
      <c r="Z627" t="n">
        <v>10</v>
      </c>
    </row>
    <row r="628">
      <c r="A628" t="n">
        <v>18</v>
      </c>
      <c r="B628" t="n">
        <v>110</v>
      </c>
      <c r="C628" t="inlineStr">
        <is>
          <t xml:space="preserve">CONCLUIDO	</t>
        </is>
      </c>
      <c r="D628" t="n">
        <v>9.7834</v>
      </c>
      <c r="E628" t="n">
        <v>10.22</v>
      </c>
      <c r="F628" t="n">
        <v>6.98</v>
      </c>
      <c r="G628" t="n">
        <v>27.9</v>
      </c>
      <c r="H628" t="n">
        <v>0.44</v>
      </c>
      <c r="I628" t="n">
        <v>15</v>
      </c>
      <c r="J628" t="n">
        <v>220.74</v>
      </c>
      <c r="K628" t="n">
        <v>56.13</v>
      </c>
      <c r="L628" t="n">
        <v>5.5</v>
      </c>
      <c r="M628" t="n">
        <v>13</v>
      </c>
      <c r="N628" t="n">
        <v>49.12</v>
      </c>
      <c r="O628" t="n">
        <v>27459.27</v>
      </c>
      <c r="P628" t="n">
        <v>101.05</v>
      </c>
      <c r="Q628" t="n">
        <v>204.15</v>
      </c>
      <c r="R628" t="n">
        <v>30.61</v>
      </c>
      <c r="S628" t="n">
        <v>17.37</v>
      </c>
      <c r="T628" t="n">
        <v>4474.49</v>
      </c>
      <c r="U628" t="n">
        <v>0.57</v>
      </c>
      <c r="V628" t="n">
        <v>0.73</v>
      </c>
      <c r="W628" t="n">
        <v>1.16</v>
      </c>
      <c r="X628" t="n">
        <v>0.28</v>
      </c>
      <c r="Y628" t="n">
        <v>1</v>
      </c>
      <c r="Z628" t="n">
        <v>10</v>
      </c>
    </row>
    <row r="629">
      <c r="A629" t="n">
        <v>19</v>
      </c>
      <c r="B629" t="n">
        <v>110</v>
      </c>
      <c r="C629" t="inlineStr">
        <is>
          <t xml:space="preserve">CONCLUIDO	</t>
        </is>
      </c>
      <c r="D629" t="n">
        <v>9.846299999999999</v>
      </c>
      <c r="E629" t="n">
        <v>10.16</v>
      </c>
      <c r="F629" t="n">
        <v>6.95</v>
      </c>
      <c r="G629" t="n">
        <v>29.8</v>
      </c>
      <c r="H629" t="n">
        <v>0.46</v>
      </c>
      <c r="I629" t="n">
        <v>14</v>
      </c>
      <c r="J629" t="n">
        <v>221.16</v>
      </c>
      <c r="K629" t="n">
        <v>56.13</v>
      </c>
      <c r="L629" t="n">
        <v>5.75</v>
      </c>
      <c r="M629" t="n">
        <v>12</v>
      </c>
      <c r="N629" t="n">
        <v>49.28</v>
      </c>
      <c r="O629" t="n">
        <v>27510.3</v>
      </c>
      <c r="P629" t="n">
        <v>100.72</v>
      </c>
      <c r="Q629" t="n">
        <v>204.14</v>
      </c>
      <c r="R629" t="n">
        <v>29.79</v>
      </c>
      <c r="S629" t="n">
        <v>17.37</v>
      </c>
      <c r="T629" t="n">
        <v>4069.56</v>
      </c>
      <c r="U629" t="n">
        <v>0.58</v>
      </c>
      <c r="V629" t="n">
        <v>0.73</v>
      </c>
      <c r="W629" t="n">
        <v>1.16</v>
      </c>
      <c r="X629" t="n">
        <v>0.26</v>
      </c>
      <c r="Y629" t="n">
        <v>1</v>
      </c>
      <c r="Z629" t="n">
        <v>10</v>
      </c>
    </row>
    <row r="630">
      <c r="A630" t="n">
        <v>20</v>
      </c>
      <c r="B630" t="n">
        <v>110</v>
      </c>
      <c r="C630" t="inlineStr">
        <is>
          <t xml:space="preserve">CONCLUIDO	</t>
        </is>
      </c>
      <c r="D630" t="n">
        <v>9.9122</v>
      </c>
      <c r="E630" t="n">
        <v>10.09</v>
      </c>
      <c r="F630" t="n">
        <v>6.93</v>
      </c>
      <c r="G630" t="n">
        <v>31.97</v>
      </c>
      <c r="H630" t="n">
        <v>0.48</v>
      </c>
      <c r="I630" t="n">
        <v>13</v>
      </c>
      <c r="J630" t="n">
        <v>221.57</v>
      </c>
      <c r="K630" t="n">
        <v>56.13</v>
      </c>
      <c r="L630" t="n">
        <v>6</v>
      </c>
      <c r="M630" t="n">
        <v>11</v>
      </c>
      <c r="N630" t="n">
        <v>49.45</v>
      </c>
      <c r="O630" t="n">
        <v>27561.39</v>
      </c>
      <c r="P630" t="n">
        <v>100.03</v>
      </c>
      <c r="Q630" t="n">
        <v>204.16</v>
      </c>
      <c r="R630" t="n">
        <v>29.2</v>
      </c>
      <c r="S630" t="n">
        <v>17.37</v>
      </c>
      <c r="T630" t="n">
        <v>3777.16</v>
      </c>
      <c r="U630" t="n">
        <v>0.59</v>
      </c>
      <c r="V630" t="n">
        <v>0.74</v>
      </c>
      <c r="W630" t="n">
        <v>1.16</v>
      </c>
      <c r="X630" t="n">
        <v>0.24</v>
      </c>
      <c r="Y630" t="n">
        <v>1</v>
      </c>
      <c r="Z630" t="n">
        <v>10</v>
      </c>
    </row>
    <row r="631">
      <c r="A631" t="n">
        <v>21</v>
      </c>
      <c r="B631" t="n">
        <v>110</v>
      </c>
      <c r="C631" t="inlineStr">
        <is>
          <t xml:space="preserve">CONCLUIDO	</t>
        </is>
      </c>
      <c r="D631" t="n">
        <v>9.919</v>
      </c>
      <c r="E631" t="n">
        <v>10.08</v>
      </c>
      <c r="F631" t="n">
        <v>6.92</v>
      </c>
      <c r="G631" t="n">
        <v>31.94</v>
      </c>
      <c r="H631" t="n">
        <v>0.5</v>
      </c>
      <c r="I631" t="n">
        <v>13</v>
      </c>
      <c r="J631" t="n">
        <v>221.99</v>
      </c>
      <c r="K631" t="n">
        <v>56.13</v>
      </c>
      <c r="L631" t="n">
        <v>6.25</v>
      </c>
      <c r="M631" t="n">
        <v>11</v>
      </c>
      <c r="N631" t="n">
        <v>49.61</v>
      </c>
      <c r="O631" t="n">
        <v>27612.53</v>
      </c>
      <c r="P631" t="n">
        <v>99.98</v>
      </c>
      <c r="Q631" t="n">
        <v>204.14</v>
      </c>
      <c r="R631" t="n">
        <v>28.89</v>
      </c>
      <c r="S631" t="n">
        <v>17.37</v>
      </c>
      <c r="T631" t="n">
        <v>3624.73</v>
      </c>
      <c r="U631" t="n">
        <v>0.6</v>
      </c>
      <c r="V631" t="n">
        <v>0.74</v>
      </c>
      <c r="W631" t="n">
        <v>1.16</v>
      </c>
      <c r="X631" t="n">
        <v>0.23</v>
      </c>
      <c r="Y631" t="n">
        <v>1</v>
      </c>
      <c r="Z631" t="n">
        <v>10</v>
      </c>
    </row>
    <row r="632">
      <c r="A632" t="n">
        <v>22</v>
      </c>
      <c r="B632" t="n">
        <v>110</v>
      </c>
      <c r="C632" t="inlineStr">
        <is>
          <t xml:space="preserve">CONCLUIDO	</t>
        </is>
      </c>
      <c r="D632" t="n">
        <v>9.9734</v>
      </c>
      <c r="E632" t="n">
        <v>10.03</v>
      </c>
      <c r="F632" t="n">
        <v>6.91</v>
      </c>
      <c r="G632" t="n">
        <v>34.54</v>
      </c>
      <c r="H632" t="n">
        <v>0.52</v>
      </c>
      <c r="I632" t="n">
        <v>12</v>
      </c>
      <c r="J632" t="n">
        <v>222.4</v>
      </c>
      <c r="K632" t="n">
        <v>56.13</v>
      </c>
      <c r="L632" t="n">
        <v>6.5</v>
      </c>
      <c r="M632" t="n">
        <v>10</v>
      </c>
      <c r="N632" t="n">
        <v>49.78</v>
      </c>
      <c r="O632" t="n">
        <v>27663.85</v>
      </c>
      <c r="P632" t="n">
        <v>99.58</v>
      </c>
      <c r="Q632" t="n">
        <v>204.14</v>
      </c>
      <c r="R632" t="n">
        <v>28.67</v>
      </c>
      <c r="S632" t="n">
        <v>17.37</v>
      </c>
      <c r="T632" t="n">
        <v>3519.63</v>
      </c>
      <c r="U632" t="n">
        <v>0.61</v>
      </c>
      <c r="V632" t="n">
        <v>0.74</v>
      </c>
      <c r="W632" t="n">
        <v>1.15</v>
      </c>
      <c r="X632" t="n">
        <v>0.22</v>
      </c>
      <c r="Y632" t="n">
        <v>1</v>
      </c>
      <c r="Z632" t="n">
        <v>10</v>
      </c>
    </row>
    <row r="633">
      <c r="A633" t="n">
        <v>23</v>
      </c>
      <c r="B633" t="n">
        <v>110</v>
      </c>
      <c r="C633" t="inlineStr">
        <is>
          <t xml:space="preserve">CONCLUIDO	</t>
        </is>
      </c>
      <c r="D633" t="n">
        <v>9.964</v>
      </c>
      <c r="E633" t="n">
        <v>10.04</v>
      </c>
      <c r="F633" t="n">
        <v>6.92</v>
      </c>
      <c r="G633" t="n">
        <v>34.58</v>
      </c>
      <c r="H633" t="n">
        <v>0.54</v>
      </c>
      <c r="I633" t="n">
        <v>12</v>
      </c>
      <c r="J633" t="n">
        <v>222.82</v>
      </c>
      <c r="K633" t="n">
        <v>56.13</v>
      </c>
      <c r="L633" t="n">
        <v>6.75</v>
      </c>
      <c r="M633" t="n">
        <v>10</v>
      </c>
      <c r="N633" t="n">
        <v>49.94</v>
      </c>
      <c r="O633" t="n">
        <v>27715.11</v>
      </c>
      <c r="P633" t="n">
        <v>99.68000000000001</v>
      </c>
      <c r="Q633" t="n">
        <v>204.14</v>
      </c>
      <c r="R633" t="n">
        <v>28.68</v>
      </c>
      <c r="S633" t="n">
        <v>17.37</v>
      </c>
      <c r="T633" t="n">
        <v>3521.35</v>
      </c>
      <c r="U633" t="n">
        <v>0.61</v>
      </c>
      <c r="V633" t="n">
        <v>0.74</v>
      </c>
      <c r="W633" t="n">
        <v>1.16</v>
      </c>
      <c r="X633" t="n">
        <v>0.23</v>
      </c>
      <c r="Y633" t="n">
        <v>1</v>
      </c>
      <c r="Z633" t="n">
        <v>10</v>
      </c>
    </row>
    <row r="634">
      <c r="A634" t="n">
        <v>24</v>
      </c>
      <c r="B634" t="n">
        <v>110</v>
      </c>
      <c r="C634" t="inlineStr">
        <is>
          <t xml:space="preserve">CONCLUIDO	</t>
        </is>
      </c>
      <c r="D634" t="n">
        <v>9.962400000000001</v>
      </c>
      <c r="E634" t="n">
        <v>10.04</v>
      </c>
      <c r="F634" t="n">
        <v>6.92</v>
      </c>
      <c r="G634" t="n">
        <v>34.59</v>
      </c>
      <c r="H634" t="n">
        <v>0.5600000000000001</v>
      </c>
      <c r="I634" t="n">
        <v>12</v>
      </c>
      <c r="J634" t="n">
        <v>223.23</v>
      </c>
      <c r="K634" t="n">
        <v>56.13</v>
      </c>
      <c r="L634" t="n">
        <v>7</v>
      </c>
      <c r="M634" t="n">
        <v>10</v>
      </c>
      <c r="N634" t="n">
        <v>50.11</v>
      </c>
      <c r="O634" t="n">
        <v>27766.43</v>
      </c>
      <c r="P634" t="n">
        <v>99.48</v>
      </c>
      <c r="Q634" t="n">
        <v>204.18</v>
      </c>
      <c r="R634" t="n">
        <v>28.76</v>
      </c>
      <c r="S634" t="n">
        <v>17.37</v>
      </c>
      <c r="T634" t="n">
        <v>3564.55</v>
      </c>
      <c r="U634" t="n">
        <v>0.6</v>
      </c>
      <c r="V634" t="n">
        <v>0.74</v>
      </c>
      <c r="W634" t="n">
        <v>1.16</v>
      </c>
      <c r="X634" t="n">
        <v>0.23</v>
      </c>
      <c r="Y634" t="n">
        <v>1</v>
      </c>
      <c r="Z634" t="n">
        <v>10</v>
      </c>
    </row>
    <row r="635">
      <c r="A635" t="n">
        <v>25</v>
      </c>
      <c r="B635" t="n">
        <v>110</v>
      </c>
      <c r="C635" t="inlineStr">
        <is>
          <t xml:space="preserve">CONCLUIDO	</t>
        </is>
      </c>
      <c r="D635" t="n">
        <v>10.0376</v>
      </c>
      <c r="E635" t="n">
        <v>9.960000000000001</v>
      </c>
      <c r="F635" t="n">
        <v>6.89</v>
      </c>
      <c r="G635" t="n">
        <v>37.56</v>
      </c>
      <c r="H635" t="n">
        <v>0.58</v>
      </c>
      <c r="I635" t="n">
        <v>11</v>
      </c>
      <c r="J635" t="n">
        <v>223.65</v>
      </c>
      <c r="K635" t="n">
        <v>56.13</v>
      </c>
      <c r="L635" t="n">
        <v>7.25</v>
      </c>
      <c r="M635" t="n">
        <v>9</v>
      </c>
      <c r="N635" t="n">
        <v>50.27</v>
      </c>
      <c r="O635" t="n">
        <v>27817.81</v>
      </c>
      <c r="P635" t="n">
        <v>98.81999999999999</v>
      </c>
      <c r="Q635" t="n">
        <v>204.14</v>
      </c>
      <c r="R635" t="n">
        <v>27.91</v>
      </c>
      <c r="S635" t="n">
        <v>17.37</v>
      </c>
      <c r="T635" t="n">
        <v>3140.21</v>
      </c>
      <c r="U635" t="n">
        <v>0.62</v>
      </c>
      <c r="V635" t="n">
        <v>0.74</v>
      </c>
      <c r="W635" t="n">
        <v>1.15</v>
      </c>
      <c r="X635" t="n">
        <v>0.19</v>
      </c>
      <c r="Y635" t="n">
        <v>1</v>
      </c>
      <c r="Z635" t="n">
        <v>10</v>
      </c>
    </row>
    <row r="636">
      <c r="A636" t="n">
        <v>26</v>
      </c>
      <c r="B636" t="n">
        <v>110</v>
      </c>
      <c r="C636" t="inlineStr">
        <is>
          <t xml:space="preserve">CONCLUIDO	</t>
        </is>
      </c>
      <c r="D636" t="n">
        <v>10.0326</v>
      </c>
      <c r="E636" t="n">
        <v>9.970000000000001</v>
      </c>
      <c r="F636" t="n">
        <v>6.89</v>
      </c>
      <c r="G636" t="n">
        <v>37.58</v>
      </c>
      <c r="H636" t="n">
        <v>0.59</v>
      </c>
      <c r="I636" t="n">
        <v>11</v>
      </c>
      <c r="J636" t="n">
        <v>224.07</v>
      </c>
      <c r="K636" t="n">
        <v>56.13</v>
      </c>
      <c r="L636" t="n">
        <v>7.5</v>
      </c>
      <c r="M636" t="n">
        <v>9</v>
      </c>
      <c r="N636" t="n">
        <v>50.44</v>
      </c>
      <c r="O636" t="n">
        <v>27869.24</v>
      </c>
      <c r="P636" t="n">
        <v>98.86</v>
      </c>
      <c r="Q636" t="n">
        <v>204.14</v>
      </c>
      <c r="R636" t="n">
        <v>27.99</v>
      </c>
      <c r="S636" t="n">
        <v>17.37</v>
      </c>
      <c r="T636" t="n">
        <v>3182.62</v>
      </c>
      <c r="U636" t="n">
        <v>0.62</v>
      </c>
      <c r="V636" t="n">
        <v>0.74</v>
      </c>
      <c r="W636" t="n">
        <v>1.16</v>
      </c>
      <c r="X636" t="n">
        <v>0.2</v>
      </c>
      <c r="Y636" t="n">
        <v>1</v>
      </c>
      <c r="Z636" t="n">
        <v>10</v>
      </c>
    </row>
    <row r="637">
      <c r="A637" t="n">
        <v>27</v>
      </c>
      <c r="B637" t="n">
        <v>110</v>
      </c>
      <c r="C637" t="inlineStr">
        <is>
          <t xml:space="preserve">CONCLUIDO	</t>
        </is>
      </c>
      <c r="D637" t="n">
        <v>10.0351</v>
      </c>
      <c r="E637" t="n">
        <v>9.960000000000001</v>
      </c>
      <c r="F637" t="n">
        <v>6.89</v>
      </c>
      <c r="G637" t="n">
        <v>37.57</v>
      </c>
      <c r="H637" t="n">
        <v>0.61</v>
      </c>
      <c r="I637" t="n">
        <v>11</v>
      </c>
      <c r="J637" t="n">
        <v>224.49</v>
      </c>
      <c r="K637" t="n">
        <v>56.13</v>
      </c>
      <c r="L637" t="n">
        <v>7.75</v>
      </c>
      <c r="M637" t="n">
        <v>9</v>
      </c>
      <c r="N637" t="n">
        <v>50.61</v>
      </c>
      <c r="O637" t="n">
        <v>27920.73</v>
      </c>
      <c r="P637" t="n">
        <v>98.54000000000001</v>
      </c>
      <c r="Q637" t="n">
        <v>204.15</v>
      </c>
      <c r="R637" t="n">
        <v>27.93</v>
      </c>
      <c r="S637" t="n">
        <v>17.37</v>
      </c>
      <c r="T637" t="n">
        <v>3152.92</v>
      </c>
      <c r="U637" t="n">
        <v>0.62</v>
      </c>
      <c r="V637" t="n">
        <v>0.74</v>
      </c>
      <c r="W637" t="n">
        <v>1.15</v>
      </c>
      <c r="X637" t="n">
        <v>0.2</v>
      </c>
      <c r="Y637" t="n">
        <v>1</v>
      </c>
      <c r="Z637" t="n">
        <v>10</v>
      </c>
    </row>
    <row r="638">
      <c r="A638" t="n">
        <v>28</v>
      </c>
      <c r="B638" t="n">
        <v>110</v>
      </c>
      <c r="C638" t="inlineStr">
        <is>
          <t xml:space="preserve">CONCLUIDO	</t>
        </is>
      </c>
      <c r="D638" t="n">
        <v>10.1002</v>
      </c>
      <c r="E638" t="n">
        <v>9.9</v>
      </c>
      <c r="F638" t="n">
        <v>6.87</v>
      </c>
      <c r="G638" t="n">
        <v>41.2</v>
      </c>
      <c r="H638" t="n">
        <v>0.63</v>
      </c>
      <c r="I638" t="n">
        <v>10</v>
      </c>
      <c r="J638" t="n">
        <v>224.9</v>
      </c>
      <c r="K638" t="n">
        <v>56.13</v>
      </c>
      <c r="L638" t="n">
        <v>8</v>
      </c>
      <c r="M638" t="n">
        <v>8</v>
      </c>
      <c r="N638" t="n">
        <v>50.78</v>
      </c>
      <c r="O638" t="n">
        <v>27972.28</v>
      </c>
      <c r="P638" t="n">
        <v>98.04000000000001</v>
      </c>
      <c r="Q638" t="n">
        <v>204.15</v>
      </c>
      <c r="R638" t="n">
        <v>27.29</v>
      </c>
      <c r="S638" t="n">
        <v>17.37</v>
      </c>
      <c r="T638" t="n">
        <v>2835.19</v>
      </c>
      <c r="U638" t="n">
        <v>0.64</v>
      </c>
      <c r="V638" t="n">
        <v>0.74</v>
      </c>
      <c r="W638" t="n">
        <v>1.15</v>
      </c>
      <c r="X638" t="n">
        <v>0.17</v>
      </c>
      <c r="Y638" t="n">
        <v>1</v>
      </c>
      <c r="Z638" t="n">
        <v>10</v>
      </c>
    </row>
    <row r="639">
      <c r="A639" t="n">
        <v>29</v>
      </c>
      <c r="B639" t="n">
        <v>110</v>
      </c>
      <c r="C639" t="inlineStr">
        <is>
          <t xml:space="preserve">CONCLUIDO	</t>
        </is>
      </c>
      <c r="D639" t="n">
        <v>10.1004</v>
      </c>
      <c r="E639" t="n">
        <v>9.9</v>
      </c>
      <c r="F639" t="n">
        <v>6.87</v>
      </c>
      <c r="G639" t="n">
        <v>41.19</v>
      </c>
      <c r="H639" t="n">
        <v>0.65</v>
      </c>
      <c r="I639" t="n">
        <v>10</v>
      </c>
      <c r="J639" t="n">
        <v>225.32</v>
      </c>
      <c r="K639" t="n">
        <v>56.13</v>
      </c>
      <c r="L639" t="n">
        <v>8.25</v>
      </c>
      <c r="M639" t="n">
        <v>8</v>
      </c>
      <c r="N639" t="n">
        <v>50.95</v>
      </c>
      <c r="O639" t="n">
        <v>28023.89</v>
      </c>
      <c r="P639" t="n">
        <v>98.05</v>
      </c>
      <c r="Q639" t="n">
        <v>204.18</v>
      </c>
      <c r="R639" t="n">
        <v>27.27</v>
      </c>
      <c r="S639" t="n">
        <v>17.37</v>
      </c>
      <c r="T639" t="n">
        <v>2826.25</v>
      </c>
      <c r="U639" t="n">
        <v>0.64</v>
      </c>
      <c r="V639" t="n">
        <v>0.74</v>
      </c>
      <c r="W639" t="n">
        <v>1.15</v>
      </c>
      <c r="X639" t="n">
        <v>0.17</v>
      </c>
      <c r="Y639" t="n">
        <v>1</v>
      </c>
      <c r="Z639" t="n">
        <v>10</v>
      </c>
    </row>
    <row r="640">
      <c r="A640" t="n">
        <v>30</v>
      </c>
      <c r="B640" t="n">
        <v>110</v>
      </c>
      <c r="C640" t="inlineStr">
        <is>
          <t xml:space="preserve">CONCLUIDO	</t>
        </is>
      </c>
      <c r="D640" t="n">
        <v>10.105</v>
      </c>
      <c r="E640" t="n">
        <v>9.9</v>
      </c>
      <c r="F640" t="n">
        <v>6.86</v>
      </c>
      <c r="G640" t="n">
        <v>41.17</v>
      </c>
      <c r="H640" t="n">
        <v>0.67</v>
      </c>
      <c r="I640" t="n">
        <v>10</v>
      </c>
      <c r="J640" t="n">
        <v>225.74</v>
      </c>
      <c r="K640" t="n">
        <v>56.13</v>
      </c>
      <c r="L640" t="n">
        <v>8.5</v>
      </c>
      <c r="M640" t="n">
        <v>8</v>
      </c>
      <c r="N640" t="n">
        <v>51.11</v>
      </c>
      <c r="O640" t="n">
        <v>28075.56</v>
      </c>
      <c r="P640" t="n">
        <v>97.98</v>
      </c>
      <c r="Q640" t="n">
        <v>204.15</v>
      </c>
      <c r="R640" t="n">
        <v>27.04</v>
      </c>
      <c r="S640" t="n">
        <v>17.37</v>
      </c>
      <c r="T640" t="n">
        <v>2710.64</v>
      </c>
      <c r="U640" t="n">
        <v>0.64</v>
      </c>
      <c r="V640" t="n">
        <v>0.74</v>
      </c>
      <c r="W640" t="n">
        <v>1.15</v>
      </c>
      <c r="X640" t="n">
        <v>0.17</v>
      </c>
      <c r="Y640" t="n">
        <v>1</v>
      </c>
      <c r="Z640" t="n">
        <v>10</v>
      </c>
    </row>
    <row r="641">
      <c r="A641" t="n">
        <v>31</v>
      </c>
      <c r="B641" t="n">
        <v>110</v>
      </c>
      <c r="C641" t="inlineStr">
        <is>
          <t xml:space="preserve">CONCLUIDO	</t>
        </is>
      </c>
      <c r="D641" t="n">
        <v>10.1678</v>
      </c>
      <c r="E641" t="n">
        <v>9.84</v>
      </c>
      <c r="F641" t="n">
        <v>6.84</v>
      </c>
      <c r="G641" t="n">
        <v>45.61</v>
      </c>
      <c r="H641" t="n">
        <v>0.6899999999999999</v>
      </c>
      <c r="I641" t="n">
        <v>9</v>
      </c>
      <c r="J641" t="n">
        <v>226.16</v>
      </c>
      <c r="K641" t="n">
        <v>56.13</v>
      </c>
      <c r="L641" t="n">
        <v>8.75</v>
      </c>
      <c r="M641" t="n">
        <v>7</v>
      </c>
      <c r="N641" t="n">
        <v>51.28</v>
      </c>
      <c r="O641" t="n">
        <v>28127.29</v>
      </c>
      <c r="P641" t="n">
        <v>97.27</v>
      </c>
      <c r="Q641" t="n">
        <v>204.15</v>
      </c>
      <c r="R641" t="n">
        <v>26.57</v>
      </c>
      <c r="S641" t="n">
        <v>17.37</v>
      </c>
      <c r="T641" t="n">
        <v>2482.11</v>
      </c>
      <c r="U641" t="n">
        <v>0.65</v>
      </c>
      <c r="V641" t="n">
        <v>0.75</v>
      </c>
      <c r="W641" t="n">
        <v>1.15</v>
      </c>
      <c r="X641" t="n">
        <v>0.15</v>
      </c>
      <c r="Y641" t="n">
        <v>1</v>
      </c>
      <c r="Z641" t="n">
        <v>10</v>
      </c>
    </row>
    <row r="642">
      <c r="A642" t="n">
        <v>32</v>
      </c>
      <c r="B642" t="n">
        <v>110</v>
      </c>
      <c r="C642" t="inlineStr">
        <is>
          <t xml:space="preserve">CONCLUIDO	</t>
        </is>
      </c>
      <c r="D642" t="n">
        <v>10.1497</v>
      </c>
      <c r="E642" t="n">
        <v>9.85</v>
      </c>
      <c r="F642" t="n">
        <v>6.86</v>
      </c>
      <c r="G642" t="n">
        <v>45.73</v>
      </c>
      <c r="H642" t="n">
        <v>0.71</v>
      </c>
      <c r="I642" t="n">
        <v>9</v>
      </c>
      <c r="J642" t="n">
        <v>226.58</v>
      </c>
      <c r="K642" t="n">
        <v>56.13</v>
      </c>
      <c r="L642" t="n">
        <v>9</v>
      </c>
      <c r="M642" t="n">
        <v>7</v>
      </c>
      <c r="N642" t="n">
        <v>51.45</v>
      </c>
      <c r="O642" t="n">
        <v>28179.08</v>
      </c>
      <c r="P642" t="n">
        <v>97.78</v>
      </c>
      <c r="Q642" t="n">
        <v>204.15</v>
      </c>
      <c r="R642" t="n">
        <v>27.16</v>
      </c>
      <c r="S642" t="n">
        <v>17.37</v>
      </c>
      <c r="T642" t="n">
        <v>2775.73</v>
      </c>
      <c r="U642" t="n">
        <v>0.64</v>
      </c>
      <c r="V642" t="n">
        <v>0.74</v>
      </c>
      <c r="W642" t="n">
        <v>1.15</v>
      </c>
      <c r="X642" t="n">
        <v>0.17</v>
      </c>
      <c r="Y642" t="n">
        <v>1</v>
      </c>
      <c r="Z642" t="n">
        <v>10</v>
      </c>
    </row>
    <row r="643">
      <c r="A643" t="n">
        <v>33</v>
      </c>
      <c r="B643" t="n">
        <v>110</v>
      </c>
      <c r="C643" t="inlineStr">
        <is>
          <t xml:space="preserve">CONCLUIDO	</t>
        </is>
      </c>
      <c r="D643" t="n">
        <v>10.1526</v>
      </c>
      <c r="E643" t="n">
        <v>9.85</v>
      </c>
      <c r="F643" t="n">
        <v>6.86</v>
      </c>
      <c r="G643" t="n">
        <v>45.71</v>
      </c>
      <c r="H643" t="n">
        <v>0.72</v>
      </c>
      <c r="I643" t="n">
        <v>9</v>
      </c>
      <c r="J643" t="n">
        <v>227</v>
      </c>
      <c r="K643" t="n">
        <v>56.13</v>
      </c>
      <c r="L643" t="n">
        <v>9.25</v>
      </c>
      <c r="M643" t="n">
        <v>7</v>
      </c>
      <c r="N643" t="n">
        <v>51.62</v>
      </c>
      <c r="O643" t="n">
        <v>28230.92</v>
      </c>
      <c r="P643" t="n">
        <v>97.78</v>
      </c>
      <c r="Q643" t="n">
        <v>204.15</v>
      </c>
      <c r="R643" t="n">
        <v>26.98</v>
      </c>
      <c r="S643" t="n">
        <v>17.37</v>
      </c>
      <c r="T643" t="n">
        <v>2689.03</v>
      </c>
      <c r="U643" t="n">
        <v>0.64</v>
      </c>
      <c r="V643" t="n">
        <v>0.74</v>
      </c>
      <c r="W643" t="n">
        <v>1.15</v>
      </c>
      <c r="X643" t="n">
        <v>0.17</v>
      </c>
      <c r="Y643" t="n">
        <v>1</v>
      </c>
      <c r="Z643" t="n">
        <v>10</v>
      </c>
    </row>
    <row r="644">
      <c r="A644" t="n">
        <v>34</v>
      </c>
      <c r="B644" t="n">
        <v>110</v>
      </c>
      <c r="C644" t="inlineStr">
        <is>
          <t xml:space="preserve">CONCLUIDO	</t>
        </is>
      </c>
      <c r="D644" t="n">
        <v>10.1523</v>
      </c>
      <c r="E644" t="n">
        <v>9.85</v>
      </c>
      <c r="F644" t="n">
        <v>6.86</v>
      </c>
      <c r="G644" t="n">
        <v>45.71</v>
      </c>
      <c r="H644" t="n">
        <v>0.74</v>
      </c>
      <c r="I644" t="n">
        <v>9</v>
      </c>
      <c r="J644" t="n">
        <v>227.42</v>
      </c>
      <c r="K644" t="n">
        <v>56.13</v>
      </c>
      <c r="L644" t="n">
        <v>9.5</v>
      </c>
      <c r="M644" t="n">
        <v>7</v>
      </c>
      <c r="N644" t="n">
        <v>51.8</v>
      </c>
      <c r="O644" t="n">
        <v>28282.83</v>
      </c>
      <c r="P644" t="n">
        <v>97.52</v>
      </c>
      <c r="Q644" t="n">
        <v>204.16</v>
      </c>
      <c r="R644" t="n">
        <v>27.01</v>
      </c>
      <c r="S644" t="n">
        <v>17.37</v>
      </c>
      <c r="T644" t="n">
        <v>2704.23</v>
      </c>
      <c r="U644" t="n">
        <v>0.64</v>
      </c>
      <c r="V644" t="n">
        <v>0.74</v>
      </c>
      <c r="W644" t="n">
        <v>1.15</v>
      </c>
      <c r="X644" t="n">
        <v>0.17</v>
      </c>
      <c r="Y644" t="n">
        <v>1</v>
      </c>
      <c r="Z644" t="n">
        <v>10</v>
      </c>
    </row>
    <row r="645">
      <c r="A645" t="n">
        <v>35</v>
      </c>
      <c r="B645" t="n">
        <v>110</v>
      </c>
      <c r="C645" t="inlineStr">
        <is>
          <t xml:space="preserve">CONCLUIDO	</t>
        </is>
      </c>
      <c r="D645" t="n">
        <v>10.1537</v>
      </c>
      <c r="E645" t="n">
        <v>9.85</v>
      </c>
      <c r="F645" t="n">
        <v>6.86</v>
      </c>
      <c r="G645" t="n">
        <v>45.71</v>
      </c>
      <c r="H645" t="n">
        <v>0.76</v>
      </c>
      <c r="I645" t="n">
        <v>9</v>
      </c>
      <c r="J645" t="n">
        <v>227.84</v>
      </c>
      <c r="K645" t="n">
        <v>56.13</v>
      </c>
      <c r="L645" t="n">
        <v>9.75</v>
      </c>
      <c r="M645" t="n">
        <v>7</v>
      </c>
      <c r="N645" t="n">
        <v>51.97</v>
      </c>
      <c r="O645" t="n">
        <v>28334.8</v>
      </c>
      <c r="P645" t="n">
        <v>97.26000000000001</v>
      </c>
      <c r="Q645" t="n">
        <v>204.14</v>
      </c>
      <c r="R645" t="n">
        <v>27</v>
      </c>
      <c r="S645" t="n">
        <v>17.37</v>
      </c>
      <c r="T645" t="n">
        <v>2699.37</v>
      </c>
      <c r="U645" t="n">
        <v>0.64</v>
      </c>
      <c r="V645" t="n">
        <v>0.74</v>
      </c>
      <c r="W645" t="n">
        <v>1.15</v>
      </c>
      <c r="X645" t="n">
        <v>0.16</v>
      </c>
      <c r="Y645" t="n">
        <v>1</v>
      </c>
      <c r="Z645" t="n">
        <v>10</v>
      </c>
    </row>
    <row r="646">
      <c r="A646" t="n">
        <v>36</v>
      </c>
      <c r="B646" t="n">
        <v>110</v>
      </c>
      <c r="C646" t="inlineStr">
        <is>
          <t xml:space="preserve">CONCLUIDO	</t>
        </is>
      </c>
      <c r="D646" t="n">
        <v>10.2229</v>
      </c>
      <c r="E646" t="n">
        <v>9.779999999999999</v>
      </c>
      <c r="F646" t="n">
        <v>6.83</v>
      </c>
      <c r="G646" t="n">
        <v>51.24</v>
      </c>
      <c r="H646" t="n">
        <v>0.78</v>
      </c>
      <c r="I646" t="n">
        <v>8</v>
      </c>
      <c r="J646" t="n">
        <v>228.27</v>
      </c>
      <c r="K646" t="n">
        <v>56.13</v>
      </c>
      <c r="L646" t="n">
        <v>10</v>
      </c>
      <c r="M646" t="n">
        <v>6</v>
      </c>
      <c r="N646" t="n">
        <v>52.14</v>
      </c>
      <c r="O646" t="n">
        <v>28386.82</v>
      </c>
      <c r="P646" t="n">
        <v>96.72</v>
      </c>
      <c r="Q646" t="n">
        <v>204.19</v>
      </c>
      <c r="R646" t="n">
        <v>26.19</v>
      </c>
      <c r="S646" t="n">
        <v>17.37</v>
      </c>
      <c r="T646" t="n">
        <v>2296.61</v>
      </c>
      <c r="U646" t="n">
        <v>0.66</v>
      </c>
      <c r="V646" t="n">
        <v>0.75</v>
      </c>
      <c r="W646" t="n">
        <v>1.15</v>
      </c>
      <c r="X646" t="n">
        <v>0.14</v>
      </c>
      <c r="Y646" t="n">
        <v>1</v>
      </c>
      <c r="Z646" t="n">
        <v>10</v>
      </c>
    </row>
    <row r="647">
      <c r="A647" t="n">
        <v>37</v>
      </c>
      <c r="B647" t="n">
        <v>110</v>
      </c>
      <c r="C647" t="inlineStr">
        <is>
          <t xml:space="preserve">CONCLUIDO	</t>
        </is>
      </c>
      <c r="D647" t="n">
        <v>10.236</v>
      </c>
      <c r="E647" t="n">
        <v>9.77</v>
      </c>
      <c r="F647" t="n">
        <v>6.82</v>
      </c>
      <c r="G647" t="n">
        <v>51.14</v>
      </c>
      <c r="H647" t="n">
        <v>0.8</v>
      </c>
      <c r="I647" t="n">
        <v>8</v>
      </c>
      <c r="J647" t="n">
        <v>228.69</v>
      </c>
      <c r="K647" t="n">
        <v>56.13</v>
      </c>
      <c r="L647" t="n">
        <v>10.25</v>
      </c>
      <c r="M647" t="n">
        <v>6</v>
      </c>
      <c r="N647" t="n">
        <v>52.31</v>
      </c>
      <c r="O647" t="n">
        <v>28438.91</v>
      </c>
      <c r="P647" t="n">
        <v>96.38</v>
      </c>
      <c r="Q647" t="n">
        <v>204.14</v>
      </c>
      <c r="R647" t="n">
        <v>25.82</v>
      </c>
      <c r="S647" t="n">
        <v>17.37</v>
      </c>
      <c r="T647" t="n">
        <v>2110.35</v>
      </c>
      <c r="U647" t="n">
        <v>0.67</v>
      </c>
      <c r="V647" t="n">
        <v>0.75</v>
      </c>
      <c r="W647" t="n">
        <v>1.15</v>
      </c>
      <c r="X647" t="n">
        <v>0.13</v>
      </c>
      <c r="Y647" t="n">
        <v>1</v>
      </c>
      <c r="Z647" t="n">
        <v>10</v>
      </c>
    </row>
    <row r="648">
      <c r="A648" t="n">
        <v>38</v>
      </c>
      <c r="B648" t="n">
        <v>110</v>
      </c>
      <c r="C648" t="inlineStr">
        <is>
          <t xml:space="preserve">CONCLUIDO	</t>
        </is>
      </c>
      <c r="D648" t="n">
        <v>10.2284</v>
      </c>
      <c r="E648" t="n">
        <v>9.779999999999999</v>
      </c>
      <c r="F648" t="n">
        <v>6.83</v>
      </c>
      <c r="G648" t="n">
        <v>51.2</v>
      </c>
      <c r="H648" t="n">
        <v>0.8100000000000001</v>
      </c>
      <c r="I648" t="n">
        <v>8</v>
      </c>
      <c r="J648" t="n">
        <v>229.11</v>
      </c>
      <c r="K648" t="n">
        <v>56.13</v>
      </c>
      <c r="L648" t="n">
        <v>10.5</v>
      </c>
      <c r="M648" t="n">
        <v>6</v>
      </c>
      <c r="N648" t="n">
        <v>52.48</v>
      </c>
      <c r="O648" t="n">
        <v>28491.06</v>
      </c>
      <c r="P648" t="n">
        <v>96.36</v>
      </c>
      <c r="Q648" t="n">
        <v>204.14</v>
      </c>
      <c r="R648" t="n">
        <v>25.97</v>
      </c>
      <c r="S648" t="n">
        <v>17.37</v>
      </c>
      <c r="T648" t="n">
        <v>2187.78</v>
      </c>
      <c r="U648" t="n">
        <v>0.67</v>
      </c>
      <c r="V648" t="n">
        <v>0.75</v>
      </c>
      <c r="W648" t="n">
        <v>1.15</v>
      </c>
      <c r="X648" t="n">
        <v>0.14</v>
      </c>
      <c r="Y648" t="n">
        <v>1</v>
      </c>
      <c r="Z648" t="n">
        <v>10</v>
      </c>
    </row>
    <row r="649">
      <c r="A649" t="n">
        <v>39</v>
      </c>
      <c r="B649" t="n">
        <v>110</v>
      </c>
      <c r="C649" t="inlineStr">
        <is>
          <t xml:space="preserve">CONCLUIDO	</t>
        </is>
      </c>
      <c r="D649" t="n">
        <v>10.2235</v>
      </c>
      <c r="E649" t="n">
        <v>9.779999999999999</v>
      </c>
      <c r="F649" t="n">
        <v>6.83</v>
      </c>
      <c r="G649" t="n">
        <v>51.23</v>
      </c>
      <c r="H649" t="n">
        <v>0.83</v>
      </c>
      <c r="I649" t="n">
        <v>8</v>
      </c>
      <c r="J649" t="n">
        <v>229.53</v>
      </c>
      <c r="K649" t="n">
        <v>56.13</v>
      </c>
      <c r="L649" t="n">
        <v>10.75</v>
      </c>
      <c r="M649" t="n">
        <v>6</v>
      </c>
      <c r="N649" t="n">
        <v>52.66</v>
      </c>
      <c r="O649" t="n">
        <v>28543.27</v>
      </c>
      <c r="P649" t="n">
        <v>96.22</v>
      </c>
      <c r="Q649" t="n">
        <v>204.14</v>
      </c>
      <c r="R649" t="n">
        <v>26.1</v>
      </c>
      <c r="S649" t="n">
        <v>17.37</v>
      </c>
      <c r="T649" t="n">
        <v>2253.54</v>
      </c>
      <c r="U649" t="n">
        <v>0.67</v>
      </c>
      <c r="V649" t="n">
        <v>0.75</v>
      </c>
      <c r="W649" t="n">
        <v>1.15</v>
      </c>
      <c r="X649" t="n">
        <v>0.14</v>
      </c>
      <c r="Y649" t="n">
        <v>1</v>
      </c>
      <c r="Z649" t="n">
        <v>10</v>
      </c>
    </row>
    <row r="650">
      <c r="A650" t="n">
        <v>40</v>
      </c>
      <c r="B650" t="n">
        <v>110</v>
      </c>
      <c r="C650" t="inlineStr">
        <is>
          <t xml:space="preserve">CONCLUIDO	</t>
        </is>
      </c>
      <c r="D650" t="n">
        <v>10.2311</v>
      </c>
      <c r="E650" t="n">
        <v>9.77</v>
      </c>
      <c r="F650" t="n">
        <v>6.82</v>
      </c>
      <c r="G650" t="n">
        <v>51.18</v>
      </c>
      <c r="H650" t="n">
        <v>0.85</v>
      </c>
      <c r="I650" t="n">
        <v>8</v>
      </c>
      <c r="J650" t="n">
        <v>229.96</v>
      </c>
      <c r="K650" t="n">
        <v>56.13</v>
      </c>
      <c r="L650" t="n">
        <v>11</v>
      </c>
      <c r="M650" t="n">
        <v>6</v>
      </c>
      <c r="N650" t="n">
        <v>52.83</v>
      </c>
      <c r="O650" t="n">
        <v>28595.54</v>
      </c>
      <c r="P650" t="n">
        <v>96.12</v>
      </c>
      <c r="Q650" t="n">
        <v>204.14</v>
      </c>
      <c r="R650" t="n">
        <v>25.95</v>
      </c>
      <c r="S650" t="n">
        <v>17.37</v>
      </c>
      <c r="T650" t="n">
        <v>2177.65</v>
      </c>
      <c r="U650" t="n">
        <v>0.67</v>
      </c>
      <c r="V650" t="n">
        <v>0.75</v>
      </c>
      <c r="W650" t="n">
        <v>1.15</v>
      </c>
      <c r="X650" t="n">
        <v>0.13</v>
      </c>
      <c r="Y650" t="n">
        <v>1</v>
      </c>
      <c r="Z650" t="n">
        <v>10</v>
      </c>
    </row>
    <row r="651">
      <c r="A651" t="n">
        <v>41</v>
      </c>
      <c r="B651" t="n">
        <v>110</v>
      </c>
      <c r="C651" t="inlineStr">
        <is>
          <t xml:space="preserve">CONCLUIDO	</t>
        </is>
      </c>
      <c r="D651" t="n">
        <v>10.2252</v>
      </c>
      <c r="E651" t="n">
        <v>9.779999999999999</v>
      </c>
      <c r="F651" t="n">
        <v>6.83</v>
      </c>
      <c r="G651" t="n">
        <v>51.22</v>
      </c>
      <c r="H651" t="n">
        <v>0.87</v>
      </c>
      <c r="I651" t="n">
        <v>8</v>
      </c>
      <c r="J651" t="n">
        <v>230.38</v>
      </c>
      <c r="K651" t="n">
        <v>56.13</v>
      </c>
      <c r="L651" t="n">
        <v>11.25</v>
      </c>
      <c r="M651" t="n">
        <v>6</v>
      </c>
      <c r="N651" t="n">
        <v>53</v>
      </c>
      <c r="O651" t="n">
        <v>28647.87</v>
      </c>
      <c r="P651" t="n">
        <v>95.83</v>
      </c>
      <c r="Q651" t="n">
        <v>204.14</v>
      </c>
      <c r="R651" t="n">
        <v>26.08</v>
      </c>
      <c r="S651" t="n">
        <v>17.37</v>
      </c>
      <c r="T651" t="n">
        <v>2243</v>
      </c>
      <c r="U651" t="n">
        <v>0.67</v>
      </c>
      <c r="V651" t="n">
        <v>0.75</v>
      </c>
      <c r="W651" t="n">
        <v>1.15</v>
      </c>
      <c r="X651" t="n">
        <v>0.14</v>
      </c>
      <c r="Y651" t="n">
        <v>1</v>
      </c>
      <c r="Z651" t="n">
        <v>10</v>
      </c>
    </row>
    <row r="652">
      <c r="A652" t="n">
        <v>42</v>
      </c>
      <c r="B652" t="n">
        <v>110</v>
      </c>
      <c r="C652" t="inlineStr">
        <is>
          <t xml:space="preserve">CONCLUIDO	</t>
        </is>
      </c>
      <c r="D652" t="n">
        <v>10.2987</v>
      </c>
      <c r="E652" t="n">
        <v>9.710000000000001</v>
      </c>
      <c r="F652" t="n">
        <v>6.8</v>
      </c>
      <c r="G652" t="n">
        <v>58.3</v>
      </c>
      <c r="H652" t="n">
        <v>0.89</v>
      </c>
      <c r="I652" t="n">
        <v>7</v>
      </c>
      <c r="J652" t="n">
        <v>230.81</v>
      </c>
      <c r="K652" t="n">
        <v>56.13</v>
      </c>
      <c r="L652" t="n">
        <v>11.5</v>
      </c>
      <c r="M652" t="n">
        <v>5</v>
      </c>
      <c r="N652" t="n">
        <v>53.18</v>
      </c>
      <c r="O652" t="n">
        <v>28700.26</v>
      </c>
      <c r="P652" t="n">
        <v>95.34999999999999</v>
      </c>
      <c r="Q652" t="n">
        <v>204.14</v>
      </c>
      <c r="R652" t="n">
        <v>25.26</v>
      </c>
      <c r="S652" t="n">
        <v>17.37</v>
      </c>
      <c r="T652" t="n">
        <v>1834.85</v>
      </c>
      <c r="U652" t="n">
        <v>0.6899999999999999</v>
      </c>
      <c r="V652" t="n">
        <v>0.75</v>
      </c>
      <c r="W652" t="n">
        <v>1.15</v>
      </c>
      <c r="X652" t="n">
        <v>0.11</v>
      </c>
      <c r="Y652" t="n">
        <v>1</v>
      </c>
      <c r="Z652" t="n">
        <v>10</v>
      </c>
    </row>
    <row r="653">
      <c r="A653" t="n">
        <v>43</v>
      </c>
      <c r="B653" t="n">
        <v>110</v>
      </c>
      <c r="C653" t="inlineStr">
        <is>
          <t xml:space="preserve">CONCLUIDO	</t>
        </is>
      </c>
      <c r="D653" t="n">
        <v>10.2889</v>
      </c>
      <c r="E653" t="n">
        <v>9.720000000000001</v>
      </c>
      <c r="F653" t="n">
        <v>6.81</v>
      </c>
      <c r="G653" t="n">
        <v>58.38</v>
      </c>
      <c r="H653" t="n">
        <v>0.9</v>
      </c>
      <c r="I653" t="n">
        <v>7</v>
      </c>
      <c r="J653" t="n">
        <v>231.23</v>
      </c>
      <c r="K653" t="n">
        <v>56.13</v>
      </c>
      <c r="L653" t="n">
        <v>11.75</v>
      </c>
      <c r="M653" t="n">
        <v>5</v>
      </c>
      <c r="N653" t="n">
        <v>53.36</v>
      </c>
      <c r="O653" t="n">
        <v>28752.71</v>
      </c>
      <c r="P653" t="n">
        <v>95.61</v>
      </c>
      <c r="Q653" t="n">
        <v>204.14</v>
      </c>
      <c r="R653" t="n">
        <v>25.53</v>
      </c>
      <c r="S653" t="n">
        <v>17.37</v>
      </c>
      <c r="T653" t="n">
        <v>1971.3</v>
      </c>
      <c r="U653" t="n">
        <v>0.68</v>
      </c>
      <c r="V653" t="n">
        <v>0.75</v>
      </c>
      <c r="W653" t="n">
        <v>1.15</v>
      </c>
      <c r="X653" t="n">
        <v>0.12</v>
      </c>
      <c r="Y653" t="n">
        <v>1</v>
      </c>
      <c r="Z653" t="n">
        <v>10</v>
      </c>
    </row>
    <row r="654">
      <c r="A654" t="n">
        <v>44</v>
      </c>
      <c r="B654" t="n">
        <v>110</v>
      </c>
      <c r="C654" t="inlineStr">
        <is>
          <t xml:space="preserve">CONCLUIDO	</t>
        </is>
      </c>
      <c r="D654" t="n">
        <v>10.2954</v>
      </c>
      <c r="E654" t="n">
        <v>9.710000000000001</v>
      </c>
      <c r="F654" t="n">
        <v>6.8</v>
      </c>
      <c r="G654" t="n">
        <v>58.33</v>
      </c>
      <c r="H654" t="n">
        <v>0.92</v>
      </c>
      <c r="I654" t="n">
        <v>7</v>
      </c>
      <c r="J654" t="n">
        <v>231.66</v>
      </c>
      <c r="K654" t="n">
        <v>56.13</v>
      </c>
      <c r="L654" t="n">
        <v>12</v>
      </c>
      <c r="M654" t="n">
        <v>5</v>
      </c>
      <c r="N654" t="n">
        <v>53.53</v>
      </c>
      <c r="O654" t="n">
        <v>28805.23</v>
      </c>
      <c r="P654" t="n">
        <v>95.72</v>
      </c>
      <c r="Q654" t="n">
        <v>204.14</v>
      </c>
      <c r="R654" t="n">
        <v>25.29</v>
      </c>
      <c r="S654" t="n">
        <v>17.37</v>
      </c>
      <c r="T654" t="n">
        <v>1854.33</v>
      </c>
      <c r="U654" t="n">
        <v>0.6899999999999999</v>
      </c>
      <c r="V654" t="n">
        <v>0.75</v>
      </c>
      <c r="W654" t="n">
        <v>1.15</v>
      </c>
      <c r="X654" t="n">
        <v>0.11</v>
      </c>
      <c r="Y654" t="n">
        <v>1</v>
      </c>
      <c r="Z654" t="n">
        <v>10</v>
      </c>
    </row>
    <row r="655">
      <c r="A655" t="n">
        <v>45</v>
      </c>
      <c r="B655" t="n">
        <v>110</v>
      </c>
      <c r="C655" t="inlineStr">
        <is>
          <t xml:space="preserve">CONCLUIDO	</t>
        </is>
      </c>
      <c r="D655" t="n">
        <v>10.2913</v>
      </c>
      <c r="E655" t="n">
        <v>9.720000000000001</v>
      </c>
      <c r="F655" t="n">
        <v>6.81</v>
      </c>
      <c r="G655" t="n">
        <v>58.36</v>
      </c>
      <c r="H655" t="n">
        <v>0.9399999999999999</v>
      </c>
      <c r="I655" t="n">
        <v>7</v>
      </c>
      <c r="J655" t="n">
        <v>232.08</v>
      </c>
      <c r="K655" t="n">
        <v>56.13</v>
      </c>
      <c r="L655" t="n">
        <v>12.25</v>
      </c>
      <c r="M655" t="n">
        <v>5</v>
      </c>
      <c r="N655" t="n">
        <v>53.71</v>
      </c>
      <c r="O655" t="n">
        <v>28857.81</v>
      </c>
      <c r="P655" t="n">
        <v>95.65000000000001</v>
      </c>
      <c r="Q655" t="n">
        <v>204.14</v>
      </c>
      <c r="R655" t="n">
        <v>25.62</v>
      </c>
      <c r="S655" t="n">
        <v>17.37</v>
      </c>
      <c r="T655" t="n">
        <v>2018.85</v>
      </c>
      <c r="U655" t="n">
        <v>0.68</v>
      </c>
      <c r="V655" t="n">
        <v>0.75</v>
      </c>
      <c r="W655" t="n">
        <v>1.14</v>
      </c>
      <c r="X655" t="n">
        <v>0.12</v>
      </c>
      <c r="Y655" t="n">
        <v>1</v>
      </c>
      <c r="Z655" t="n">
        <v>10</v>
      </c>
    </row>
    <row r="656">
      <c r="A656" t="n">
        <v>46</v>
      </c>
      <c r="B656" t="n">
        <v>110</v>
      </c>
      <c r="C656" t="inlineStr">
        <is>
          <t xml:space="preserve">CONCLUIDO	</t>
        </is>
      </c>
      <c r="D656" t="n">
        <v>10.2901</v>
      </c>
      <c r="E656" t="n">
        <v>9.720000000000001</v>
      </c>
      <c r="F656" t="n">
        <v>6.81</v>
      </c>
      <c r="G656" t="n">
        <v>58.37</v>
      </c>
      <c r="H656" t="n">
        <v>0.96</v>
      </c>
      <c r="I656" t="n">
        <v>7</v>
      </c>
      <c r="J656" t="n">
        <v>232.51</v>
      </c>
      <c r="K656" t="n">
        <v>56.13</v>
      </c>
      <c r="L656" t="n">
        <v>12.5</v>
      </c>
      <c r="M656" t="n">
        <v>5</v>
      </c>
      <c r="N656" t="n">
        <v>53.88</v>
      </c>
      <c r="O656" t="n">
        <v>28910.45</v>
      </c>
      <c r="P656" t="n">
        <v>95.53</v>
      </c>
      <c r="Q656" t="n">
        <v>204.15</v>
      </c>
      <c r="R656" t="n">
        <v>25.59</v>
      </c>
      <c r="S656" t="n">
        <v>17.37</v>
      </c>
      <c r="T656" t="n">
        <v>2004.01</v>
      </c>
      <c r="U656" t="n">
        <v>0.68</v>
      </c>
      <c r="V656" t="n">
        <v>0.75</v>
      </c>
      <c r="W656" t="n">
        <v>1.15</v>
      </c>
      <c r="X656" t="n">
        <v>0.12</v>
      </c>
      <c r="Y656" t="n">
        <v>1</v>
      </c>
      <c r="Z656" t="n">
        <v>10</v>
      </c>
    </row>
    <row r="657">
      <c r="A657" t="n">
        <v>47</v>
      </c>
      <c r="B657" t="n">
        <v>110</v>
      </c>
      <c r="C657" t="inlineStr">
        <is>
          <t xml:space="preserve">CONCLUIDO	</t>
        </is>
      </c>
      <c r="D657" t="n">
        <v>10.291</v>
      </c>
      <c r="E657" t="n">
        <v>9.720000000000001</v>
      </c>
      <c r="F657" t="n">
        <v>6.81</v>
      </c>
      <c r="G657" t="n">
        <v>58.36</v>
      </c>
      <c r="H657" t="n">
        <v>0.97</v>
      </c>
      <c r="I657" t="n">
        <v>7</v>
      </c>
      <c r="J657" t="n">
        <v>232.94</v>
      </c>
      <c r="K657" t="n">
        <v>56.13</v>
      </c>
      <c r="L657" t="n">
        <v>12.75</v>
      </c>
      <c r="M657" t="n">
        <v>5</v>
      </c>
      <c r="N657" t="n">
        <v>54.06</v>
      </c>
      <c r="O657" t="n">
        <v>28963.15</v>
      </c>
      <c r="P657" t="n">
        <v>95.28</v>
      </c>
      <c r="Q657" t="n">
        <v>204.15</v>
      </c>
      <c r="R657" t="n">
        <v>25.58</v>
      </c>
      <c r="S657" t="n">
        <v>17.37</v>
      </c>
      <c r="T657" t="n">
        <v>1997.89</v>
      </c>
      <c r="U657" t="n">
        <v>0.68</v>
      </c>
      <c r="V657" t="n">
        <v>0.75</v>
      </c>
      <c r="W657" t="n">
        <v>1.15</v>
      </c>
      <c r="X657" t="n">
        <v>0.12</v>
      </c>
      <c r="Y657" t="n">
        <v>1</v>
      </c>
      <c r="Z657" t="n">
        <v>10</v>
      </c>
    </row>
    <row r="658">
      <c r="A658" t="n">
        <v>48</v>
      </c>
      <c r="B658" t="n">
        <v>110</v>
      </c>
      <c r="C658" t="inlineStr">
        <is>
          <t xml:space="preserve">CONCLUIDO	</t>
        </is>
      </c>
      <c r="D658" t="n">
        <v>10.2881</v>
      </c>
      <c r="E658" t="n">
        <v>9.720000000000001</v>
      </c>
      <c r="F658" t="n">
        <v>6.81</v>
      </c>
      <c r="G658" t="n">
        <v>58.39</v>
      </c>
      <c r="H658" t="n">
        <v>0.99</v>
      </c>
      <c r="I658" t="n">
        <v>7</v>
      </c>
      <c r="J658" t="n">
        <v>233.37</v>
      </c>
      <c r="K658" t="n">
        <v>56.13</v>
      </c>
      <c r="L658" t="n">
        <v>13</v>
      </c>
      <c r="M658" t="n">
        <v>5</v>
      </c>
      <c r="N658" t="n">
        <v>54.24</v>
      </c>
      <c r="O658" t="n">
        <v>29015.91</v>
      </c>
      <c r="P658" t="n">
        <v>95.06</v>
      </c>
      <c r="Q658" t="n">
        <v>204.14</v>
      </c>
      <c r="R658" t="n">
        <v>25.72</v>
      </c>
      <c r="S658" t="n">
        <v>17.37</v>
      </c>
      <c r="T658" t="n">
        <v>2067.47</v>
      </c>
      <c r="U658" t="n">
        <v>0.68</v>
      </c>
      <c r="V658" t="n">
        <v>0.75</v>
      </c>
      <c r="W658" t="n">
        <v>1.14</v>
      </c>
      <c r="X658" t="n">
        <v>0.12</v>
      </c>
      <c r="Y658" t="n">
        <v>1</v>
      </c>
      <c r="Z658" t="n">
        <v>10</v>
      </c>
    </row>
    <row r="659">
      <c r="A659" t="n">
        <v>49</v>
      </c>
      <c r="B659" t="n">
        <v>110</v>
      </c>
      <c r="C659" t="inlineStr">
        <is>
          <t xml:space="preserve">CONCLUIDO	</t>
        </is>
      </c>
      <c r="D659" t="n">
        <v>10.2889</v>
      </c>
      <c r="E659" t="n">
        <v>9.720000000000001</v>
      </c>
      <c r="F659" t="n">
        <v>6.81</v>
      </c>
      <c r="G659" t="n">
        <v>58.38</v>
      </c>
      <c r="H659" t="n">
        <v>1.01</v>
      </c>
      <c r="I659" t="n">
        <v>7</v>
      </c>
      <c r="J659" t="n">
        <v>233.79</v>
      </c>
      <c r="K659" t="n">
        <v>56.13</v>
      </c>
      <c r="L659" t="n">
        <v>13.25</v>
      </c>
      <c r="M659" t="n">
        <v>5</v>
      </c>
      <c r="N659" t="n">
        <v>54.42</v>
      </c>
      <c r="O659" t="n">
        <v>29068.74</v>
      </c>
      <c r="P659" t="n">
        <v>94.81</v>
      </c>
      <c r="Q659" t="n">
        <v>204.16</v>
      </c>
      <c r="R659" t="n">
        <v>25.61</v>
      </c>
      <c r="S659" t="n">
        <v>17.37</v>
      </c>
      <c r="T659" t="n">
        <v>2010.86</v>
      </c>
      <c r="U659" t="n">
        <v>0.68</v>
      </c>
      <c r="V659" t="n">
        <v>0.75</v>
      </c>
      <c r="W659" t="n">
        <v>1.15</v>
      </c>
      <c r="X659" t="n">
        <v>0.12</v>
      </c>
      <c r="Y659" t="n">
        <v>1</v>
      </c>
      <c r="Z659" t="n">
        <v>10</v>
      </c>
    </row>
    <row r="660">
      <c r="A660" t="n">
        <v>50</v>
      </c>
      <c r="B660" t="n">
        <v>110</v>
      </c>
      <c r="C660" t="inlineStr">
        <is>
          <t xml:space="preserve">CONCLUIDO	</t>
        </is>
      </c>
      <c r="D660" t="n">
        <v>10.3606</v>
      </c>
      <c r="E660" t="n">
        <v>9.65</v>
      </c>
      <c r="F660" t="n">
        <v>6.79</v>
      </c>
      <c r="G660" t="n">
        <v>67.86</v>
      </c>
      <c r="H660" t="n">
        <v>1.02</v>
      </c>
      <c r="I660" t="n">
        <v>6</v>
      </c>
      <c r="J660" t="n">
        <v>234.22</v>
      </c>
      <c r="K660" t="n">
        <v>56.13</v>
      </c>
      <c r="L660" t="n">
        <v>13.5</v>
      </c>
      <c r="M660" t="n">
        <v>4</v>
      </c>
      <c r="N660" t="n">
        <v>54.6</v>
      </c>
      <c r="O660" t="n">
        <v>29121.64</v>
      </c>
      <c r="P660" t="n">
        <v>94.13</v>
      </c>
      <c r="Q660" t="n">
        <v>204.14</v>
      </c>
      <c r="R660" t="n">
        <v>24.75</v>
      </c>
      <c r="S660" t="n">
        <v>17.37</v>
      </c>
      <c r="T660" t="n">
        <v>1588.75</v>
      </c>
      <c r="U660" t="n">
        <v>0.7</v>
      </c>
      <c r="V660" t="n">
        <v>0.75</v>
      </c>
      <c r="W660" t="n">
        <v>1.15</v>
      </c>
      <c r="X660" t="n">
        <v>0.09</v>
      </c>
      <c r="Y660" t="n">
        <v>1</v>
      </c>
      <c r="Z660" t="n">
        <v>10</v>
      </c>
    </row>
    <row r="661">
      <c r="A661" t="n">
        <v>51</v>
      </c>
      <c r="B661" t="n">
        <v>110</v>
      </c>
      <c r="C661" t="inlineStr">
        <is>
          <t xml:space="preserve">CONCLUIDO	</t>
        </is>
      </c>
      <c r="D661" t="n">
        <v>10.3621</v>
      </c>
      <c r="E661" t="n">
        <v>9.65</v>
      </c>
      <c r="F661" t="n">
        <v>6.78</v>
      </c>
      <c r="G661" t="n">
        <v>67.84</v>
      </c>
      <c r="H661" t="n">
        <v>1.04</v>
      </c>
      <c r="I661" t="n">
        <v>6</v>
      </c>
      <c r="J661" t="n">
        <v>234.65</v>
      </c>
      <c r="K661" t="n">
        <v>56.13</v>
      </c>
      <c r="L661" t="n">
        <v>13.75</v>
      </c>
      <c r="M661" t="n">
        <v>4</v>
      </c>
      <c r="N661" t="n">
        <v>54.78</v>
      </c>
      <c r="O661" t="n">
        <v>29174.59</v>
      </c>
      <c r="P661" t="n">
        <v>94.16</v>
      </c>
      <c r="Q661" t="n">
        <v>204.15</v>
      </c>
      <c r="R661" t="n">
        <v>24.71</v>
      </c>
      <c r="S661" t="n">
        <v>17.37</v>
      </c>
      <c r="T661" t="n">
        <v>1565.06</v>
      </c>
      <c r="U661" t="n">
        <v>0.7</v>
      </c>
      <c r="V661" t="n">
        <v>0.75</v>
      </c>
      <c r="W661" t="n">
        <v>1.15</v>
      </c>
      <c r="X661" t="n">
        <v>0.09</v>
      </c>
      <c r="Y661" t="n">
        <v>1</v>
      </c>
      <c r="Z661" t="n">
        <v>10</v>
      </c>
    </row>
    <row r="662">
      <c r="A662" t="n">
        <v>52</v>
      </c>
      <c r="B662" t="n">
        <v>110</v>
      </c>
      <c r="C662" t="inlineStr">
        <is>
          <t xml:space="preserve">CONCLUIDO	</t>
        </is>
      </c>
      <c r="D662" t="n">
        <v>10.36</v>
      </c>
      <c r="E662" t="n">
        <v>9.65</v>
      </c>
      <c r="F662" t="n">
        <v>6.79</v>
      </c>
      <c r="G662" t="n">
        <v>67.86</v>
      </c>
      <c r="H662" t="n">
        <v>1.06</v>
      </c>
      <c r="I662" t="n">
        <v>6</v>
      </c>
      <c r="J662" t="n">
        <v>235.08</v>
      </c>
      <c r="K662" t="n">
        <v>56.13</v>
      </c>
      <c r="L662" t="n">
        <v>14</v>
      </c>
      <c r="M662" t="n">
        <v>4</v>
      </c>
      <c r="N662" t="n">
        <v>54.96</v>
      </c>
      <c r="O662" t="n">
        <v>29227.61</v>
      </c>
      <c r="P662" t="n">
        <v>94.15000000000001</v>
      </c>
      <c r="Q662" t="n">
        <v>204.15</v>
      </c>
      <c r="R662" t="n">
        <v>24.87</v>
      </c>
      <c r="S662" t="n">
        <v>17.37</v>
      </c>
      <c r="T662" t="n">
        <v>1646.68</v>
      </c>
      <c r="U662" t="n">
        <v>0.7</v>
      </c>
      <c r="V662" t="n">
        <v>0.75</v>
      </c>
      <c r="W662" t="n">
        <v>1.14</v>
      </c>
      <c r="X662" t="n">
        <v>0.1</v>
      </c>
      <c r="Y662" t="n">
        <v>1</v>
      </c>
      <c r="Z662" t="n">
        <v>10</v>
      </c>
    </row>
    <row r="663">
      <c r="A663" t="n">
        <v>53</v>
      </c>
      <c r="B663" t="n">
        <v>110</v>
      </c>
      <c r="C663" t="inlineStr">
        <is>
          <t xml:space="preserve">CONCLUIDO	</t>
        </is>
      </c>
      <c r="D663" t="n">
        <v>10.3561</v>
      </c>
      <c r="E663" t="n">
        <v>9.66</v>
      </c>
      <c r="F663" t="n">
        <v>6.79</v>
      </c>
      <c r="G663" t="n">
        <v>67.90000000000001</v>
      </c>
      <c r="H663" t="n">
        <v>1.08</v>
      </c>
      <c r="I663" t="n">
        <v>6</v>
      </c>
      <c r="J663" t="n">
        <v>235.51</v>
      </c>
      <c r="K663" t="n">
        <v>56.13</v>
      </c>
      <c r="L663" t="n">
        <v>14.25</v>
      </c>
      <c r="M663" t="n">
        <v>4</v>
      </c>
      <c r="N663" t="n">
        <v>55.14</v>
      </c>
      <c r="O663" t="n">
        <v>29280.69</v>
      </c>
      <c r="P663" t="n">
        <v>94.33</v>
      </c>
      <c r="Q663" t="n">
        <v>204.17</v>
      </c>
      <c r="R663" t="n">
        <v>24.89</v>
      </c>
      <c r="S663" t="n">
        <v>17.37</v>
      </c>
      <c r="T663" t="n">
        <v>1656.09</v>
      </c>
      <c r="U663" t="n">
        <v>0.7</v>
      </c>
      <c r="V663" t="n">
        <v>0.75</v>
      </c>
      <c r="W663" t="n">
        <v>1.15</v>
      </c>
      <c r="X663" t="n">
        <v>0.1</v>
      </c>
      <c r="Y663" t="n">
        <v>1</v>
      </c>
      <c r="Z663" t="n">
        <v>10</v>
      </c>
    </row>
    <row r="664">
      <c r="A664" t="n">
        <v>54</v>
      </c>
      <c r="B664" t="n">
        <v>110</v>
      </c>
      <c r="C664" t="inlineStr">
        <is>
          <t xml:space="preserve">CONCLUIDO	</t>
        </is>
      </c>
      <c r="D664" t="n">
        <v>10.3576</v>
      </c>
      <c r="E664" t="n">
        <v>9.65</v>
      </c>
      <c r="F664" t="n">
        <v>6.79</v>
      </c>
      <c r="G664" t="n">
        <v>67.89</v>
      </c>
      <c r="H664" t="n">
        <v>1.09</v>
      </c>
      <c r="I664" t="n">
        <v>6</v>
      </c>
      <c r="J664" t="n">
        <v>235.94</v>
      </c>
      <c r="K664" t="n">
        <v>56.13</v>
      </c>
      <c r="L664" t="n">
        <v>14.5</v>
      </c>
      <c r="M664" t="n">
        <v>4</v>
      </c>
      <c r="N664" t="n">
        <v>55.32</v>
      </c>
      <c r="O664" t="n">
        <v>29333.84</v>
      </c>
      <c r="P664" t="n">
        <v>94.29000000000001</v>
      </c>
      <c r="Q664" t="n">
        <v>204.14</v>
      </c>
      <c r="R664" t="n">
        <v>24.98</v>
      </c>
      <c r="S664" t="n">
        <v>17.37</v>
      </c>
      <c r="T664" t="n">
        <v>1699.99</v>
      </c>
      <c r="U664" t="n">
        <v>0.7</v>
      </c>
      <c r="V664" t="n">
        <v>0.75</v>
      </c>
      <c r="W664" t="n">
        <v>1.14</v>
      </c>
      <c r="X664" t="n">
        <v>0.1</v>
      </c>
      <c r="Y664" t="n">
        <v>1</v>
      </c>
      <c r="Z664" t="n">
        <v>10</v>
      </c>
    </row>
    <row r="665">
      <c r="A665" t="n">
        <v>55</v>
      </c>
      <c r="B665" t="n">
        <v>110</v>
      </c>
      <c r="C665" t="inlineStr">
        <is>
          <t xml:space="preserve">CONCLUIDO	</t>
        </is>
      </c>
      <c r="D665" t="n">
        <v>10.366</v>
      </c>
      <c r="E665" t="n">
        <v>9.65</v>
      </c>
      <c r="F665" t="n">
        <v>6.78</v>
      </c>
      <c r="G665" t="n">
        <v>67.81</v>
      </c>
      <c r="H665" t="n">
        <v>1.11</v>
      </c>
      <c r="I665" t="n">
        <v>6</v>
      </c>
      <c r="J665" t="n">
        <v>236.37</v>
      </c>
      <c r="K665" t="n">
        <v>56.13</v>
      </c>
      <c r="L665" t="n">
        <v>14.75</v>
      </c>
      <c r="M665" t="n">
        <v>4</v>
      </c>
      <c r="N665" t="n">
        <v>55.5</v>
      </c>
      <c r="O665" t="n">
        <v>29387.05</v>
      </c>
      <c r="P665" t="n">
        <v>94.12</v>
      </c>
      <c r="Q665" t="n">
        <v>204.14</v>
      </c>
      <c r="R665" t="n">
        <v>24.61</v>
      </c>
      <c r="S665" t="n">
        <v>17.37</v>
      </c>
      <c r="T665" t="n">
        <v>1518.5</v>
      </c>
      <c r="U665" t="n">
        <v>0.71</v>
      </c>
      <c r="V665" t="n">
        <v>0.75</v>
      </c>
      <c r="W665" t="n">
        <v>1.15</v>
      </c>
      <c r="X665" t="n">
        <v>0.09</v>
      </c>
      <c r="Y665" t="n">
        <v>1</v>
      </c>
      <c r="Z665" t="n">
        <v>10</v>
      </c>
    </row>
    <row r="666">
      <c r="A666" t="n">
        <v>56</v>
      </c>
      <c r="B666" t="n">
        <v>110</v>
      </c>
      <c r="C666" t="inlineStr">
        <is>
          <t xml:space="preserve">CONCLUIDO	</t>
        </is>
      </c>
      <c r="D666" t="n">
        <v>10.3612</v>
      </c>
      <c r="E666" t="n">
        <v>9.65</v>
      </c>
      <c r="F666" t="n">
        <v>6.79</v>
      </c>
      <c r="G666" t="n">
        <v>67.84999999999999</v>
      </c>
      <c r="H666" t="n">
        <v>1.13</v>
      </c>
      <c r="I666" t="n">
        <v>6</v>
      </c>
      <c r="J666" t="n">
        <v>236.81</v>
      </c>
      <c r="K666" t="n">
        <v>56.13</v>
      </c>
      <c r="L666" t="n">
        <v>15</v>
      </c>
      <c r="M666" t="n">
        <v>4</v>
      </c>
      <c r="N666" t="n">
        <v>55.68</v>
      </c>
      <c r="O666" t="n">
        <v>29440.33</v>
      </c>
      <c r="P666" t="n">
        <v>93.81999999999999</v>
      </c>
      <c r="Q666" t="n">
        <v>204.14</v>
      </c>
      <c r="R666" t="n">
        <v>24.72</v>
      </c>
      <c r="S666" t="n">
        <v>17.37</v>
      </c>
      <c r="T666" t="n">
        <v>1574.64</v>
      </c>
      <c r="U666" t="n">
        <v>0.7</v>
      </c>
      <c r="V666" t="n">
        <v>0.75</v>
      </c>
      <c r="W666" t="n">
        <v>1.15</v>
      </c>
      <c r="X666" t="n">
        <v>0.09</v>
      </c>
      <c r="Y666" t="n">
        <v>1</v>
      </c>
      <c r="Z666" t="n">
        <v>10</v>
      </c>
    </row>
    <row r="667">
      <c r="A667" t="n">
        <v>57</v>
      </c>
      <c r="B667" t="n">
        <v>110</v>
      </c>
      <c r="C667" t="inlineStr">
        <is>
          <t xml:space="preserve">CONCLUIDO	</t>
        </is>
      </c>
      <c r="D667" t="n">
        <v>10.3567</v>
      </c>
      <c r="E667" t="n">
        <v>9.66</v>
      </c>
      <c r="F667" t="n">
        <v>6.79</v>
      </c>
      <c r="G667" t="n">
        <v>67.89</v>
      </c>
      <c r="H667" t="n">
        <v>1.14</v>
      </c>
      <c r="I667" t="n">
        <v>6</v>
      </c>
      <c r="J667" t="n">
        <v>237.24</v>
      </c>
      <c r="K667" t="n">
        <v>56.13</v>
      </c>
      <c r="L667" t="n">
        <v>15.25</v>
      </c>
      <c r="M667" t="n">
        <v>4</v>
      </c>
      <c r="N667" t="n">
        <v>55.86</v>
      </c>
      <c r="O667" t="n">
        <v>29493.67</v>
      </c>
      <c r="P667" t="n">
        <v>93.77</v>
      </c>
      <c r="Q667" t="n">
        <v>204.14</v>
      </c>
      <c r="R667" t="n">
        <v>24.91</v>
      </c>
      <c r="S667" t="n">
        <v>17.37</v>
      </c>
      <c r="T667" t="n">
        <v>1669.66</v>
      </c>
      <c r="U667" t="n">
        <v>0.7</v>
      </c>
      <c r="V667" t="n">
        <v>0.75</v>
      </c>
      <c r="W667" t="n">
        <v>1.15</v>
      </c>
      <c r="X667" t="n">
        <v>0.1</v>
      </c>
      <c r="Y667" t="n">
        <v>1</v>
      </c>
      <c r="Z667" t="n">
        <v>10</v>
      </c>
    </row>
    <row r="668">
      <c r="A668" t="n">
        <v>58</v>
      </c>
      <c r="B668" t="n">
        <v>110</v>
      </c>
      <c r="C668" t="inlineStr">
        <is>
          <t xml:space="preserve">CONCLUIDO	</t>
        </is>
      </c>
      <c r="D668" t="n">
        <v>10.3543</v>
      </c>
      <c r="E668" t="n">
        <v>9.66</v>
      </c>
      <c r="F668" t="n">
        <v>6.79</v>
      </c>
      <c r="G668" t="n">
        <v>67.92</v>
      </c>
      <c r="H668" t="n">
        <v>1.16</v>
      </c>
      <c r="I668" t="n">
        <v>6</v>
      </c>
      <c r="J668" t="n">
        <v>237.67</v>
      </c>
      <c r="K668" t="n">
        <v>56.13</v>
      </c>
      <c r="L668" t="n">
        <v>15.5</v>
      </c>
      <c r="M668" t="n">
        <v>4</v>
      </c>
      <c r="N668" t="n">
        <v>56.05</v>
      </c>
      <c r="O668" t="n">
        <v>29547.07</v>
      </c>
      <c r="P668" t="n">
        <v>93.66</v>
      </c>
      <c r="Q668" t="n">
        <v>204.14</v>
      </c>
      <c r="R668" t="n">
        <v>25.03</v>
      </c>
      <c r="S668" t="n">
        <v>17.37</v>
      </c>
      <c r="T668" t="n">
        <v>1724.91</v>
      </c>
      <c r="U668" t="n">
        <v>0.6899999999999999</v>
      </c>
      <c r="V668" t="n">
        <v>0.75</v>
      </c>
      <c r="W668" t="n">
        <v>1.14</v>
      </c>
      <c r="X668" t="n">
        <v>0.1</v>
      </c>
      <c r="Y668" t="n">
        <v>1</v>
      </c>
      <c r="Z668" t="n">
        <v>10</v>
      </c>
    </row>
    <row r="669">
      <c r="A669" t="n">
        <v>59</v>
      </c>
      <c r="B669" t="n">
        <v>110</v>
      </c>
      <c r="C669" t="inlineStr">
        <is>
          <t xml:space="preserve">CONCLUIDO	</t>
        </is>
      </c>
      <c r="D669" t="n">
        <v>10.3543</v>
      </c>
      <c r="E669" t="n">
        <v>9.66</v>
      </c>
      <c r="F669" t="n">
        <v>6.79</v>
      </c>
      <c r="G669" t="n">
        <v>67.92</v>
      </c>
      <c r="H669" t="n">
        <v>1.18</v>
      </c>
      <c r="I669" t="n">
        <v>6</v>
      </c>
      <c r="J669" t="n">
        <v>238.11</v>
      </c>
      <c r="K669" t="n">
        <v>56.13</v>
      </c>
      <c r="L669" t="n">
        <v>15.75</v>
      </c>
      <c r="M669" t="n">
        <v>4</v>
      </c>
      <c r="N669" t="n">
        <v>56.23</v>
      </c>
      <c r="O669" t="n">
        <v>29600.54</v>
      </c>
      <c r="P669" t="n">
        <v>93.37</v>
      </c>
      <c r="Q669" t="n">
        <v>204.15</v>
      </c>
      <c r="R669" t="n">
        <v>24.92</v>
      </c>
      <c r="S669" t="n">
        <v>17.37</v>
      </c>
      <c r="T669" t="n">
        <v>1671.08</v>
      </c>
      <c r="U669" t="n">
        <v>0.7</v>
      </c>
      <c r="V669" t="n">
        <v>0.75</v>
      </c>
      <c r="W669" t="n">
        <v>1.15</v>
      </c>
      <c r="X669" t="n">
        <v>0.1</v>
      </c>
      <c r="Y669" t="n">
        <v>1</v>
      </c>
      <c r="Z669" t="n">
        <v>10</v>
      </c>
    </row>
    <row r="670">
      <c r="A670" t="n">
        <v>60</v>
      </c>
      <c r="B670" t="n">
        <v>110</v>
      </c>
      <c r="C670" t="inlineStr">
        <is>
          <t xml:space="preserve">CONCLUIDO	</t>
        </is>
      </c>
      <c r="D670" t="n">
        <v>10.3582</v>
      </c>
      <c r="E670" t="n">
        <v>9.65</v>
      </c>
      <c r="F670" t="n">
        <v>6.79</v>
      </c>
      <c r="G670" t="n">
        <v>67.88</v>
      </c>
      <c r="H670" t="n">
        <v>1.19</v>
      </c>
      <c r="I670" t="n">
        <v>6</v>
      </c>
      <c r="J670" t="n">
        <v>238.54</v>
      </c>
      <c r="K670" t="n">
        <v>56.13</v>
      </c>
      <c r="L670" t="n">
        <v>16</v>
      </c>
      <c r="M670" t="n">
        <v>4</v>
      </c>
      <c r="N670" t="n">
        <v>56.41</v>
      </c>
      <c r="O670" t="n">
        <v>29654.08</v>
      </c>
      <c r="P670" t="n">
        <v>93.43000000000001</v>
      </c>
      <c r="Q670" t="n">
        <v>204.16</v>
      </c>
      <c r="R670" t="n">
        <v>24.76</v>
      </c>
      <c r="S670" t="n">
        <v>17.37</v>
      </c>
      <c r="T670" t="n">
        <v>1592.66</v>
      </c>
      <c r="U670" t="n">
        <v>0.7</v>
      </c>
      <c r="V670" t="n">
        <v>0.75</v>
      </c>
      <c r="W670" t="n">
        <v>1.15</v>
      </c>
      <c r="X670" t="n">
        <v>0.1</v>
      </c>
      <c r="Y670" t="n">
        <v>1</v>
      </c>
      <c r="Z670" t="n">
        <v>10</v>
      </c>
    </row>
    <row r="671">
      <c r="A671" t="n">
        <v>61</v>
      </c>
      <c r="B671" t="n">
        <v>110</v>
      </c>
      <c r="C671" t="inlineStr">
        <is>
          <t xml:space="preserve">CONCLUIDO	</t>
        </is>
      </c>
      <c r="D671" t="n">
        <v>10.3546</v>
      </c>
      <c r="E671" t="n">
        <v>9.66</v>
      </c>
      <c r="F671" t="n">
        <v>6.79</v>
      </c>
      <c r="G671" t="n">
        <v>67.91</v>
      </c>
      <c r="H671" t="n">
        <v>1.21</v>
      </c>
      <c r="I671" t="n">
        <v>6</v>
      </c>
      <c r="J671" t="n">
        <v>238.97</v>
      </c>
      <c r="K671" t="n">
        <v>56.13</v>
      </c>
      <c r="L671" t="n">
        <v>16.25</v>
      </c>
      <c r="M671" t="n">
        <v>4</v>
      </c>
      <c r="N671" t="n">
        <v>56.6</v>
      </c>
      <c r="O671" t="n">
        <v>29707.68</v>
      </c>
      <c r="P671" t="n">
        <v>93.11</v>
      </c>
      <c r="Q671" t="n">
        <v>204.14</v>
      </c>
      <c r="R671" t="n">
        <v>25.01</v>
      </c>
      <c r="S671" t="n">
        <v>17.37</v>
      </c>
      <c r="T671" t="n">
        <v>1719.58</v>
      </c>
      <c r="U671" t="n">
        <v>0.6899999999999999</v>
      </c>
      <c r="V671" t="n">
        <v>0.75</v>
      </c>
      <c r="W671" t="n">
        <v>1.14</v>
      </c>
      <c r="X671" t="n">
        <v>0.1</v>
      </c>
      <c r="Y671" t="n">
        <v>1</v>
      </c>
      <c r="Z671" t="n">
        <v>10</v>
      </c>
    </row>
    <row r="672">
      <c r="A672" t="n">
        <v>62</v>
      </c>
      <c r="B672" t="n">
        <v>110</v>
      </c>
      <c r="C672" t="inlineStr">
        <is>
          <t xml:space="preserve">CONCLUIDO	</t>
        </is>
      </c>
      <c r="D672" t="n">
        <v>10.4257</v>
      </c>
      <c r="E672" t="n">
        <v>9.59</v>
      </c>
      <c r="F672" t="n">
        <v>6.77</v>
      </c>
      <c r="G672" t="n">
        <v>81.20999999999999</v>
      </c>
      <c r="H672" t="n">
        <v>1.23</v>
      </c>
      <c r="I672" t="n">
        <v>5</v>
      </c>
      <c r="J672" t="n">
        <v>239.41</v>
      </c>
      <c r="K672" t="n">
        <v>56.13</v>
      </c>
      <c r="L672" t="n">
        <v>16.5</v>
      </c>
      <c r="M672" t="n">
        <v>3</v>
      </c>
      <c r="N672" t="n">
        <v>56.78</v>
      </c>
      <c r="O672" t="n">
        <v>29761.35</v>
      </c>
      <c r="P672" t="n">
        <v>92.16</v>
      </c>
      <c r="Q672" t="n">
        <v>204.14</v>
      </c>
      <c r="R672" t="n">
        <v>24.27</v>
      </c>
      <c r="S672" t="n">
        <v>17.37</v>
      </c>
      <c r="T672" t="n">
        <v>1351.43</v>
      </c>
      <c r="U672" t="n">
        <v>0.72</v>
      </c>
      <c r="V672" t="n">
        <v>0.75</v>
      </c>
      <c r="W672" t="n">
        <v>1.14</v>
      </c>
      <c r="X672" t="n">
        <v>0.08</v>
      </c>
      <c r="Y672" t="n">
        <v>1</v>
      </c>
      <c r="Z672" t="n">
        <v>10</v>
      </c>
    </row>
    <row r="673">
      <c r="A673" t="n">
        <v>63</v>
      </c>
      <c r="B673" t="n">
        <v>110</v>
      </c>
      <c r="C673" t="inlineStr">
        <is>
          <t xml:space="preserve">CONCLUIDO	</t>
        </is>
      </c>
      <c r="D673" t="n">
        <v>10.4197</v>
      </c>
      <c r="E673" t="n">
        <v>9.6</v>
      </c>
      <c r="F673" t="n">
        <v>6.77</v>
      </c>
      <c r="G673" t="n">
        <v>81.28</v>
      </c>
      <c r="H673" t="n">
        <v>1.24</v>
      </c>
      <c r="I673" t="n">
        <v>5</v>
      </c>
      <c r="J673" t="n">
        <v>239.85</v>
      </c>
      <c r="K673" t="n">
        <v>56.13</v>
      </c>
      <c r="L673" t="n">
        <v>16.75</v>
      </c>
      <c r="M673" t="n">
        <v>3</v>
      </c>
      <c r="N673" t="n">
        <v>56.97</v>
      </c>
      <c r="O673" t="n">
        <v>29815.09</v>
      </c>
      <c r="P673" t="n">
        <v>92.45999999999999</v>
      </c>
      <c r="Q673" t="n">
        <v>204.14</v>
      </c>
      <c r="R673" t="n">
        <v>24.43</v>
      </c>
      <c r="S673" t="n">
        <v>17.37</v>
      </c>
      <c r="T673" t="n">
        <v>1434.71</v>
      </c>
      <c r="U673" t="n">
        <v>0.71</v>
      </c>
      <c r="V673" t="n">
        <v>0.75</v>
      </c>
      <c r="W673" t="n">
        <v>1.14</v>
      </c>
      <c r="X673" t="n">
        <v>0.08</v>
      </c>
      <c r="Y673" t="n">
        <v>1</v>
      </c>
      <c r="Z673" t="n">
        <v>10</v>
      </c>
    </row>
    <row r="674">
      <c r="A674" t="n">
        <v>64</v>
      </c>
      <c r="B674" t="n">
        <v>110</v>
      </c>
      <c r="C674" t="inlineStr">
        <is>
          <t xml:space="preserve">CONCLUIDO	</t>
        </is>
      </c>
      <c r="D674" t="n">
        <v>10.4155</v>
      </c>
      <c r="E674" t="n">
        <v>9.6</v>
      </c>
      <c r="F674" t="n">
        <v>6.78</v>
      </c>
      <c r="G674" t="n">
        <v>81.33</v>
      </c>
      <c r="H674" t="n">
        <v>1.26</v>
      </c>
      <c r="I674" t="n">
        <v>5</v>
      </c>
      <c r="J674" t="n">
        <v>240.28</v>
      </c>
      <c r="K674" t="n">
        <v>56.13</v>
      </c>
      <c r="L674" t="n">
        <v>17</v>
      </c>
      <c r="M674" t="n">
        <v>3</v>
      </c>
      <c r="N674" t="n">
        <v>57.16</v>
      </c>
      <c r="O674" t="n">
        <v>29869.01</v>
      </c>
      <c r="P674" t="n">
        <v>92.66</v>
      </c>
      <c r="Q674" t="n">
        <v>204.14</v>
      </c>
      <c r="R674" t="n">
        <v>24.59</v>
      </c>
      <c r="S674" t="n">
        <v>17.37</v>
      </c>
      <c r="T674" t="n">
        <v>1510.4</v>
      </c>
      <c r="U674" t="n">
        <v>0.71</v>
      </c>
      <c r="V674" t="n">
        <v>0.75</v>
      </c>
      <c r="W674" t="n">
        <v>1.14</v>
      </c>
      <c r="X674" t="n">
        <v>0.09</v>
      </c>
      <c r="Y674" t="n">
        <v>1</v>
      </c>
      <c r="Z674" t="n">
        <v>10</v>
      </c>
    </row>
    <row r="675">
      <c r="A675" t="n">
        <v>65</v>
      </c>
      <c r="B675" t="n">
        <v>110</v>
      </c>
      <c r="C675" t="inlineStr">
        <is>
          <t xml:space="preserve">CONCLUIDO	</t>
        </is>
      </c>
      <c r="D675" t="n">
        <v>10.4203</v>
      </c>
      <c r="E675" t="n">
        <v>9.6</v>
      </c>
      <c r="F675" t="n">
        <v>6.77</v>
      </c>
      <c r="G675" t="n">
        <v>81.27</v>
      </c>
      <c r="H675" t="n">
        <v>1.27</v>
      </c>
      <c r="I675" t="n">
        <v>5</v>
      </c>
      <c r="J675" t="n">
        <v>240.72</v>
      </c>
      <c r="K675" t="n">
        <v>56.13</v>
      </c>
      <c r="L675" t="n">
        <v>17.25</v>
      </c>
      <c r="M675" t="n">
        <v>3</v>
      </c>
      <c r="N675" t="n">
        <v>57.34</v>
      </c>
      <c r="O675" t="n">
        <v>29922.88</v>
      </c>
      <c r="P675" t="n">
        <v>92.61</v>
      </c>
      <c r="Q675" t="n">
        <v>204.14</v>
      </c>
      <c r="R675" t="n">
        <v>24.35</v>
      </c>
      <c r="S675" t="n">
        <v>17.37</v>
      </c>
      <c r="T675" t="n">
        <v>1391.89</v>
      </c>
      <c r="U675" t="n">
        <v>0.71</v>
      </c>
      <c r="V675" t="n">
        <v>0.75</v>
      </c>
      <c r="W675" t="n">
        <v>1.15</v>
      </c>
      <c r="X675" t="n">
        <v>0.08</v>
      </c>
      <c r="Y675" t="n">
        <v>1</v>
      </c>
      <c r="Z675" t="n">
        <v>10</v>
      </c>
    </row>
    <row r="676">
      <c r="A676" t="n">
        <v>66</v>
      </c>
      <c r="B676" t="n">
        <v>110</v>
      </c>
      <c r="C676" t="inlineStr">
        <is>
          <t xml:space="preserve">CONCLUIDO	</t>
        </is>
      </c>
      <c r="D676" t="n">
        <v>10.4182</v>
      </c>
      <c r="E676" t="n">
        <v>9.6</v>
      </c>
      <c r="F676" t="n">
        <v>6.77</v>
      </c>
      <c r="G676" t="n">
        <v>81.3</v>
      </c>
      <c r="H676" t="n">
        <v>1.29</v>
      </c>
      <c r="I676" t="n">
        <v>5</v>
      </c>
      <c r="J676" t="n">
        <v>241.16</v>
      </c>
      <c r="K676" t="n">
        <v>56.13</v>
      </c>
      <c r="L676" t="n">
        <v>17.5</v>
      </c>
      <c r="M676" t="n">
        <v>3</v>
      </c>
      <c r="N676" t="n">
        <v>57.53</v>
      </c>
      <c r="O676" t="n">
        <v>29976.82</v>
      </c>
      <c r="P676" t="n">
        <v>92.88</v>
      </c>
      <c r="Q676" t="n">
        <v>204.15</v>
      </c>
      <c r="R676" t="n">
        <v>24.41</v>
      </c>
      <c r="S676" t="n">
        <v>17.37</v>
      </c>
      <c r="T676" t="n">
        <v>1424.48</v>
      </c>
      <c r="U676" t="n">
        <v>0.71</v>
      </c>
      <c r="V676" t="n">
        <v>0.75</v>
      </c>
      <c r="W676" t="n">
        <v>1.15</v>
      </c>
      <c r="X676" t="n">
        <v>0.08</v>
      </c>
      <c r="Y676" t="n">
        <v>1</v>
      </c>
      <c r="Z676" t="n">
        <v>10</v>
      </c>
    </row>
    <row r="677">
      <c r="A677" t="n">
        <v>67</v>
      </c>
      <c r="B677" t="n">
        <v>110</v>
      </c>
      <c r="C677" t="inlineStr">
        <is>
          <t xml:space="preserve">CONCLUIDO	</t>
        </is>
      </c>
      <c r="D677" t="n">
        <v>10.4194</v>
      </c>
      <c r="E677" t="n">
        <v>9.6</v>
      </c>
      <c r="F677" t="n">
        <v>6.77</v>
      </c>
      <c r="G677" t="n">
        <v>81.28</v>
      </c>
      <c r="H677" t="n">
        <v>1.31</v>
      </c>
      <c r="I677" t="n">
        <v>5</v>
      </c>
      <c r="J677" t="n">
        <v>241.59</v>
      </c>
      <c r="K677" t="n">
        <v>56.13</v>
      </c>
      <c r="L677" t="n">
        <v>17.75</v>
      </c>
      <c r="M677" t="n">
        <v>3</v>
      </c>
      <c r="N677" t="n">
        <v>57.72</v>
      </c>
      <c r="O677" t="n">
        <v>30030.83</v>
      </c>
      <c r="P677" t="n">
        <v>92.7</v>
      </c>
      <c r="Q677" t="n">
        <v>204.14</v>
      </c>
      <c r="R677" t="n">
        <v>24.44</v>
      </c>
      <c r="S677" t="n">
        <v>17.37</v>
      </c>
      <c r="T677" t="n">
        <v>1436.8</v>
      </c>
      <c r="U677" t="n">
        <v>0.71</v>
      </c>
      <c r="V677" t="n">
        <v>0.75</v>
      </c>
      <c r="W677" t="n">
        <v>1.14</v>
      </c>
      <c r="X677" t="n">
        <v>0.08</v>
      </c>
      <c r="Y677" t="n">
        <v>1</v>
      </c>
      <c r="Z677" t="n">
        <v>10</v>
      </c>
    </row>
    <row r="678">
      <c r="A678" t="n">
        <v>68</v>
      </c>
      <c r="B678" t="n">
        <v>110</v>
      </c>
      <c r="C678" t="inlineStr">
        <is>
          <t xml:space="preserve">CONCLUIDO	</t>
        </is>
      </c>
      <c r="D678" t="n">
        <v>10.4203</v>
      </c>
      <c r="E678" t="n">
        <v>9.6</v>
      </c>
      <c r="F678" t="n">
        <v>6.77</v>
      </c>
      <c r="G678" t="n">
        <v>81.27</v>
      </c>
      <c r="H678" t="n">
        <v>1.32</v>
      </c>
      <c r="I678" t="n">
        <v>5</v>
      </c>
      <c r="J678" t="n">
        <v>242.03</v>
      </c>
      <c r="K678" t="n">
        <v>56.13</v>
      </c>
      <c r="L678" t="n">
        <v>18</v>
      </c>
      <c r="M678" t="n">
        <v>3</v>
      </c>
      <c r="N678" t="n">
        <v>57.91</v>
      </c>
      <c r="O678" t="n">
        <v>30084.9</v>
      </c>
      <c r="P678" t="n">
        <v>92.59999999999999</v>
      </c>
      <c r="Q678" t="n">
        <v>204.17</v>
      </c>
      <c r="R678" t="n">
        <v>24.45</v>
      </c>
      <c r="S678" t="n">
        <v>17.37</v>
      </c>
      <c r="T678" t="n">
        <v>1440.42</v>
      </c>
      <c r="U678" t="n">
        <v>0.71</v>
      </c>
      <c r="V678" t="n">
        <v>0.75</v>
      </c>
      <c r="W678" t="n">
        <v>1.14</v>
      </c>
      <c r="X678" t="n">
        <v>0.08</v>
      </c>
      <c r="Y678" t="n">
        <v>1</v>
      </c>
      <c r="Z678" t="n">
        <v>10</v>
      </c>
    </row>
    <row r="679">
      <c r="A679" t="n">
        <v>69</v>
      </c>
      <c r="B679" t="n">
        <v>110</v>
      </c>
      <c r="C679" t="inlineStr">
        <is>
          <t xml:space="preserve">CONCLUIDO	</t>
        </is>
      </c>
      <c r="D679" t="n">
        <v>10.4158</v>
      </c>
      <c r="E679" t="n">
        <v>9.6</v>
      </c>
      <c r="F679" t="n">
        <v>6.78</v>
      </c>
      <c r="G679" t="n">
        <v>81.31999999999999</v>
      </c>
      <c r="H679" t="n">
        <v>1.34</v>
      </c>
      <c r="I679" t="n">
        <v>5</v>
      </c>
      <c r="J679" t="n">
        <v>242.47</v>
      </c>
      <c r="K679" t="n">
        <v>56.13</v>
      </c>
      <c r="L679" t="n">
        <v>18.25</v>
      </c>
      <c r="M679" t="n">
        <v>3</v>
      </c>
      <c r="N679" t="n">
        <v>58.1</v>
      </c>
      <c r="O679" t="n">
        <v>30139.04</v>
      </c>
      <c r="P679" t="n">
        <v>92.59</v>
      </c>
      <c r="Q679" t="n">
        <v>204.14</v>
      </c>
      <c r="R679" t="n">
        <v>24.49</v>
      </c>
      <c r="S679" t="n">
        <v>17.37</v>
      </c>
      <c r="T679" t="n">
        <v>1462.49</v>
      </c>
      <c r="U679" t="n">
        <v>0.71</v>
      </c>
      <c r="V679" t="n">
        <v>0.75</v>
      </c>
      <c r="W679" t="n">
        <v>1.15</v>
      </c>
      <c r="X679" t="n">
        <v>0.09</v>
      </c>
      <c r="Y679" t="n">
        <v>1</v>
      </c>
      <c r="Z679" t="n">
        <v>10</v>
      </c>
    </row>
    <row r="680">
      <c r="A680" t="n">
        <v>70</v>
      </c>
      <c r="B680" t="n">
        <v>110</v>
      </c>
      <c r="C680" t="inlineStr">
        <is>
          <t xml:space="preserve">CONCLUIDO	</t>
        </is>
      </c>
      <c r="D680" t="n">
        <v>10.4227</v>
      </c>
      <c r="E680" t="n">
        <v>9.59</v>
      </c>
      <c r="F680" t="n">
        <v>6.77</v>
      </c>
      <c r="G680" t="n">
        <v>81.25</v>
      </c>
      <c r="H680" t="n">
        <v>1.35</v>
      </c>
      <c r="I680" t="n">
        <v>5</v>
      </c>
      <c r="J680" t="n">
        <v>242.91</v>
      </c>
      <c r="K680" t="n">
        <v>56.13</v>
      </c>
      <c r="L680" t="n">
        <v>18.5</v>
      </c>
      <c r="M680" t="n">
        <v>3</v>
      </c>
      <c r="N680" t="n">
        <v>58.28</v>
      </c>
      <c r="O680" t="n">
        <v>30193.25</v>
      </c>
      <c r="P680" t="n">
        <v>92.34</v>
      </c>
      <c r="Q680" t="n">
        <v>204.14</v>
      </c>
      <c r="R680" t="n">
        <v>24.39</v>
      </c>
      <c r="S680" t="n">
        <v>17.37</v>
      </c>
      <c r="T680" t="n">
        <v>1412.74</v>
      </c>
      <c r="U680" t="n">
        <v>0.71</v>
      </c>
      <c r="V680" t="n">
        <v>0.75</v>
      </c>
      <c r="W680" t="n">
        <v>1.14</v>
      </c>
      <c r="X680" t="n">
        <v>0.08</v>
      </c>
      <c r="Y680" t="n">
        <v>1</v>
      </c>
      <c r="Z680" t="n">
        <v>10</v>
      </c>
    </row>
    <row r="681">
      <c r="A681" t="n">
        <v>71</v>
      </c>
      <c r="B681" t="n">
        <v>110</v>
      </c>
      <c r="C681" t="inlineStr">
        <is>
          <t xml:space="preserve">CONCLUIDO	</t>
        </is>
      </c>
      <c r="D681" t="n">
        <v>10.42</v>
      </c>
      <c r="E681" t="n">
        <v>9.6</v>
      </c>
      <c r="F681" t="n">
        <v>6.77</v>
      </c>
      <c r="G681" t="n">
        <v>81.28</v>
      </c>
      <c r="H681" t="n">
        <v>1.37</v>
      </c>
      <c r="I681" t="n">
        <v>5</v>
      </c>
      <c r="J681" t="n">
        <v>243.35</v>
      </c>
      <c r="K681" t="n">
        <v>56.13</v>
      </c>
      <c r="L681" t="n">
        <v>18.75</v>
      </c>
      <c r="M681" t="n">
        <v>3</v>
      </c>
      <c r="N681" t="n">
        <v>58.47</v>
      </c>
      <c r="O681" t="n">
        <v>30247.53</v>
      </c>
      <c r="P681" t="n">
        <v>92.23</v>
      </c>
      <c r="Q681" t="n">
        <v>204.14</v>
      </c>
      <c r="R681" t="n">
        <v>24.45</v>
      </c>
      <c r="S681" t="n">
        <v>17.37</v>
      </c>
      <c r="T681" t="n">
        <v>1440.56</v>
      </c>
      <c r="U681" t="n">
        <v>0.71</v>
      </c>
      <c r="V681" t="n">
        <v>0.75</v>
      </c>
      <c r="W681" t="n">
        <v>1.14</v>
      </c>
      <c r="X681" t="n">
        <v>0.08</v>
      </c>
      <c r="Y681" t="n">
        <v>1</v>
      </c>
      <c r="Z681" t="n">
        <v>10</v>
      </c>
    </row>
    <row r="682">
      <c r="A682" t="n">
        <v>72</v>
      </c>
      <c r="B682" t="n">
        <v>110</v>
      </c>
      <c r="C682" t="inlineStr">
        <is>
          <t xml:space="preserve">CONCLUIDO	</t>
        </is>
      </c>
      <c r="D682" t="n">
        <v>10.4269</v>
      </c>
      <c r="E682" t="n">
        <v>9.59</v>
      </c>
      <c r="F682" t="n">
        <v>6.77</v>
      </c>
      <c r="G682" t="n">
        <v>81.2</v>
      </c>
      <c r="H682" t="n">
        <v>1.39</v>
      </c>
      <c r="I682" t="n">
        <v>5</v>
      </c>
      <c r="J682" t="n">
        <v>243.79</v>
      </c>
      <c r="K682" t="n">
        <v>56.13</v>
      </c>
      <c r="L682" t="n">
        <v>19</v>
      </c>
      <c r="M682" t="n">
        <v>3</v>
      </c>
      <c r="N682" t="n">
        <v>58.67</v>
      </c>
      <c r="O682" t="n">
        <v>30301.87</v>
      </c>
      <c r="P682" t="n">
        <v>91.92</v>
      </c>
      <c r="Q682" t="n">
        <v>204.16</v>
      </c>
      <c r="R682" t="n">
        <v>24.21</v>
      </c>
      <c r="S682" t="n">
        <v>17.37</v>
      </c>
      <c r="T682" t="n">
        <v>1323.05</v>
      </c>
      <c r="U682" t="n">
        <v>0.72</v>
      </c>
      <c r="V682" t="n">
        <v>0.75</v>
      </c>
      <c r="W682" t="n">
        <v>1.14</v>
      </c>
      <c r="X682" t="n">
        <v>0.07000000000000001</v>
      </c>
      <c r="Y682" t="n">
        <v>1</v>
      </c>
      <c r="Z682" t="n">
        <v>10</v>
      </c>
    </row>
    <row r="683">
      <c r="A683" t="n">
        <v>73</v>
      </c>
      <c r="B683" t="n">
        <v>110</v>
      </c>
      <c r="C683" t="inlineStr">
        <is>
          <t xml:space="preserve">CONCLUIDO	</t>
        </is>
      </c>
      <c r="D683" t="n">
        <v>10.4305</v>
      </c>
      <c r="E683" t="n">
        <v>9.59</v>
      </c>
      <c r="F683" t="n">
        <v>6.76</v>
      </c>
      <c r="G683" t="n">
        <v>81.16</v>
      </c>
      <c r="H683" t="n">
        <v>1.4</v>
      </c>
      <c r="I683" t="n">
        <v>5</v>
      </c>
      <c r="J683" t="n">
        <v>244.23</v>
      </c>
      <c r="K683" t="n">
        <v>56.13</v>
      </c>
      <c r="L683" t="n">
        <v>19.25</v>
      </c>
      <c r="M683" t="n">
        <v>3</v>
      </c>
      <c r="N683" t="n">
        <v>58.86</v>
      </c>
      <c r="O683" t="n">
        <v>30356.29</v>
      </c>
      <c r="P683" t="n">
        <v>91.55</v>
      </c>
      <c r="Q683" t="n">
        <v>204.14</v>
      </c>
      <c r="R683" t="n">
        <v>24.11</v>
      </c>
      <c r="S683" t="n">
        <v>17.37</v>
      </c>
      <c r="T683" t="n">
        <v>1274</v>
      </c>
      <c r="U683" t="n">
        <v>0.72</v>
      </c>
      <c r="V683" t="n">
        <v>0.76</v>
      </c>
      <c r="W683" t="n">
        <v>1.14</v>
      </c>
      <c r="X683" t="n">
        <v>0.07000000000000001</v>
      </c>
      <c r="Y683" t="n">
        <v>1</v>
      </c>
      <c r="Z683" t="n">
        <v>10</v>
      </c>
    </row>
    <row r="684">
      <c r="A684" t="n">
        <v>74</v>
      </c>
      <c r="B684" t="n">
        <v>110</v>
      </c>
      <c r="C684" t="inlineStr">
        <is>
          <t xml:space="preserve">CONCLUIDO	</t>
        </is>
      </c>
      <c r="D684" t="n">
        <v>10.4305</v>
      </c>
      <c r="E684" t="n">
        <v>9.59</v>
      </c>
      <c r="F684" t="n">
        <v>6.76</v>
      </c>
      <c r="G684" t="n">
        <v>81.16</v>
      </c>
      <c r="H684" t="n">
        <v>1.42</v>
      </c>
      <c r="I684" t="n">
        <v>5</v>
      </c>
      <c r="J684" t="n">
        <v>244.68</v>
      </c>
      <c r="K684" t="n">
        <v>56.13</v>
      </c>
      <c r="L684" t="n">
        <v>19.5</v>
      </c>
      <c r="M684" t="n">
        <v>3</v>
      </c>
      <c r="N684" t="n">
        <v>59.05</v>
      </c>
      <c r="O684" t="n">
        <v>30410.77</v>
      </c>
      <c r="P684" t="n">
        <v>91.23999999999999</v>
      </c>
      <c r="Q684" t="n">
        <v>204.14</v>
      </c>
      <c r="R684" t="n">
        <v>24.05</v>
      </c>
      <c r="S684" t="n">
        <v>17.37</v>
      </c>
      <c r="T684" t="n">
        <v>1240.5</v>
      </c>
      <c r="U684" t="n">
        <v>0.72</v>
      </c>
      <c r="V684" t="n">
        <v>0.76</v>
      </c>
      <c r="W684" t="n">
        <v>1.14</v>
      </c>
      <c r="X684" t="n">
        <v>0.07000000000000001</v>
      </c>
      <c r="Y684" t="n">
        <v>1</v>
      </c>
      <c r="Z684" t="n">
        <v>10</v>
      </c>
    </row>
    <row r="685">
      <c r="A685" t="n">
        <v>75</v>
      </c>
      <c r="B685" t="n">
        <v>110</v>
      </c>
      <c r="C685" t="inlineStr">
        <is>
          <t xml:space="preserve">CONCLUIDO	</t>
        </is>
      </c>
      <c r="D685" t="n">
        <v>10.4248</v>
      </c>
      <c r="E685" t="n">
        <v>9.59</v>
      </c>
      <c r="F685" t="n">
        <v>6.77</v>
      </c>
      <c r="G685" t="n">
        <v>81.22</v>
      </c>
      <c r="H685" t="n">
        <v>1.43</v>
      </c>
      <c r="I685" t="n">
        <v>5</v>
      </c>
      <c r="J685" t="n">
        <v>245.12</v>
      </c>
      <c r="K685" t="n">
        <v>56.13</v>
      </c>
      <c r="L685" t="n">
        <v>19.75</v>
      </c>
      <c r="M685" t="n">
        <v>3</v>
      </c>
      <c r="N685" t="n">
        <v>59.24</v>
      </c>
      <c r="O685" t="n">
        <v>30465.32</v>
      </c>
      <c r="P685" t="n">
        <v>90.87</v>
      </c>
      <c r="Q685" t="n">
        <v>204.14</v>
      </c>
      <c r="R685" t="n">
        <v>24.17</v>
      </c>
      <c r="S685" t="n">
        <v>17.37</v>
      </c>
      <c r="T685" t="n">
        <v>1303.71</v>
      </c>
      <c r="U685" t="n">
        <v>0.72</v>
      </c>
      <c r="V685" t="n">
        <v>0.75</v>
      </c>
      <c r="W685" t="n">
        <v>1.15</v>
      </c>
      <c r="X685" t="n">
        <v>0.08</v>
      </c>
      <c r="Y685" t="n">
        <v>1</v>
      </c>
      <c r="Z685" t="n">
        <v>10</v>
      </c>
    </row>
    <row r="686">
      <c r="A686" t="n">
        <v>76</v>
      </c>
      <c r="B686" t="n">
        <v>110</v>
      </c>
      <c r="C686" t="inlineStr">
        <is>
          <t xml:space="preserve">CONCLUIDO	</t>
        </is>
      </c>
      <c r="D686" t="n">
        <v>10.4287</v>
      </c>
      <c r="E686" t="n">
        <v>9.59</v>
      </c>
      <c r="F686" t="n">
        <v>6.76</v>
      </c>
      <c r="G686" t="n">
        <v>81.18000000000001</v>
      </c>
      <c r="H686" t="n">
        <v>1.45</v>
      </c>
      <c r="I686" t="n">
        <v>5</v>
      </c>
      <c r="J686" t="n">
        <v>245.56</v>
      </c>
      <c r="K686" t="n">
        <v>56.13</v>
      </c>
      <c r="L686" t="n">
        <v>20</v>
      </c>
      <c r="M686" t="n">
        <v>3</v>
      </c>
      <c r="N686" t="n">
        <v>59.43</v>
      </c>
      <c r="O686" t="n">
        <v>30519.94</v>
      </c>
      <c r="P686" t="n">
        <v>90.48</v>
      </c>
      <c r="Q686" t="n">
        <v>204.14</v>
      </c>
      <c r="R686" t="n">
        <v>24.16</v>
      </c>
      <c r="S686" t="n">
        <v>17.37</v>
      </c>
      <c r="T686" t="n">
        <v>1299.62</v>
      </c>
      <c r="U686" t="n">
        <v>0.72</v>
      </c>
      <c r="V686" t="n">
        <v>0.75</v>
      </c>
      <c r="W686" t="n">
        <v>1.14</v>
      </c>
      <c r="X686" t="n">
        <v>0.07000000000000001</v>
      </c>
      <c r="Y686" t="n">
        <v>1</v>
      </c>
      <c r="Z686" t="n">
        <v>10</v>
      </c>
    </row>
    <row r="687">
      <c r="A687" t="n">
        <v>77</v>
      </c>
      <c r="B687" t="n">
        <v>110</v>
      </c>
      <c r="C687" t="inlineStr">
        <is>
          <t xml:space="preserve">CONCLUIDO	</t>
        </is>
      </c>
      <c r="D687" t="n">
        <v>10.426</v>
      </c>
      <c r="E687" t="n">
        <v>9.59</v>
      </c>
      <c r="F687" t="n">
        <v>6.77</v>
      </c>
      <c r="G687" t="n">
        <v>81.20999999999999</v>
      </c>
      <c r="H687" t="n">
        <v>1.46</v>
      </c>
      <c r="I687" t="n">
        <v>5</v>
      </c>
      <c r="J687" t="n">
        <v>246</v>
      </c>
      <c r="K687" t="n">
        <v>56.13</v>
      </c>
      <c r="L687" t="n">
        <v>20.25</v>
      </c>
      <c r="M687" t="n">
        <v>3</v>
      </c>
      <c r="N687" t="n">
        <v>59.63</v>
      </c>
      <c r="O687" t="n">
        <v>30574.64</v>
      </c>
      <c r="P687" t="n">
        <v>90.40000000000001</v>
      </c>
      <c r="Q687" t="n">
        <v>204.17</v>
      </c>
      <c r="R687" t="n">
        <v>24.22</v>
      </c>
      <c r="S687" t="n">
        <v>17.37</v>
      </c>
      <c r="T687" t="n">
        <v>1325.11</v>
      </c>
      <c r="U687" t="n">
        <v>0.72</v>
      </c>
      <c r="V687" t="n">
        <v>0.75</v>
      </c>
      <c r="W687" t="n">
        <v>1.14</v>
      </c>
      <c r="X687" t="n">
        <v>0.08</v>
      </c>
      <c r="Y687" t="n">
        <v>1</v>
      </c>
      <c r="Z687" t="n">
        <v>10</v>
      </c>
    </row>
    <row r="688">
      <c r="A688" t="n">
        <v>78</v>
      </c>
      <c r="B688" t="n">
        <v>110</v>
      </c>
      <c r="C688" t="inlineStr">
        <is>
          <t xml:space="preserve">CONCLUIDO	</t>
        </is>
      </c>
      <c r="D688" t="n">
        <v>10.4239</v>
      </c>
      <c r="E688" t="n">
        <v>9.59</v>
      </c>
      <c r="F688" t="n">
        <v>6.77</v>
      </c>
      <c r="G688" t="n">
        <v>81.23</v>
      </c>
      <c r="H688" t="n">
        <v>1.48</v>
      </c>
      <c r="I688" t="n">
        <v>5</v>
      </c>
      <c r="J688" t="n">
        <v>246.45</v>
      </c>
      <c r="K688" t="n">
        <v>56.13</v>
      </c>
      <c r="L688" t="n">
        <v>20.5</v>
      </c>
      <c r="M688" t="n">
        <v>3</v>
      </c>
      <c r="N688" t="n">
        <v>59.82</v>
      </c>
      <c r="O688" t="n">
        <v>30629.4</v>
      </c>
      <c r="P688" t="n">
        <v>90.28</v>
      </c>
      <c r="Q688" t="n">
        <v>204.14</v>
      </c>
      <c r="R688" t="n">
        <v>24.3</v>
      </c>
      <c r="S688" t="n">
        <v>17.37</v>
      </c>
      <c r="T688" t="n">
        <v>1368.53</v>
      </c>
      <c r="U688" t="n">
        <v>0.71</v>
      </c>
      <c r="V688" t="n">
        <v>0.75</v>
      </c>
      <c r="W688" t="n">
        <v>1.14</v>
      </c>
      <c r="X688" t="n">
        <v>0.08</v>
      </c>
      <c r="Y688" t="n">
        <v>1</v>
      </c>
      <c r="Z688" t="n">
        <v>10</v>
      </c>
    </row>
    <row r="689">
      <c r="A689" t="n">
        <v>79</v>
      </c>
      <c r="B689" t="n">
        <v>110</v>
      </c>
      <c r="C689" t="inlineStr">
        <is>
          <t xml:space="preserve">CONCLUIDO	</t>
        </is>
      </c>
      <c r="D689" t="n">
        <v>10.4185</v>
      </c>
      <c r="E689" t="n">
        <v>9.6</v>
      </c>
      <c r="F689" t="n">
        <v>6.77</v>
      </c>
      <c r="G689" t="n">
        <v>81.29000000000001</v>
      </c>
      <c r="H689" t="n">
        <v>1.49</v>
      </c>
      <c r="I689" t="n">
        <v>5</v>
      </c>
      <c r="J689" t="n">
        <v>246.89</v>
      </c>
      <c r="K689" t="n">
        <v>56.13</v>
      </c>
      <c r="L689" t="n">
        <v>20.75</v>
      </c>
      <c r="M689" t="n">
        <v>3</v>
      </c>
      <c r="N689" t="n">
        <v>60.02</v>
      </c>
      <c r="O689" t="n">
        <v>30684.23</v>
      </c>
      <c r="P689" t="n">
        <v>90.18000000000001</v>
      </c>
      <c r="Q689" t="n">
        <v>204.14</v>
      </c>
      <c r="R689" t="n">
        <v>24.43</v>
      </c>
      <c r="S689" t="n">
        <v>17.37</v>
      </c>
      <c r="T689" t="n">
        <v>1431.38</v>
      </c>
      <c r="U689" t="n">
        <v>0.71</v>
      </c>
      <c r="V689" t="n">
        <v>0.75</v>
      </c>
      <c r="W689" t="n">
        <v>1.15</v>
      </c>
      <c r="X689" t="n">
        <v>0.08</v>
      </c>
      <c r="Y689" t="n">
        <v>1</v>
      </c>
      <c r="Z689" t="n">
        <v>10</v>
      </c>
    </row>
    <row r="690">
      <c r="A690" t="n">
        <v>80</v>
      </c>
      <c r="B690" t="n">
        <v>110</v>
      </c>
      <c r="C690" t="inlineStr">
        <is>
          <t xml:space="preserve">CONCLUIDO	</t>
        </is>
      </c>
      <c r="D690" t="n">
        <v>10.4257</v>
      </c>
      <c r="E690" t="n">
        <v>9.59</v>
      </c>
      <c r="F690" t="n">
        <v>6.77</v>
      </c>
      <c r="G690" t="n">
        <v>81.20999999999999</v>
      </c>
      <c r="H690" t="n">
        <v>1.51</v>
      </c>
      <c r="I690" t="n">
        <v>5</v>
      </c>
      <c r="J690" t="n">
        <v>247.34</v>
      </c>
      <c r="K690" t="n">
        <v>56.13</v>
      </c>
      <c r="L690" t="n">
        <v>21</v>
      </c>
      <c r="M690" t="n">
        <v>3</v>
      </c>
      <c r="N690" t="n">
        <v>60.21</v>
      </c>
      <c r="O690" t="n">
        <v>30739.14</v>
      </c>
      <c r="P690" t="n">
        <v>89.69</v>
      </c>
      <c r="Q690" t="n">
        <v>204.14</v>
      </c>
      <c r="R690" t="n">
        <v>24.18</v>
      </c>
      <c r="S690" t="n">
        <v>17.37</v>
      </c>
      <c r="T690" t="n">
        <v>1305.85</v>
      </c>
      <c r="U690" t="n">
        <v>0.72</v>
      </c>
      <c r="V690" t="n">
        <v>0.75</v>
      </c>
      <c r="W690" t="n">
        <v>1.15</v>
      </c>
      <c r="X690" t="n">
        <v>0.08</v>
      </c>
      <c r="Y690" t="n">
        <v>1</v>
      </c>
      <c r="Z690" t="n">
        <v>10</v>
      </c>
    </row>
    <row r="691">
      <c r="A691" t="n">
        <v>81</v>
      </c>
      <c r="B691" t="n">
        <v>110</v>
      </c>
      <c r="C691" t="inlineStr">
        <is>
          <t xml:space="preserve">CONCLUIDO	</t>
        </is>
      </c>
      <c r="D691" t="n">
        <v>10.4987</v>
      </c>
      <c r="E691" t="n">
        <v>9.52</v>
      </c>
      <c r="F691" t="n">
        <v>6.74</v>
      </c>
      <c r="G691" t="n">
        <v>101.15</v>
      </c>
      <c r="H691" t="n">
        <v>1.53</v>
      </c>
      <c r="I691" t="n">
        <v>4</v>
      </c>
      <c r="J691" t="n">
        <v>247.78</v>
      </c>
      <c r="K691" t="n">
        <v>56.13</v>
      </c>
      <c r="L691" t="n">
        <v>21.25</v>
      </c>
      <c r="M691" t="n">
        <v>2</v>
      </c>
      <c r="N691" t="n">
        <v>60.41</v>
      </c>
      <c r="O691" t="n">
        <v>30794.11</v>
      </c>
      <c r="P691" t="n">
        <v>88.92</v>
      </c>
      <c r="Q691" t="n">
        <v>204.15</v>
      </c>
      <c r="R691" t="n">
        <v>23.46</v>
      </c>
      <c r="S691" t="n">
        <v>17.37</v>
      </c>
      <c r="T691" t="n">
        <v>949.92</v>
      </c>
      <c r="U691" t="n">
        <v>0.74</v>
      </c>
      <c r="V691" t="n">
        <v>0.76</v>
      </c>
      <c r="W691" t="n">
        <v>1.14</v>
      </c>
      <c r="X691" t="n">
        <v>0.05</v>
      </c>
      <c r="Y691" t="n">
        <v>1</v>
      </c>
      <c r="Z691" t="n">
        <v>10</v>
      </c>
    </row>
    <row r="692">
      <c r="A692" t="n">
        <v>82</v>
      </c>
      <c r="B692" t="n">
        <v>110</v>
      </c>
      <c r="C692" t="inlineStr">
        <is>
          <t xml:space="preserve">CONCLUIDO	</t>
        </is>
      </c>
      <c r="D692" t="n">
        <v>10.495</v>
      </c>
      <c r="E692" t="n">
        <v>9.529999999999999</v>
      </c>
      <c r="F692" t="n">
        <v>6.75</v>
      </c>
      <c r="G692" t="n">
        <v>101.2</v>
      </c>
      <c r="H692" t="n">
        <v>1.54</v>
      </c>
      <c r="I692" t="n">
        <v>4</v>
      </c>
      <c r="J692" t="n">
        <v>248.23</v>
      </c>
      <c r="K692" t="n">
        <v>56.13</v>
      </c>
      <c r="L692" t="n">
        <v>21.5</v>
      </c>
      <c r="M692" t="n">
        <v>2</v>
      </c>
      <c r="N692" t="n">
        <v>60.6</v>
      </c>
      <c r="O692" t="n">
        <v>30849.16</v>
      </c>
      <c r="P692" t="n">
        <v>88.98</v>
      </c>
      <c r="Q692" t="n">
        <v>204.14</v>
      </c>
      <c r="R692" t="n">
        <v>23.5</v>
      </c>
      <c r="S692" t="n">
        <v>17.37</v>
      </c>
      <c r="T692" t="n">
        <v>972.89</v>
      </c>
      <c r="U692" t="n">
        <v>0.74</v>
      </c>
      <c r="V692" t="n">
        <v>0.76</v>
      </c>
      <c r="W692" t="n">
        <v>1.14</v>
      </c>
      <c r="X692" t="n">
        <v>0.06</v>
      </c>
      <c r="Y692" t="n">
        <v>1</v>
      </c>
      <c r="Z692" t="n">
        <v>10</v>
      </c>
    </row>
    <row r="693">
      <c r="A693" t="n">
        <v>83</v>
      </c>
      <c r="B693" t="n">
        <v>110</v>
      </c>
      <c r="C693" t="inlineStr">
        <is>
          <t xml:space="preserve">CONCLUIDO	</t>
        </is>
      </c>
      <c r="D693" t="n">
        <v>10.4935</v>
      </c>
      <c r="E693" t="n">
        <v>9.529999999999999</v>
      </c>
      <c r="F693" t="n">
        <v>6.75</v>
      </c>
      <c r="G693" t="n">
        <v>101.22</v>
      </c>
      <c r="H693" t="n">
        <v>1.56</v>
      </c>
      <c r="I693" t="n">
        <v>4</v>
      </c>
      <c r="J693" t="n">
        <v>248.68</v>
      </c>
      <c r="K693" t="n">
        <v>56.13</v>
      </c>
      <c r="L693" t="n">
        <v>21.75</v>
      </c>
      <c r="M693" t="n">
        <v>2</v>
      </c>
      <c r="N693" t="n">
        <v>60.8</v>
      </c>
      <c r="O693" t="n">
        <v>30904.28</v>
      </c>
      <c r="P693" t="n">
        <v>89.06999999999999</v>
      </c>
      <c r="Q693" t="n">
        <v>204.14</v>
      </c>
      <c r="R693" t="n">
        <v>23.56</v>
      </c>
      <c r="S693" t="n">
        <v>17.37</v>
      </c>
      <c r="T693" t="n">
        <v>1002.05</v>
      </c>
      <c r="U693" t="n">
        <v>0.74</v>
      </c>
      <c r="V693" t="n">
        <v>0.76</v>
      </c>
      <c r="W693" t="n">
        <v>1.14</v>
      </c>
      <c r="X693" t="n">
        <v>0.06</v>
      </c>
      <c r="Y693" t="n">
        <v>1</v>
      </c>
      <c r="Z693" t="n">
        <v>10</v>
      </c>
    </row>
    <row r="694">
      <c r="A694" t="n">
        <v>84</v>
      </c>
      <c r="B694" t="n">
        <v>110</v>
      </c>
      <c r="C694" t="inlineStr">
        <is>
          <t xml:space="preserve">CONCLUIDO	</t>
        </is>
      </c>
      <c r="D694" t="n">
        <v>10.4932</v>
      </c>
      <c r="E694" t="n">
        <v>9.529999999999999</v>
      </c>
      <c r="F694" t="n">
        <v>6.75</v>
      </c>
      <c r="G694" t="n">
        <v>101.22</v>
      </c>
      <c r="H694" t="n">
        <v>1.57</v>
      </c>
      <c r="I694" t="n">
        <v>4</v>
      </c>
      <c r="J694" t="n">
        <v>249.12</v>
      </c>
      <c r="K694" t="n">
        <v>56.13</v>
      </c>
      <c r="L694" t="n">
        <v>22</v>
      </c>
      <c r="M694" t="n">
        <v>2</v>
      </c>
      <c r="N694" t="n">
        <v>61</v>
      </c>
      <c r="O694" t="n">
        <v>30959.46</v>
      </c>
      <c r="P694" t="n">
        <v>89.31999999999999</v>
      </c>
      <c r="Q694" t="n">
        <v>204.15</v>
      </c>
      <c r="R694" t="n">
        <v>23.63</v>
      </c>
      <c r="S694" t="n">
        <v>17.37</v>
      </c>
      <c r="T694" t="n">
        <v>1035.53</v>
      </c>
      <c r="U694" t="n">
        <v>0.74</v>
      </c>
      <c r="V694" t="n">
        <v>0.76</v>
      </c>
      <c r="W694" t="n">
        <v>1.14</v>
      </c>
      <c r="X694" t="n">
        <v>0.06</v>
      </c>
      <c r="Y694" t="n">
        <v>1</v>
      </c>
      <c r="Z694" t="n">
        <v>10</v>
      </c>
    </row>
    <row r="695">
      <c r="A695" t="n">
        <v>85</v>
      </c>
      <c r="B695" t="n">
        <v>110</v>
      </c>
      <c r="C695" t="inlineStr">
        <is>
          <t xml:space="preserve">CONCLUIDO	</t>
        </is>
      </c>
      <c r="D695" t="n">
        <v>10.4929</v>
      </c>
      <c r="E695" t="n">
        <v>9.529999999999999</v>
      </c>
      <c r="F695" t="n">
        <v>6.75</v>
      </c>
      <c r="G695" t="n">
        <v>101.23</v>
      </c>
      <c r="H695" t="n">
        <v>1.59</v>
      </c>
      <c r="I695" t="n">
        <v>4</v>
      </c>
      <c r="J695" t="n">
        <v>249.57</v>
      </c>
      <c r="K695" t="n">
        <v>56.13</v>
      </c>
      <c r="L695" t="n">
        <v>22.25</v>
      </c>
      <c r="M695" t="n">
        <v>2</v>
      </c>
      <c r="N695" t="n">
        <v>61.2</v>
      </c>
      <c r="O695" t="n">
        <v>31014.73</v>
      </c>
      <c r="P695" t="n">
        <v>89.42</v>
      </c>
      <c r="Q695" t="n">
        <v>204.14</v>
      </c>
      <c r="R695" t="n">
        <v>23.64</v>
      </c>
      <c r="S695" t="n">
        <v>17.37</v>
      </c>
      <c r="T695" t="n">
        <v>1039.97</v>
      </c>
      <c r="U695" t="n">
        <v>0.74</v>
      </c>
      <c r="V695" t="n">
        <v>0.76</v>
      </c>
      <c r="W695" t="n">
        <v>1.14</v>
      </c>
      <c r="X695" t="n">
        <v>0.06</v>
      </c>
      <c r="Y695" t="n">
        <v>1</v>
      </c>
      <c r="Z695" t="n">
        <v>10</v>
      </c>
    </row>
    <row r="696">
      <c r="A696" t="n">
        <v>86</v>
      </c>
      <c r="B696" t="n">
        <v>110</v>
      </c>
      <c r="C696" t="inlineStr">
        <is>
          <t xml:space="preserve">CONCLUIDO	</t>
        </is>
      </c>
      <c r="D696" t="n">
        <v>10.4895</v>
      </c>
      <c r="E696" t="n">
        <v>9.529999999999999</v>
      </c>
      <c r="F696" t="n">
        <v>6.75</v>
      </c>
      <c r="G696" t="n">
        <v>101.28</v>
      </c>
      <c r="H696" t="n">
        <v>1.6</v>
      </c>
      <c r="I696" t="n">
        <v>4</v>
      </c>
      <c r="J696" t="n">
        <v>250.02</v>
      </c>
      <c r="K696" t="n">
        <v>56.13</v>
      </c>
      <c r="L696" t="n">
        <v>22.5</v>
      </c>
      <c r="M696" t="n">
        <v>2</v>
      </c>
      <c r="N696" t="n">
        <v>61.39</v>
      </c>
      <c r="O696" t="n">
        <v>31070.06</v>
      </c>
      <c r="P696" t="n">
        <v>89.47</v>
      </c>
      <c r="Q696" t="n">
        <v>204.14</v>
      </c>
      <c r="R696" t="n">
        <v>23.74</v>
      </c>
      <c r="S696" t="n">
        <v>17.37</v>
      </c>
      <c r="T696" t="n">
        <v>1092.99</v>
      </c>
      <c r="U696" t="n">
        <v>0.73</v>
      </c>
      <c r="V696" t="n">
        <v>0.76</v>
      </c>
      <c r="W696" t="n">
        <v>1.14</v>
      </c>
      <c r="X696" t="n">
        <v>0.06</v>
      </c>
      <c r="Y696" t="n">
        <v>1</v>
      </c>
      <c r="Z696" t="n">
        <v>10</v>
      </c>
    </row>
    <row r="697">
      <c r="A697" t="n">
        <v>87</v>
      </c>
      <c r="B697" t="n">
        <v>110</v>
      </c>
      <c r="C697" t="inlineStr">
        <is>
          <t xml:space="preserve">CONCLUIDO	</t>
        </is>
      </c>
      <c r="D697" t="n">
        <v>10.4953</v>
      </c>
      <c r="E697" t="n">
        <v>9.529999999999999</v>
      </c>
      <c r="F697" t="n">
        <v>6.75</v>
      </c>
      <c r="G697" t="n">
        <v>101.2</v>
      </c>
      <c r="H697" t="n">
        <v>1.62</v>
      </c>
      <c r="I697" t="n">
        <v>4</v>
      </c>
      <c r="J697" t="n">
        <v>250.47</v>
      </c>
      <c r="K697" t="n">
        <v>56.13</v>
      </c>
      <c r="L697" t="n">
        <v>22.75</v>
      </c>
      <c r="M697" t="n">
        <v>2</v>
      </c>
      <c r="N697" t="n">
        <v>61.59</v>
      </c>
      <c r="O697" t="n">
        <v>31125.47</v>
      </c>
      <c r="P697" t="n">
        <v>89.59999999999999</v>
      </c>
      <c r="Q697" t="n">
        <v>204.14</v>
      </c>
      <c r="R697" t="n">
        <v>23.56</v>
      </c>
      <c r="S697" t="n">
        <v>17.37</v>
      </c>
      <c r="T697" t="n">
        <v>1004.01</v>
      </c>
      <c r="U697" t="n">
        <v>0.74</v>
      </c>
      <c r="V697" t="n">
        <v>0.76</v>
      </c>
      <c r="W697" t="n">
        <v>1.14</v>
      </c>
      <c r="X697" t="n">
        <v>0.06</v>
      </c>
      <c r="Y697" t="n">
        <v>1</v>
      </c>
      <c r="Z697" t="n">
        <v>10</v>
      </c>
    </row>
    <row r="698">
      <c r="A698" t="n">
        <v>88</v>
      </c>
      <c r="B698" t="n">
        <v>110</v>
      </c>
      <c r="C698" t="inlineStr">
        <is>
          <t xml:space="preserve">CONCLUIDO	</t>
        </is>
      </c>
      <c r="D698" t="n">
        <v>10.5011</v>
      </c>
      <c r="E698" t="n">
        <v>9.52</v>
      </c>
      <c r="F698" t="n">
        <v>6.74</v>
      </c>
      <c r="G698" t="n">
        <v>101.12</v>
      </c>
      <c r="H698" t="n">
        <v>1.63</v>
      </c>
      <c r="I698" t="n">
        <v>4</v>
      </c>
      <c r="J698" t="n">
        <v>250.92</v>
      </c>
      <c r="K698" t="n">
        <v>56.13</v>
      </c>
      <c r="L698" t="n">
        <v>23</v>
      </c>
      <c r="M698" t="n">
        <v>2</v>
      </c>
      <c r="N698" t="n">
        <v>61.79</v>
      </c>
      <c r="O698" t="n">
        <v>31180.95</v>
      </c>
      <c r="P698" t="n">
        <v>89.5</v>
      </c>
      <c r="Q698" t="n">
        <v>204.15</v>
      </c>
      <c r="R698" t="n">
        <v>23.42</v>
      </c>
      <c r="S698" t="n">
        <v>17.37</v>
      </c>
      <c r="T698" t="n">
        <v>932.88</v>
      </c>
      <c r="U698" t="n">
        <v>0.74</v>
      </c>
      <c r="V698" t="n">
        <v>0.76</v>
      </c>
      <c r="W698" t="n">
        <v>1.14</v>
      </c>
      <c r="X698" t="n">
        <v>0.05</v>
      </c>
      <c r="Y698" t="n">
        <v>1</v>
      </c>
      <c r="Z698" t="n">
        <v>10</v>
      </c>
    </row>
    <row r="699">
      <c r="A699" t="n">
        <v>89</v>
      </c>
      <c r="B699" t="n">
        <v>110</v>
      </c>
      <c r="C699" t="inlineStr">
        <is>
          <t xml:space="preserve">CONCLUIDO	</t>
        </is>
      </c>
      <c r="D699" t="n">
        <v>10.4972</v>
      </c>
      <c r="E699" t="n">
        <v>9.529999999999999</v>
      </c>
      <c r="F699" t="n">
        <v>6.74</v>
      </c>
      <c r="G699" t="n">
        <v>101.17</v>
      </c>
      <c r="H699" t="n">
        <v>1.65</v>
      </c>
      <c r="I699" t="n">
        <v>4</v>
      </c>
      <c r="J699" t="n">
        <v>251.37</v>
      </c>
      <c r="K699" t="n">
        <v>56.13</v>
      </c>
      <c r="L699" t="n">
        <v>23.25</v>
      </c>
      <c r="M699" t="n">
        <v>2</v>
      </c>
      <c r="N699" t="n">
        <v>61.99</v>
      </c>
      <c r="O699" t="n">
        <v>31236.5</v>
      </c>
      <c r="P699" t="n">
        <v>89.59999999999999</v>
      </c>
      <c r="Q699" t="n">
        <v>204.14</v>
      </c>
      <c r="R699" t="n">
        <v>23.53</v>
      </c>
      <c r="S699" t="n">
        <v>17.37</v>
      </c>
      <c r="T699" t="n">
        <v>986.34</v>
      </c>
      <c r="U699" t="n">
        <v>0.74</v>
      </c>
      <c r="V699" t="n">
        <v>0.76</v>
      </c>
      <c r="W699" t="n">
        <v>1.14</v>
      </c>
      <c r="X699" t="n">
        <v>0.05</v>
      </c>
      <c r="Y699" t="n">
        <v>1</v>
      </c>
      <c r="Z699" t="n">
        <v>10</v>
      </c>
    </row>
    <row r="700">
      <c r="A700" t="n">
        <v>90</v>
      </c>
      <c r="B700" t="n">
        <v>110</v>
      </c>
      <c r="C700" t="inlineStr">
        <is>
          <t xml:space="preserve">CONCLUIDO	</t>
        </is>
      </c>
      <c r="D700" t="n">
        <v>10.4962</v>
      </c>
      <c r="E700" t="n">
        <v>9.529999999999999</v>
      </c>
      <c r="F700" t="n">
        <v>6.75</v>
      </c>
      <c r="G700" t="n">
        <v>101.18</v>
      </c>
      <c r="H700" t="n">
        <v>1.66</v>
      </c>
      <c r="I700" t="n">
        <v>4</v>
      </c>
      <c r="J700" t="n">
        <v>251.82</v>
      </c>
      <c r="K700" t="n">
        <v>56.13</v>
      </c>
      <c r="L700" t="n">
        <v>23.5</v>
      </c>
      <c r="M700" t="n">
        <v>2</v>
      </c>
      <c r="N700" t="n">
        <v>62.19</v>
      </c>
      <c r="O700" t="n">
        <v>31292.13</v>
      </c>
      <c r="P700" t="n">
        <v>89.56</v>
      </c>
      <c r="Q700" t="n">
        <v>204.14</v>
      </c>
      <c r="R700" t="n">
        <v>23.54</v>
      </c>
      <c r="S700" t="n">
        <v>17.37</v>
      </c>
      <c r="T700" t="n">
        <v>993.02</v>
      </c>
      <c r="U700" t="n">
        <v>0.74</v>
      </c>
      <c r="V700" t="n">
        <v>0.76</v>
      </c>
      <c r="W700" t="n">
        <v>1.14</v>
      </c>
      <c r="X700" t="n">
        <v>0.05</v>
      </c>
      <c r="Y700" t="n">
        <v>1</v>
      </c>
      <c r="Z700" t="n">
        <v>10</v>
      </c>
    </row>
    <row r="701">
      <c r="A701" t="n">
        <v>91</v>
      </c>
      <c r="B701" t="n">
        <v>110</v>
      </c>
      <c r="C701" t="inlineStr">
        <is>
          <t xml:space="preserve">CONCLUIDO	</t>
        </is>
      </c>
      <c r="D701" t="n">
        <v>10.4871</v>
      </c>
      <c r="E701" t="n">
        <v>9.539999999999999</v>
      </c>
      <c r="F701" t="n">
        <v>6.75</v>
      </c>
      <c r="G701" t="n">
        <v>101.31</v>
      </c>
      <c r="H701" t="n">
        <v>1.67</v>
      </c>
      <c r="I701" t="n">
        <v>4</v>
      </c>
      <c r="J701" t="n">
        <v>252.27</v>
      </c>
      <c r="K701" t="n">
        <v>56.13</v>
      </c>
      <c r="L701" t="n">
        <v>23.75</v>
      </c>
      <c r="M701" t="n">
        <v>2</v>
      </c>
      <c r="N701" t="n">
        <v>62.4</v>
      </c>
      <c r="O701" t="n">
        <v>31347.83</v>
      </c>
      <c r="P701" t="n">
        <v>89.63</v>
      </c>
      <c r="Q701" t="n">
        <v>204.14</v>
      </c>
      <c r="R701" t="n">
        <v>23.74</v>
      </c>
      <c r="S701" t="n">
        <v>17.37</v>
      </c>
      <c r="T701" t="n">
        <v>1091.91</v>
      </c>
      <c r="U701" t="n">
        <v>0.73</v>
      </c>
      <c r="V701" t="n">
        <v>0.76</v>
      </c>
      <c r="W701" t="n">
        <v>1.14</v>
      </c>
      <c r="X701" t="n">
        <v>0.06</v>
      </c>
      <c r="Y701" t="n">
        <v>1</v>
      </c>
      <c r="Z701" t="n">
        <v>10</v>
      </c>
    </row>
    <row r="702">
      <c r="A702" t="n">
        <v>92</v>
      </c>
      <c r="B702" t="n">
        <v>110</v>
      </c>
      <c r="C702" t="inlineStr">
        <is>
          <t xml:space="preserve">CONCLUIDO	</t>
        </is>
      </c>
      <c r="D702" t="n">
        <v>10.4913</v>
      </c>
      <c r="E702" t="n">
        <v>9.529999999999999</v>
      </c>
      <c r="F702" t="n">
        <v>6.75</v>
      </c>
      <c r="G702" t="n">
        <v>101.25</v>
      </c>
      <c r="H702" t="n">
        <v>1.69</v>
      </c>
      <c r="I702" t="n">
        <v>4</v>
      </c>
      <c r="J702" t="n">
        <v>252.73</v>
      </c>
      <c r="K702" t="n">
        <v>56.13</v>
      </c>
      <c r="L702" t="n">
        <v>24</v>
      </c>
      <c r="M702" t="n">
        <v>2</v>
      </c>
      <c r="N702" t="n">
        <v>62.6</v>
      </c>
      <c r="O702" t="n">
        <v>31403.6</v>
      </c>
      <c r="P702" t="n">
        <v>89.48</v>
      </c>
      <c r="Q702" t="n">
        <v>204.14</v>
      </c>
      <c r="R702" t="n">
        <v>23.73</v>
      </c>
      <c r="S702" t="n">
        <v>17.37</v>
      </c>
      <c r="T702" t="n">
        <v>1086.23</v>
      </c>
      <c r="U702" t="n">
        <v>0.73</v>
      </c>
      <c r="V702" t="n">
        <v>0.76</v>
      </c>
      <c r="W702" t="n">
        <v>1.14</v>
      </c>
      <c r="X702" t="n">
        <v>0.06</v>
      </c>
      <c r="Y702" t="n">
        <v>1</v>
      </c>
      <c r="Z702" t="n">
        <v>10</v>
      </c>
    </row>
    <row r="703">
      <c r="A703" t="n">
        <v>93</v>
      </c>
      <c r="B703" t="n">
        <v>110</v>
      </c>
      <c r="C703" t="inlineStr">
        <is>
          <t xml:space="preserve">CONCLUIDO	</t>
        </is>
      </c>
      <c r="D703" t="n">
        <v>10.4932</v>
      </c>
      <c r="E703" t="n">
        <v>9.529999999999999</v>
      </c>
      <c r="F703" t="n">
        <v>6.75</v>
      </c>
      <c r="G703" t="n">
        <v>101.22</v>
      </c>
      <c r="H703" t="n">
        <v>1.7</v>
      </c>
      <c r="I703" t="n">
        <v>4</v>
      </c>
      <c r="J703" t="n">
        <v>253.18</v>
      </c>
      <c r="K703" t="n">
        <v>56.13</v>
      </c>
      <c r="L703" t="n">
        <v>24.25</v>
      </c>
      <c r="M703" t="n">
        <v>2</v>
      </c>
      <c r="N703" t="n">
        <v>62.8</v>
      </c>
      <c r="O703" t="n">
        <v>31459.45</v>
      </c>
      <c r="P703" t="n">
        <v>89.40000000000001</v>
      </c>
      <c r="Q703" t="n">
        <v>204.14</v>
      </c>
      <c r="R703" t="n">
        <v>23.68</v>
      </c>
      <c r="S703" t="n">
        <v>17.37</v>
      </c>
      <c r="T703" t="n">
        <v>1059.98</v>
      </c>
      <c r="U703" t="n">
        <v>0.73</v>
      </c>
      <c r="V703" t="n">
        <v>0.76</v>
      </c>
      <c r="W703" t="n">
        <v>1.14</v>
      </c>
      <c r="X703" t="n">
        <v>0.06</v>
      </c>
      <c r="Y703" t="n">
        <v>1</v>
      </c>
      <c r="Z703" t="n">
        <v>10</v>
      </c>
    </row>
    <row r="704">
      <c r="A704" t="n">
        <v>94</v>
      </c>
      <c r="B704" t="n">
        <v>110</v>
      </c>
      <c r="C704" t="inlineStr">
        <is>
          <t xml:space="preserve">CONCLUIDO	</t>
        </is>
      </c>
      <c r="D704" t="n">
        <v>10.4938</v>
      </c>
      <c r="E704" t="n">
        <v>9.529999999999999</v>
      </c>
      <c r="F704" t="n">
        <v>6.75</v>
      </c>
      <c r="G704" t="n">
        <v>101.22</v>
      </c>
      <c r="H704" t="n">
        <v>1.72</v>
      </c>
      <c r="I704" t="n">
        <v>4</v>
      </c>
      <c r="J704" t="n">
        <v>253.63</v>
      </c>
      <c r="K704" t="n">
        <v>56.13</v>
      </c>
      <c r="L704" t="n">
        <v>24.5</v>
      </c>
      <c r="M704" t="n">
        <v>2</v>
      </c>
      <c r="N704" t="n">
        <v>63</v>
      </c>
      <c r="O704" t="n">
        <v>31515.37</v>
      </c>
      <c r="P704" t="n">
        <v>89.20999999999999</v>
      </c>
      <c r="Q704" t="n">
        <v>204.14</v>
      </c>
      <c r="R704" t="n">
        <v>23.56</v>
      </c>
      <c r="S704" t="n">
        <v>17.37</v>
      </c>
      <c r="T704" t="n">
        <v>1001.39</v>
      </c>
      <c r="U704" t="n">
        <v>0.74</v>
      </c>
      <c r="V704" t="n">
        <v>0.76</v>
      </c>
      <c r="W704" t="n">
        <v>1.14</v>
      </c>
      <c r="X704" t="n">
        <v>0.06</v>
      </c>
      <c r="Y704" t="n">
        <v>1</v>
      </c>
      <c r="Z704" t="n">
        <v>10</v>
      </c>
    </row>
    <row r="705">
      <c r="A705" t="n">
        <v>95</v>
      </c>
      <c r="B705" t="n">
        <v>110</v>
      </c>
      <c r="C705" t="inlineStr">
        <is>
          <t xml:space="preserve">CONCLUIDO	</t>
        </is>
      </c>
      <c r="D705" t="n">
        <v>10.4929</v>
      </c>
      <c r="E705" t="n">
        <v>9.529999999999999</v>
      </c>
      <c r="F705" t="n">
        <v>6.75</v>
      </c>
      <c r="G705" t="n">
        <v>101.23</v>
      </c>
      <c r="H705" t="n">
        <v>1.73</v>
      </c>
      <c r="I705" t="n">
        <v>4</v>
      </c>
      <c r="J705" t="n">
        <v>254.09</v>
      </c>
      <c r="K705" t="n">
        <v>56.13</v>
      </c>
      <c r="L705" t="n">
        <v>24.75</v>
      </c>
      <c r="M705" t="n">
        <v>2</v>
      </c>
      <c r="N705" t="n">
        <v>63.21</v>
      </c>
      <c r="O705" t="n">
        <v>31571.37</v>
      </c>
      <c r="P705" t="n">
        <v>89.2</v>
      </c>
      <c r="Q705" t="n">
        <v>204.14</v>
      </c>
      <c r="R705" t="n">
        <v>23.62</v>
      </c>
      <c r="S705" t="n">
        <v>17.37</v>
      </c>
      <c r="T705" t="n">
        <v>1030.14</v>
      </c>
      <c r="U705" t="n">
        <v>0.74</v>
      </c>
      <c r="V705" t="n">
        <v>0.76</v>
      </c>
      <c r="W705" t="n">
        <v>1.14</v>
      </c>
      <c r="X705" t="n">
        <v>0.06</v>
      </c>
      <c r="Y705" t="n">
        <v>1</v>
      </c>
      <c r="Z705" t="n">
        <v>10</v>
      </c>
    </row>
    <row r="706">
      <c r="A706" t="n">
        <v>96</v>
      </c>
      <c r="B706" t="n">
        <v>110</v>
      </c>
      <c r="C706" t="inlineStr">
        <is>
          <t xml:space="preserve">CONCLUIDO	</t>
        </is>
      </c>
      <c r="D706" t="n">
        <v>10.4981</v>
      </c>
      <c r="E706" t="n">
        <v>9.529999999999999</v>
      </c>
      <c r="F706" t="n">
        <v>6.74</v>
      </c>
      <c r="G706" t="n">
        <v>101.16</v>
      </c>
      <c r="H706" t="n">
        <v>1.75</v>
      </c>
      <c r="I706" t="n">
        <v>4</v>
      </c>
      <c r="J706" t="n">
        <v>254.54</v>
      </c>
      <c r="K706" t="n">
        <v>56.13</v>
      </c>
      <c r="L706" t="n">
        <v>25</v>
      </c>
      <c r="M706" t="n">
        <v>2</v>
      </c>
      <c r="N706" t="n">
        <v>63.41</v>
      </c>
      <c r="O706" t="n">
        <v>31627.44</v>
      </c>
      <c r="P706" t="n">
        <v>89</v>
      </c>
      <c r="Q706" t="n">
        <v>204.14</v>
      </c>
      <c r="R706" t="n">
        <v>23.43</v>
      </c>
      <c r="S706" t="n">
        <v>17.37</v>
      </c>
      <c r="T706" t="n">
        <v>939.21</v>
      </c>
      <c r="U706" t="n">
        <v>0.74</v>
      </c>
      <c r="V706" t="n">
        <v>0.76</v>
      </c>
      <c r="W706" t="n">
        <v>1.14</v>
      </c>
      <c r="X706" t="n">
        <v>0.05</v>
      </c>
      <c r="Y706" t="n">
        <v>1</v>
      </c>
      <c r="Z706" t="n">
        <v>10</v>
      </c>
    </row>
    <row r="707">
      <c r="A707" t="n">
        <v>97</v>
      </c>
      <c r="B707" t="n">
        <v>110</v>
      </c>
      <c r="C707" t="inlineStr">
        <is>
          <t xml:space="preserve">CONCLUIDO	</t>
        </is>
      </c>
      <c r="D707" t="n">
        <v>10.5002</v>
      </c>
      <c r="E707" t="n">
        <v>9.52</v>
      </c>
      <c r="F707" t="n">
        <v>6.74</v>
      </c>
      <c r="G707" t="n">
        <v>101.13</v>
      </c>
      <c r="H707" t="n">
        <v>1.76</v>
      </c>
      <c r="I707" t="n">
        <v>4</v>
      </c>
      <c r="J707" t="n">
        <v>255</v>
      </c>
      <c r="K707" t="n">
        <v>56.13</v>
      </c>
      <c r="L707" t="n">
        <v>25.25</v>
      </c>
      <c r="M707" t="n">
        <v>2</v>
      </c>
      <c r="N707" t="n">
        <v>63.62</v>
      </c>
      <c r="O707" t="n">
        <v>31683.59</v>
      </c>
      <c r="P707" t="n">
        <v>88.73999999999999</v>
      </c>
      <c r="Q707" t="n">
        <v>204.14</v>
      </c>
      <c r="R707" t="n">
        <v>23.45</v>
      </c>
      <c r="S707" t="n">
        <v>17.37</v>
      </c>
      <c r="T707" t="n">
        <v>945.64</v>
      </c>
      <c r="U707" t="n">
        <v>0.74</v>
      </c>
      <c r="V707" t="n">
        <v>0.76</v>
      </c>
      <c r="W707" t="n">
        <v>1.14</v>
      </c>
      <c r="X707" t="n">
        <v>0.05</v>
      </c>
      <c r="Y707" t="n">
        <v>1</v>
      </c>
      <c r="Z707" t="n">
        <v>10</v>
      </c>
    </row>
    <row r="708">
      <c r="A708" t="n">
        <v>98</v>
      </c>
      <c r="B708" t="n">
        <v>110</v>
      </c>
      <c r="C708" t="inlineStr">
        <is>
          <t xml:space="preserve">CONCLUIDO	</t>
        </is>
      </c>
      <c r="D708" t="n">
        <v>10.4999</v>
      </c>
      <c r="E708" t="n">
        <v>9.52</v>
      </c>
      <c r="F708" t="n">
        <v>6.74</v>
      </c>
      <c r="G708" t="n">
        <v>101.13</v>
      </c>
      <c r="H708" t="n">
        <v>1.78</v>
      </c>
      <c r="I708" t="n">
        <v>4</v>
      </c>
      <c r="J708" t="n">
        <v>255.45</v>
      </c>
      <c r="K708" t="n">
        <v>56.13</v>
      </c>
      <c r="L708" t="n">
        <v>25.5</v>
      </c>
      <c r="M708" t="n">
        <v>2</v>
      </c>
      <c r="N708" t="n">
        <v>63.82</v>
      </c>
      <c r="O708" t="n">
        <v>31739.82</v>
      </c>
      <c r="P708" t="n">
        <v>88.51000000000001</v>
      </c>
      <c r="Q708" t="n">
        <v>204.14</v>
      </c>
      <c r="R708" t="n">
        <v>23.47</v>
      </c>
      <c r="S708" t="n">
        <v>17.37</v>
      </c>
      <c r="T708" t="n">
        <v>956.39</v>
      </c>
      <c r="U708" t="n">
        <v>0.74</v>
      </c>
      <c r="V708" t="n">
        <v>0.76</v>
      </c>
      <c r="W708" t="n">
        <v>1.14</v>
      </c>
      <c r="X708" t="n">
        <v>0.05</v>
      </c>
      <c r="Y708" t="n">
        <v>1</v>
      </c>
      <c r="Z708" t="n">
        <v>10</v>
      </c>
    </row>
    <row r="709">
      <c r="A709" t="n">
        <v>99</v>
      </c>
      <c r="B709" t="n">
        <v>110</v>
      </c>
      <c r="C709" t="inlineStr">
        <is>
          <t xml:space="preserve">CONCLUIDO	</t>
        </is>
      </c>
      <c r="D709" t="n">
        <v>10.4981</v>
      </c>
      <c r="E709" t="n">
        <v>9.529999999999999</v>
      </c>
      <c r="F709" t="n">
        <v>6.74</v>
      </c>
      <c r="G709" t="n">
        <v>101.16</v>
      </c>
      <c r="H709" t="n">
        <v>1.79</v>
      </c>
      <c r="I709" t="n">
        <v>4</v>
      </c>
      <c r="J709" t="n">
        <v>255.91</v>
      </c>
      <c r="K709" t="n">
        <v>56.13</v>
      </c>
      <c r="L709" t="n">
        <v>25.75</v>
      </c>
      <c r="M709" t="n">
        <v>2</v>
      </c>
      <c r="N709" t="n">
        <v>64.03</v>
      </c>
      <c r="O709" t="n">
        <v>31796.12</v>
      </c>
      <c r="P709" t="n">
        <v>88.37</v>
      </c>
      <c r="Q709" t="n">
        <v>204.14</v>
      </c>
      <c r="R709" t="n">
        <v>23.39</v>
      </c>
      <c r="S709" t="n">
        <v>17.37</v>
      </c>
      <c r="T709" t="n">
        <v>917.87</v>
      </c>
      <c r="U709" t="n">
        <v>0.74</v>
      </c>
      <c r="V709" t="n">
        <v>0.76</v>
      </c>
      <c r="W709" t="n">
        <v>1.14</v>
      </c>
      <c r="X709" t="n">
        <v>0.05</v>
      </c>
      <c r="Y709" t="n">
        <v>1</v>
      </c>
      <c r="Z709" t="n">
        <v>10</v>
      </c>
    </row>
    <row r="710">
      <c r="A710" t="n">
        <v>100</v>
      </c>
      <c r="B710" t="n">
        <v>110</v>
      </c>
      <c r="C710" t="inlineStr">
        <is>
          <t xml:space="preserve">CONCLUIDO	</t>
        </is>
      </c>
      <c r="D710" t="n">
        <v>10.5027</v>
      </c>
      <c r="E710" t="n">
        <v>9.52</v>
      </c>
      <c r="F710" t="n">
        <v>6.74</v>
      </c>
      <c r="G710" t="n">
        <v>101.1</v>
      </c>
      <c r="H710" t="n">
        <v>1.8</v>
      </c>
      <c r="I710" t="n">
        <v>4</v>
      </c>
      <c r="J710" t="n">
        <v>256.36</v>
      </c>
      <c r="K710" t="n">
        <v>56.13</v>
      </c>
      <c r="L710" t="n">
        <v>26</v>
      </c>
      <c r="M710" t="n">
        <v>2</v>
      </c>
      <c r="N710" t="n">
        <v>64.23999999999999</v>
      </c>
      <c r="O710" t="n">
        <v>31852.5</v>
      </c>
      <c r="P710" t="n">
        <v>87.97</v>
      </c>
      <c r="Q710" t="n">
        <v>204.14</v>
      </c>
      <c r="R710" t="n">
        <v>23.33</v>
      </c>
      <c r="S710" t="n">
        <v>17.37</v>
      </c>
      <c r="T710" t="n">
        <v>888.53</v>
      </c>
      <c r="U710" t="n">
        <v>0.74</v>
      </c>
      <c r="V710" t="n">
        <v>0.76</v>
      </c>
      <c r="W710" t="n">
        <v>1.14</v>
      </c>
      <c r="X710" t="n">
        <v>0.05</v>
      </c>
      <c r="Y710" t="n">
        <v>1</v>
      </c>
      <c r="Z710" t="n">
        <v>10</v>
      </c>
    </row>
    <row r="711">
      <c r="A711" t="n">
        <v>101</v>
      </c>
      <c r="B711" t="n">
        <v>110</v>
      </c>
      <c r="C711" t="inlineStr">
        <is>
          <t xml:space="preserve">CONCLUIDO	</t>
        </is>
      </c>
      <c r="D711" t="n">
        <v>10.499</v>
      </c>
      <c r="E711" t="n">
        <v>9.52</v>
      </c>
      <c r="F711" t="n">
        <v>6.74</v>
      </c>
      <c r="G711" t="n">
        <v>101.15</v>
      </c>
      <c r="H711" t="n">
        <v>1.82</v>
      </c>
      <c r="I711" t="n">
        <v>4</v>
      </c>
      <c r="J711" t="n">
        <v>256.82</v>
      </c>
      <c r="K711" t="n">
        <v>56.13</v>
      </c>
      <c r="L711" t="n">
        <v>26.25</v>
      </c>
      <c r="M711" t="n">
        <v>2</v>
      </c>
      <c r="N711" t="n">
        <v>64.45</v>
      </c>
      <c r="O711" t="n">
        <v>31909.08</v>
      </c>
      <c r="P711" t="n">
        <v>87.73999999999999</v>
      </c>
      <c r="Q711" t="n">
        <v>204.14</v>
      </c>
      <c r="R711" t="n">
        <v>23.41</v>
      </c>
      <c r="S711" t="n">
        <v>17.37</v>
      </c>
      <c r="T711" t="n">
        <v>925.37</v>
      </c>
      <c r="U711" t="n">
        <v>0.74</v>
      </c>
      <c r="V711" t="n">
        <v>0.76</v>
      </c>
      <c r="W711" t="n">
        <v>1.14</v>
      </c>
      <c r="X711" t="n">
        <v>0.05</v>
      </c>
      <c r="Y711" t="n">
        <v>1</v>
      </c>
      <c r="Z711" t="n">
        <v>10</v>
      </c>
    </row>
    <row r="712">
      <c r="A712" t="n">
        <v>102</v>
      </c>
      <c r="B712" t="n">
        <v>110</v>
      </c>
      <c r="C712" t="inlineStr">
        <is>
          <t xml:space="preserve">CONCLUIDO	</t>
        </is>
      </c>
      <c r="D712" t="n">
        <v>10.5073</v>
      </c>
      <c r="E712" t="n">
        <v>9.52</v>
      </c>
      <c r="F712" t="n">
        <v>6.74</v>
      </c>
      <c r="G712" t="n">
        <v>101.03</v>
      </c>
      <c r="H712" t="n">
        <v>1.83</v>
      </c>
      <c r="I712" t="n">
        <v>4</v>
      </c>
      <c r="J712" t="n">
        <v>257.28</v>
      </c>
      <c r="K712" t="n">
        <v>56.13</v>
      </c>
      <c r="L712" t="n">
        <v>26.5</v>
      </c>
      <c r="M712" t="n">
        <v>2</v>
      </c>
      <c r="N712" t="n">
        <v>64.66</v>
      </c>
      <c r="O712" t="n">
        <v>31965.61</v>
      </c>
      <c r="P712" t="n">
        <v>87.39</v>
      </c>
      <c r="Q712" t="n">
        <v>204.14</v>
      </c>
      <c r="R712" t="n">
        <v>23.17</v>
      </c>
      <c r="S712" t="n">
        <v>17.37</v>
      </c>
      <c r="T712" t="n">
        <v>809.3</v>
      </c>
      <c r="U712" t="n">
        <v>0.75</v>
      </c>
      <c r="V712" t="n">
        <v>0.76</v>
      </c>
      <c r="W712" t="n">
        <v>1.14</v>
      </c>
      <c r="X712" t="n">
        <v>0.04</v>
      </c>
      <c r="Y712" t="n">
        <v>1</v>
      </c>
      <c r="Z712" t="n">
        <v>10</v>
      </c>
    </row>
    <row r="713">
      <c r="A713" t="n">
        <v>103</v>
      </c>
      <c r="B713" t="n">
        <v>110</v>
      </c>
      <c r="C713" t="inlineStr">
        <is>
          <t xml:space="preserve">CONCLUIDO	</t>
        </is>
      </c>
      <c r="D713" t="n">
        <v>10.5109</v>
      </c>
      <c r="E713" t="n">
        <v>9.51</v>
      </c>
      <c r="F713" t="n">
        <v>6.73</v>
      </c>
      <c r="G713" t="n">
        <v>100.98</v>
      </c>
      <c r="H713" t="n">
        <v>1.85</v>
      </c>
      <c r="I713" t="n">
        <v>4</v>
      </c>
      <c r="J713" t="n">
        <v>257.74</v>
      </c>
      <c r="K713" t="n">
        <v>56.13</v>
      </c>
      <c r="L713" t="n">
        <v>26.75</v>
      </c>
      <c r="M713" t="n">
        <v>2</v>
      </c>
      <c r="N713" t="n">
        <v>64.86</v>
      </c>
      <c r="O713" t="n">
        <v>32022.22</v>
      </c>
      <c r="P713" t="n">
        <v>87.14</v>
      </c>
      <c r="Q713" t="n">
        <v>204.14</v>
      </c>
      <c r="R713" t="n">
        <v>23.05</v>
      </c>
      <c r="S713" t="n">
        <v>17.37</v>
      </c>
      <c r="T713" t="n">
        <v>749.14</v>
      </c>
      <c r="U713" t="n">
        <v>0.75</v>
      </c>
      <c r="V713" t="n">
        <v>0.76</v>
      </c>
      <c r="W713" t="n">
        <v>1.14</v>
      </c>
      <c r="X713" t="n">
        <v>0.04</v>
      </c>
      <c r="Y713" t="n">
        <v>1</v>
      </c>
      <c r="Z713" t="n">
        <v>10</v>
      </c>
    </row>
    <row r="714">
      <c r="A714" t="n">
        <v>104</v>
      </c>
      <c r="B714" t="n">
        <v>110</v>
      </c>
      <c r="C714" t="inlineStr">
        <is>
          <t xml:space="preserve">CONCLUIDO	</t>
        </is>
      </c>
      <c r="D714" t="n">
        <v>10.5079</v>
      </c>
      <c r="E714" t="n">
        <v>9.52</v>
      </c>
      <c r="F714" t="n">
        <v>6.74</v>
      </c>
      <c r="G714" t="n">
        <v>101.03</v>
      </c>
      <c r="H714" t="n">
        <v>1.86</v>
      </c>
      <c r="I714" t="n">
        <v>4</v>
      </c>
      <c r="J714" t="n">
        <v>258.2</v>
      </c>
      <c r="K714" t="n">
        <v>56.13</v>
      </c>
      <c r="L714" t="n">
        <v>27</v>
      </c>
      <c r="M714" t="n">
        <v>2</v>
      </c>
      <c r="N714" t="n">
        <v>65.06999999999999</v>
      </c>
      <c r="O714" t="n">
        <v>32078.91</v>
      </c>
      <c r="P714" t="n">
        <v>86.88</v>
      </c>
      <c r="Q714" t="n">
        <v>204.14</v>
      </c>
      <c r="R714" t="n">
        <v>23.16</v>
      </c>
      <c r="S714" t="n">
        <v>17.37</v>
      </c>
      <c r="T714" t="n">
        <v>802.49</v>
      </c>
      <c r="U714" t="n">
        <v>0.75</v>
      </c>
      <c r="V714" t="n">
        <v>0.76</v>
      </c>
      <c r="W714" t="n">
        <v>1.14</v>
      </c>
      <c r="X714" t="n">
        <v>0.04</v>
      </c>
      <c r="Y714" t="n">
        <v>1</v>
      </c>
      <c r="Z714" t="n">
        <v>10</v>
      </c>
    </row>
    <row r="715">
      <c r="A715" t="n">
        <v>105</v>
      </c>
      <c r="B715" t="n">
        <v>110</v>
      </c>
      <c r="C715" t="inlineStr">
        <is>
          <t xml:space="preserve">CONCLUIDO	</t>
        </is>
      </c>
      <c r="D715" t="n">
        <v>10.5051</v>
      </c>
      <c r="E715" t="n">
        <v>9.52</v>
      </c>
      <c r="F715" t="n">
        <v>6.74</v>
      </c>
      <c r="G715" t="n">
        <v>101.06</v>
      </c>
      <c r="H715" t="n">
        <v>1.87</v>
      </c>
      <c r="I715" t="n">
        <v>4</v>
      </c>
      <c r="J715" t="n">
        <v>258.66</v>
      </c>
      <c r="K715" t="n">
        <v>56.13</v>
      </c>
      <c r="L715" t="n">
        <v>27.25</v>
      </c>
      <c r="M715" t="n">
        <v>2</v>
      </c>
      <c r="N715" t="n">
        <v>65.28</v>
      </c>
      <c r="O715" t="n">
        <v>32135.68</v>
      </c>
      <c r="P715" t="n">
        <v>86.69</v>
      </c>
      <c r="Q715" t="n">
        <v>204.14</v>
      </c>
      <c r="R715" t="n">
        <v>23.24</v>
      </c>
      <c r="S715" t="n">
        <v>17.37</v>
      </c>
      <c r="T715" t="n">
        <v>844.14</v>
      </c>
      <c r="U715" t="n">
        <v>0.75</v>
      </c>
      <c r="V715" t="n">
        <v>0.76</v>
      </c>
      <c r="W715" t="n">
        <v>1.14</v>
      </c>
      <c r="X715" t="n">
        <v>0.05</v>
      </c>
      <c r="Y715" t="n">
        <v>1</v>
      </c>
      <c r="Z715" t="n">
        <v>10</v>
      </c>
    </row>
    <row r="716">
      <c r="A716" t="n">
        <v>106</v>
      </c>
      <c r="B716" t="n">
        <v>110</v>
      </c>
      <c r="C716" t="inlineStr">
        <is>
          <t xml:space="preserve">CONCLUIDO	</t>
        </is>
      </c>
      <c r="D716" t="n">
        <v>10.5027</v>
      </c>
      <c r="E716" t="n">
        <v>9.52</v>
      </c>
      <c r="F716" t="n">
        <v>6.74</v>
      </c>
      <c r="G716" t="n">
        <v>101.1</v>
      </c>
      <c r="H716" t="n">
        <v>1.89</v>
      </c>
      <c r="I716" t="n">
        <v>4</v>
      </c>
      <c r="J716" t="n">
        <v>259.12</v>
      </c>
      <c r="K716" t="n">
        <v>56.13</v>
      </c>
      <c r="L716" t="n">
        <v>27.5</v>
      </c>
      <c r="M716" t="n">
        <v>2</v>
      </c>
      <c r="N716" t="n">
        <v>65.48999999999999</v>
      </c>
      <c r="O716" t="n">
        <v>32192.53</v>
      </c>
      <c r="P716" t="n">
        <v>86.48</v>
      </c>
      <c r="Q716" t="n">
        <v>204.14</v>
      </c>
      <c r="R716" t="n">
        <v>23.27</v>
      </c>
      <c r="S716" t="n">
        <v>17.37</v>
      </c>
      <c r="T716" t="n">
        <v>856.77</v>
      </c>
      <c r="U716" t="n">
        <v>0.75</v>
      </c>
      <c r="V716" t="n">
        <v>0.76</v>
      </c>
      <c r="W716" t="n">
        <v>1.14</v>
      </c>
      <c r="X716" t="n">
        <v>0.05</v>
      </c>
      <c r="Y716" t="n">
        <v>1</v>
      </c>
      <c r="Z716" t="n">
        <v>10</v>
      </c>
    </row>
    <row r="717">
      <c r="A717" t="n">
        <v>107</v>
      </c>
      <c r="B717" t="n">
        <v>110</v>
      </c>
      <c r="C717" t="inlineStr">
        <is>
          <t xml:space="preserve">CONCLUIDO	</t>
        </is>
      </c>
      <c r="D717" t="n">
        <v>10.4993</v>
      </c>
      <c r="E717" t="n">
        <v>9.52</v>
      </c>
      <c r="F717" t="n">
        <v>6.74</v>
      </c>
      <c r="G717" t="n">
        <v>101.14</v>
      </c>
      <c r="H717" t="n">
        <v>1.9</v>
      </c>
      <c r="I717" t="n">
        <v>4</v>
      </c>
      <c r="J717" t="n">
        <v>259.58</v>
      </c>
      <c r="K717" t="n">
        <v>56.13</v>
      </c>
      <c r="L717" t="n">
        <v>27.75</v>
      </c>
      <c r="M717" t="n">
        <v>2</v>
      </c>
      <c r="N717" t="n">
        <v>65.70999999999999</v>
      </c>
      <c r="O717" t="n">
        <v>32249.46</v>
      </c>
      <c r="P717" t="n">
        <v>86.16</v>
      </c>
      <c r="Q717" t="n">
        <v>204.14</v>
      </c>
      <c r="R717" t="n">
        <v>23.44</v>
      </c>
      <c r="S717" t="n">
        <v>17.37</v>
      </c>
      <c r="T717" t="n">
        <v>941.16</v>
      </c>
      <c r="U717" t="n">
        <v>0.74</v>
      </c>
      <c r="V717" t="n">
        <v>0.76</v>
      </c>
      <c r="W717" t="n">
        <v>1.14</v>
      </c>
      <c r="X717" t="n">
        <v>0.05</v>
      </c>
      <c r="Y717" t="n">
        <v>1</v>
      </c>
      <c r="Z717" t="n">
        <v>10</v>
      </c>
    </row>
    <row r="718">
      <c r="A718" t="n">
        <v>108</v>
      </c>
      <c r="B718" t="n">
        <v>110</v>
      </c>
      <c r="C718" t="inlineStr">
        <is>
          <t xml:space="preserve">CONCLUIDO	</t>
        </is>
      </c>
      <c r="D718" t="n">
        <v>10.5024</v>
      </c>
      <c r="E718" t="n">
        <v>9.52</v>
      </c>
      <c r="F718" t="n">
        <v>6.74</v>
      </c>
      <c r="G718" t="n">
        <v>101.1</v>
      </c>
      <c r="H718" t="n">
        <v>1.92</v>
      </c>
      <c r="I718" t="n">
        <v>4</v>
      </c>
      <c r="J718" t="n">
        <v>260.05</v>
      </c>
      <c r="K718" t="n">
        <v>56.13</v>
      </c>
      <c r="L718" t="n">
        <v>28</v>
      </c>
      <c r="M718" t="n">
        <v>2</v>
      </c>
      <c r="N718" t="n">
        <v>65.92</v>
      </c>
      <c r="O718" t="n">
        <v>32306.46</v>
      </c>
      <c r="P718" t="n">
        <v>85.73999999999999</v>
      </c>
      <c r="Q718" t="n">
        <v>204.14</v>
      </c>
      <c r="R718" t="n">
        <v>23.38</v>
      </c>
      <c r="S718" t="n">
        <v>17.37</v>
      </c>
      <c r="T718" t="n">
        <v>914.6900000000001</v>
      </c>
      <c r="U718" t="n">
        <v>0.74</v>
      </c>
      <c r="V718" t="n">
        <v>0.76</v>
      </c>
      <c r="W718" t="n">
        <v>1.14</v>
      </c>
      <c r="X718" t="n">
        <v>0.05</v>
      </c>
      <c r="Y718" t="n">
        <v>1</v>
      </c>
      <c r="Z718" t="n">
        <v>10</v>
      </c>
    </row>
    <row r="719">
      <c r="A719" t="n">
        <v>109</v>
      </c>
      <c r="B719" t="n">
        <v>110</v>
      </c>
      <c r="C719" t="inlineStr">
        <is>
          <t xml:space="preserve">CONCLUIDO	</t>
        </is>
      </c>
      <c r="D719" t="n">
        <v>10.5067</v>
      </c>
      <c r="E719" t="n">
        <v>9.52</v>
      </c>
      <c r="F719" t="n">
        <v>6.74</v>
      </c>
      <c r="G719" t="n">
        <v>101.04</v>
      </c>
      <c r="H719" t="n">
        <v>1.93</v>
      </c>
      <c r="I719" t="n">
        <v>4</v>
      </c>
      <c r="J719" t="n">
        <v>260.51</v>
      </c>
      <c r="K719" t="n">
        <v>56.13</v>
      </c>
      <c r="L719" t="n">
        <v>28.25</v>
      </c>
      <c r="M719" t="n">
        <v>2</v>
      </c>
      <c r="N719" t="n">
        <v>66.13</v>
      </c>
      <c r="O719" t="n">
        <v>32363.54</v>
      </c>
      <c r="P719" t="n">
        <v>85.44</v>
      </c>
      <c r="Q719" t="n">
        <v>204.14</v>
      </c>
      <c r="R719" t="n">
        <v>23.24</v>
      </c>
      <c r="S719" t="n">
        <v>17.37</v>
      </c>
      <c r="T719" t="n">
        <v>843.05</v>
      </c>
      <c r="U719" t="n">
        <v>0.75</v>
      </c>
      <c r="V719" t="n">
        <v>0.76</v>
      </c>
      <c r="W719" t="n">
        <v>1.14</v>
      </c>
      <c r="X719" t="n">
        <v>0.04</v>
      </c>
      <c r="Y719" t="n">
        <v>1</v>
      </c>
      <c r="Z719" t="n">
        <v>10</v>
      </c>
    </row>
    <row r="720">
      <c r="A720" t="n">
        <v>110</v>
      </c>
      <c r="B720" t="n">
        <v>110</v>
      </c>
      <c r="C720" t="inlineStr">
        <is>
          <t xml:space="preserve">CONCLUIDO	</t>
        </is>
      </c>
      <c r="D720" t="n">
        <v>10.5042</v>
      </c>
      <c r="E720" t="n">
        <v>9.52</v>
      </c>
      <c r="F720" t="n">
        <v>6.74</v>
      </c>
      <c r="G720" t="n">
        <v>101.08</v>
      </c>
      <c r="H720" t="n">
        <v>1.94</v>
      </c>
      <c r="I720" t="n">
        <v>4</v>
      </c>
      <c r="J720" t="n">
        <v>260.97</v>
      </c>
      <c r="K720" t="n">
        <v>56.13</v>
      </c>
      <c r="L720" t="n">
        <v>28.5</v>
      </c>
      <c r="M720" t="n">
        <v>2</v>
      </c>
      <c r="N720" t="n">
        <v>66.34999999999999</v>
      </c>
      <c r="O720" t="n">
        <v>32420.71</v>
      </c>
      <c r="P720" t="n">
        <v>85.25</v>
      </c>
      <c r="Q720" t="n">
        <v>204.14</v>
      </c>
      <c r="R720" t="n">
        <v>23.29</v>
      </c>
      <c r="S720" t="n">
        <v>17.37</v>
      </c>
      <c r="T720" t="n">
        <v>868.78</v>
      </c>
      <c r="U720" t="n">
        <v>0.75</v>
      </c>
      <c r="V720" t="n">
        <v>0.76</v>
      </c>
      <c r="W720" t="n">
        <v>1.14</v>
      </c>
      <c r="X720" t="n">
        <v>0.05</v>
      </c>
      <c r="Y720" t="n">
        <v>1</v>
      </c>
      <c r="Z720" t="n">
        <v>10</v>
      </c>
    </row>
    <row r="721">
      <c r="A721" t="n">
        <v>111</v>
      </c>
      <c r="B721" t="n">
        <v>110</v>
      </c>
      <c r="C721" t="inlineStr">
        <is>
          <t xml:space="preserve">CONCLUIDO	</t>
        </is>
      </c>
      <c r="D721" t="n">
        <v>10.5067</v>
      </c>
      <c r="E721" t="n">
        <v>9.52</v>
      </c>
      <c r="F721" t="n">
        <v>6.74</v>
      </c>
      <c r="G721" t="n">
        <v>101.04</v>
      </c>
      <c r="H721" t="n">
        <v>1.96</v>
      </c>
      <c r="I721" t="n">
        <v>4</v>
      </c>
      <c r="J721" t="n">
        <v>261.44</v>
      </c>
      <c r="K721" t="n">
        <v>56.13</v>
      </c>
      <c r="L721" t="n">
        <v>28.75</v>
      </c>
      <c r="M721" t="n">
        <v>2</v>
      </c>
      <c r="N721" t="n">
        <v>66.56</v>
      </c>
      <c r="O721" t="n">
        <v>32477.95</v>
      </c>
      <c r="P721" t="n">
        <v>85.03</v>
      </c>
      <c r="Q721" t="n">
        <v>204.14</v>
      </c>
      <c r="R721" t="n">
        <v>23.22</v>
      </c>
      <c r="S721" t="n">
        <v>17.37</v>
      </c>
      <c r="T721" t="n">
        <v>832.04</v>
      </c>
      <c r="U721" t="n">
        <v>0.75</v>
      </c>
      <c r="V721" t="n">
        <v>0.76</v>
      </c>
      <c r="W721" t="n">
        <v>1.14</v>
      </c>
      <c r="X721" t="n">
        <v>0.04</v>
      </c>
      <c r="Y721" t="n">
        <v>1</v>
      </c>
      <c r="Z721" t="n">
        <v>10</v>
      </c>
    </row>
    <row r="722">
      <c r="A722" t="n">
        <v>112</v>
      </c>
      <c r="B722" t="n">
        <v>110</v>
      </c>
      <c r="C722" t="inlineStr">
        <is>
          <t xml:space="preserve">CONCLUIDO	</t>
        </is>
      </c>
      <c r="D722" t="n">
        <v>10.5018</v>
      </c>
      <c r="E722" t="n">
        <v>9.52</v>
      </c>
      <c r="F722" t="n">
        <v>6.74</v>
      </c>
      <c r="G722" t="n">
        <v>101.11</v>
      </c>
      <c r="H722" t="n">
        <v>1.97</v>
      </c>
      <c r="I722" t="n">
        <v>4</v>
      </c>
      <c r="J722" t="n">
        <v>261.9</v>
      </c>
      <c r="K722" t="n">
        <v>56.13</v>
      </c>
      <c r="L722" t="n">
        <v>29</v>
      </c>
      <c r="M722" t="n">
        <v>2</v>
      </c>
      <c r="N722" t="n">
        <v>66.77</v>
      </c>
      <c r="O722" t="n">
        <v>32535.28</v>
      </c>
      <c r="P722" t="n">
        <v>84.59</v>
      </c>
      <c r="Q722" t="n">
        <v>204.14</v>
      </c>
      <c r="R722" t="n">
        <v>23.37</v>
      </c>
      <c r="S722" t="n">
        <v>17.37</v>
      </c>
      <c r="T722" t="n">
        <v>908.6</v>
      </c>
      <c r="U722" t="n">
        <v>0.74</v>
      </c>
      <c r="V722" t="n">
        <v>0.76</v>
      </c>
      <c r="W722" t="n">
        <v>1.14</v>
      </c>
      <c r="X722" t="n">
        <v>0.05</v>
      </c>
      <c r="Y722" t="n">
        <v>1</v>
      </c>
      <c r="Z722" t="n">
        <v>10</v>
      </c>
    </row>
    <row r="723">
      <c r="A723" t="n">
        <v>113</v>
      </c>
      <c r="B723" t="n">
        <v>110</v>
      </c>
      <c r="C723" t="inlineStr">
        <is>
          <t xml:space="preserve">CONCLUIDO	</t>
        </is>
      </c>
      <c r="D723" t="n">
        <v>10.4978</v>
      </c>
      <c r="E723" t="n">
        <v>9.529999999999999</v>
      </c>
      <c r="F723" t="n">
        <v>6.74</v>
      </c>
      <c r="G723" t="n">
        <v>101.16</v>
      </c>
      <c r="H723" t="n">
        <v>1.98</v>
      </c>
      <c r="I723" t="n">
        <v>4</v>
      </c>
      <c r="J723" t="n">
        <v>262.37</v>
      </c>
      <c r="K723" t="n">
        <v>56.13</v>
      </c>
      <c r="L723" t="n">
        <v>29.25</v>
      </c>
      <c r="M723" t="n">
        <v>2</v>
      </c>
      <c r="N723" t="n">
        <v>66.98999999999999</v>
      </c>
      <c r="O723" t="n">
        <v>32592.68</v>
      </c>
      <c r="P723" t="n">
        <v>84.14</v>
      </c>
      <c r="Q723" t="n">
        <v>204.14</v>
      </c>
      <c r="R723" t="n">
        <v>23.45</v>
      </c>
      <c r="S723" t="n">
        <v>17.37</v>
      </c>
      <c r="T723" t="n">
        <v>947.45</v>
      </c>
      <c r="U723" t="n">
        <v>0.74</v>
      </c>
      <c r="V723" t="n">
        <v>0.76</v>
      </c>
      <c r="W723" t="n">
        <v>1.14</v>
      </c>
      <c r="X723" t="n">
        <v>0.05</v>
      </c>
      <c r="Y723" t="n">
        <v>1</v>
      </c>
      <c r="Z723" t="n">
        <v>10</v>
      </c>
    </row>
    <row r="724">
      <c r="A724" t="n">
        <v>114</v>
      </c>
      <c r="B724" t="n">
        <v>110</v>
      </c>
      <c r="C724" t="inlineStr">
        <is>
          <t xml:space="preserve">CONCLUIDO	</t>
        </is>
      </c>
      <c r="D724" t="n">
        <v>10.5042</v>
      </c>
      <c r="E724" t="n">
        <v>9.52</v>
      </c>
      <c r="F724" t="n">
        <v>6.74</v>
      </c>
      <c r="G724" t="n">
        <v>101.08</v>
      </c>
      <c r="H724" t="n">
        <v>2</v>
      </c>
      <c r="I724" t="n">
        <v>4</v>
      </c>
      <c r="J724" t="n">
        <v>262.83</v>
      </c>
      <c r="K724" t="n">
        <v>56.13</v>
      </c>
      <c r="L724" t="n">
        <v>29.5</v>
      </c>
      <c r="M724" t="n">
        <v>2</v>
      </c>
      <c r="N724" t="n">
        <v>67.20999999999999</v>
      </c>
      <c r="O724" t="n">
        <v>32650.17</v>
      </c>
      <c r="P724" t="n">
        <v>83.63</v>
      </c>
      <c r="Q724" t="n">
        <v>204.14</v>
      </c>
      <c r="R724" t="n">
        <v>23.3</v>
      </c>
      <c r="S724" t="n">
        <v>17.37</v>
      </c>
      <c r="T724" t="n">
        <v>871.6799999999999</v>
      </c>
      <c r="U724" t="n">
        <v>0.75</v>
      </c>
      <c r="V724" t="n">
        <v>0.76</v>
      </c>
      <c r="W724" t="n">
        <v>1.14</v>
      </c>
      <c r="X724" t="n">
        <v>0.05</v>
      </c>
      <c r="Y724" t="n">
        <v>1</v>
      </c>
      <c r="Z724" t="n">
        <v>10</v>
      </c>
    </row>
    <row r="725">
      <c r="A725" t="n">
        <v>115</v>
      </c>
      <c r="B725" t="n">
        <v>110</v>
      </c>
      <c r="C725" t="inlineStr">
        <is>
          <t xml:space="preserve">CONCLUIDO	</t>
        </is>
      </c>
      <c r="D725" t="n">
        <v>10.5742</v>
      </c>
      <c r="E725" t="n">
        <v>9.460000000000001</v>
      </c>
      <c r="F725" t="n">
        <v>6.72</v>
      </c>
      <c r="G725" t="n">
        <v>134.35</v>
      </c>
      <c r="H725" t="n">
        <v>2.01</v>
      </c>
      <c r="I725" t="n">
        <v>3</v>
      </c>
      <c r="J725" t="n">
        <v>263.3</v>
      </c>
      <c r="K725" t="n">
        <v>56.13</v>
      </c>
      <c r="L725" t="n">
        <v>29.75</v>
      </c>
      <c r="M725" t="n">
        <v>1</v>
      </c>
      <c r="N725" t="n">
        <v>67.42</v>
      </c>
      <c r="O725" t="n">
        <v>32707.74</v>
      </c>
      <c r="P725" t="n">
        <v>82.86</v>
      </c>
      <c r="Q725" t="n">
        <v>204.15</v>
      </c>
      <c r="R725" t="n">
        <v>22.61</v>
      </c>
      <c r="S725" t="n">
        <v>17.37</v>
      </c>
      <c r="T725" t="n">
        <v>530.74</v>
      </c>
      <c r="U725" t="n">
        <v>0.77</v>
      </c>
      <c r="V725" t="n">
        <v>0.76</v>
      </c>
      <c r="W725" t="n">
        <v>1.14</v>
      </c>
      <c r="X725" t="n">
        <v>0.03</v>
      </c>
      <c r="Y725" t="n">
        <v>1</v>
      </c>
      <c r="Z725" t="n">
        <v>10</v>
      </c>
    </row>
    <row r="726">
      <c r="A726" t="n">
        <v>116</v>
      </c>
      <c r="B726" t="n">
        <v>110</v>
      </c>
      <c r="C726" t="inlineStr">
        <is>
          <t xml:space="preserve">CONCLUIDO	</t>
        </is>
      </c>
      <c r="D726" t="n">
        <v>10.5733</v>
      </c>
      <c r="E726" t="n">
        <v>9.460000000000001</v>
      </c>
      <c r="F726" t="n">
        <v>6.72</v>
      </c>
      <c r="G726" t="n">
        <v>134.37</v>
      </c>
      <c r="H726" t="n">
        <v>2.02</v>
      </c>
      <c r="I726" t="n">
        <v>3</v>
      </c>
      <c r="J726" t="n">
        <v>263.77</v>
      </c>
      <c r="K726" t="n">
        <v>56.13</v>
      </c>
      <c r="L726" t="n">
        <v>30</v>
      </c>
      <c r="M726" t="n">
        <v>1</v>
      </c>
      <c r="N726" t="n">
        <v>67.64</v>
      </c>
      <c r="O726" t="n">
        <v>32765.39</v>
      </c>
      <c r="P726" t="n">
        <v>83.28</v>
      </c>
      <c r="Q726" t="n">
        <v>204.14</v>
      </c>
      <c r="R726" t="n">
        <v>22.63</v>
      </c>
      <c r="S726" t="n">
        <v>17.37</v>
      </c>
      <c r="T726" t="n">
        <v>541.9299999999999</v>
      </c>
      <c r="U726" t="n">
        <v>0.77</v>
      </c>
      <c r="V726" t="n">
        <v>0.76</v>
      </c>
      <c r="W726" t="n">
        <v>1.14</v>
      </c>
      <c r="X726" t="n">
        <v>0.03</v>
      </c>
      <c r="Y726" t="n">
        <v>1</v>
      </c>
      <c r="Z726" t="n">
        <v>10</v>
      </c>
    </row>
    <row r="727">
      <c r="A727" t="n">
        <v>117</v>
      </c>
      <c r="B727" t="n">
        <v>110</v>
      </c>
      <c r="C727" t="inlineStr">
        <is>
          <t xml:space="preserve">CONCLUIDO	</t>
        </is>
      </c>
      <c r="D727" t="n">
        <v>10.5696</v>
      </c>
      <c r="E727" t="n">
        <v>9.460000000000001</v>
      </c>
      <c r="F727" t="n">
        <v>6.72</v>
      </c>
      <c r="G727" t="n">
        <v>134.43</v>
      </c>
      <c r="H727" t="n">
        <v>2.04</v>
      </c>
      <c r="I727" t="n">
        <v>3</v>
      </c>
      <c r="J727" t="n">
        <v>264.23</v>
      </c>
      <c r="K727" t="n">
        <v>56.13</v>
      </c>
      <c r="L727" t="n">
        <v>30.25</v>
      </c>
      <c r="M727" t="n">
        <v>0</v>
      </c>
      <c r="N727" t="n">
        <v>67.86</v>
      </c>
      <c r="O727" t="n">
        <v>32823.12</v>
      </c>
      <c r="P727" t="n">
        <v>83.5</v>
      </c>
      <c r="Q727" t="n">
        <v>204.14</v>
      </c>
      <c r="R727" t="n">
        <v>22.7</v>
      </c>
      <c r="S727" t="n">
        <v>17.37</v>
      </c>
      <c r="T727" t="n">
        <v>574.98</v>
      </c>
      <c r="U727" t="n">
        <v>0.77</v>
      </c>
      <c r="V727" t="n">
        <v>0.76</v>
      </c>
      <c r="W727" t="n">
        <v>1.14</v>
      </c>
      <c r="X727" t="n">
        <v>0.03</v>
      </c>
      <c r="Y727" t="n">
        <v>1</v>
      </c>
      <c r="Z727" t="n">
        <v>10</v>
      </c>
    </row>
    <row r="728">
      <c r="A728" t="n">
        <v>0</v>
      </c>
      <c r="B728" t="n">
        <v>150</v>
      </c>
      <c r="C728" t="inlineStr">
        <is>
          <t xml:space="preserve">CONCLUIDO	</t>
        </is>
      </c>
      <c r="D728" t="n">
        <v>5.261</v>
      </c>
      <c r="E728" t="n">
        <v>19.01</v>
      </c>
      <c r="F728" t="n">
        <v>9.23</v>
      </c>
      <c r="G728" t="n">
        <v>4.54</v>
      </c>
      <c r="H728" t="n">
        <v>0.06</v>
      </c>
      <c r="I728" t="n">
        <v>122</v>
      </c>
      <c r="J728" t="n">
        <v>296.65</v>
      </c>
      <c r="K728" t="n">
        <v>61.82</v>
      </c>
      <c r="L728" t="n">
        <v>1</v>
      </c>
      <c r="M728" t="n">
        <v>120</v>
      </c>
      <c r="N728" t="n">
        <v>83.83</v>
      </c>
      <c r="O728" t="n">
        <v>36821.52</v>
      </c>
      <c r="P728" t="n">
        <v>168.4</v>
      </c>
      <c r="Q728" t="n">
        <v>204.29</v>
      </c>
      <c r="R728" t="n">
        <v>100.7</v>
      </c>
      <c r="S728" t="n">
        <v>17.37</v>
      </c>
      <c r="T728" t="n">
        <v>38984.12</v>
      </c>
      <c r="U728" t="n">
        <v>0.17</v>
      </c>
      <c r="V728" t="n">
        <v>0.55</v>
      </c>
      <c r="W728" t="n">
        <v>1.35</v>
      </c>
      <c r="X728" t="n">
        <v>2.54</v>
      </c>
      <c r="Y728" t="n">
        <v>1</v>
      </c>
      <c r="Z728" t="n">
        <v>10</v>
      </c>
    </row>
    <row r="729">
      <c r="A729" t="n">
        <v>1</v>
      </c>
      <c r="B729" t="n">
        <v>150</v>
      </c>
      <c r="C729" t="inlineStr">
        <is>
          <t xml:space="preserve">CONCLUIDO	</t>
        </is>
      </c>
      <c r="D729" t="n">
        <v>6.0567</v>
      </c>
      <c r="E729" t="n">
        <v>16.51</v>
      </c>
      <c r="F729" t="n">
        <v>8.51</v>
      </c>
      <c r="G729" t="n">
        <v>5.68</v>
      </c>
      <c r="H729" t="n">
        <v>0.07000000000000001</v>
      </c>
      <c r="I729" t="n">
        <v>90</v>
      </c>
      <c r="J729" t="n">
        <v>297.17</v>
      </c>
      <c r="K729" t="n">
        <v>61.82</v>
      </c>
      <c r="L729" t="n">
        <v>1.25</v>
      </c>
      <c r="M729" t="n">
        <v>88</v>
      </c>
      <c r="N729" t="n">
        <v>84.09999999999999</v>
      </c>
      <c r="O729" t="n">
        <v>36885.7</v>
      </c>
      <c r="P729" t="n">
        <v>155.19</v>
      </c>
      <c r="Q729" t="n">
        <v>204.25</v>
      </c>
      <c r="R729" t="n">
        <v>78.45999999999999</v>
      </c>
      <c r="S729" t="n">
        <v>17.37</v>
      </c>
      <c r="T729" t="n">
        <v>28023.6</v>
      </c>
      <c r="U729" t="n">
        <v>0.22</v>
      </c>
      <c r="V729" t="n">
        <v>0.6</v>
      </c>
      <c r="W729" t="n">
        <v>1.28</v>
      </c>
      <c r="X729" t="n">
        <v>1.82</v>
      </c>
      <c r="Y729" t="n">
        <v>1</v>
      </c>
      <c r="Z729" t="n">
        <v>10</v>
      </c>
    </row>
    <row r="730">
      <c r="A730" t="n">
        <v>2</v>
      </c>
      <c r="B730" t="n">
        <v>150</v>
      </c>
      <c r="C730" t="inlineStr">
        <is>
          <t xml:space="preserve">CONCLUIDO	</t>
        </is>
      </c>
      <c r="D730" t="n">
        <v>6.6108</v>
      </c>
      <c r="E730" t="n">
        <v>15.13</v>
      </c>
      <c r="F730" t="n">
        <v>8.130000000000001</v>
      </c>
      <c r="G730" t="n">
        <v>6.77</v>
      </c>
      <c r="H730" t="n">
        <v>0.09</v>
      </c>
      <c r="I730" t="n">
        <v>72</v>
      </c>
      <c r="J730" t="n">
        <v>297.7</v>
      </c>
      <c r="K730" t="n">
        <v>61.82</v>
      </c>
      <c r="L730" t="n">
        <v>1.5</v>
      </c>
      <c r="M730" t="n">
        <v>70</v>
      </c>
      <c r="N730" t="n">
        <v>84.37</v>
      </c>
      <c r="O730" t="n">
        <v>36949.99</v>
      </c>
      <c r="P730" t="n">
        <v>148.14</v>
      </c>
      <c r="Q730" t="n">
        <v>204.27</v>
      </c>
      <c r="R730" t="n">
        <v>66.51000000000001</v>
      </c>
      <c r="S730" t="n">
        <v>17.37</v>
      </c>
      <c r="T730" t="n">
        <v>22137.02</v>
      </c>
      <c r="U730" t="n">
        <v>0.26</v>
      </c>
      <c r="V730" t="n">
        <v>0.63</v>
      </c>
      <c r="W730" t="n">
        <v>1.25</v>
      </c>
      <c r="X730" t="n">
        <v>1.43</v>
      </c>
      <c r="Y730" t="n">
        <v>1</v>
      </c>
      <c r="Z730" t="n">
        <v>10</v>
      </c>
    </row>
    <row r="731">
      <c r="A731" t="n">
        <v>3</v>
      </c>
      <c r="B731" t="n">
        <v>150</v>
      </c>
      <c r="C731" t="inlineStr">
        <is>
          <t xml:space="preserve">CONCLUIDO	</t>
        </is>
      </c>
      <c r="D731" t="n">
        <v>7.0304</v>
      </c>
      <c r="E731" t="n">
        <v>14.22</v>
      </c>
      <c r="F731" t="n">
        <v>7.89</v>
      </c>
      <c r="G731" t="n">
        <v>7.89</v>
      </c>
      <c r="H731" t="n">
        <v>0.1</v>
      </c>
      <c r="I731" t="n">
        <v>60</v>
      </c>
      <c r="J731" t="n">
        <v>298.22</v>
      </c>
      <c r="K731" t="n">
        <v>61.82</v>
      </c>
      <c r="L731" t="n">
        <v>1.75</v>
      </c>
      <c r="M731" t="n">
        <v>58</v>
      </c>
      <c r="N731" t="n">
        <v>84.65000000000001</v>
      </c>
      <c r="O731" t="n">
        <v>37014.39</v>
      </c>
      <c r="P731" t="n">
        <v>143.75</v>
      </c>
      <c r="Q731" t="n">
        <v>204.19</v>
      </c>
      <c r="R731" t="n">
        <v>59.66</v>
      </c>
      <c r="S731" t="n">
        <v>17.37</v>
      </c>
      <c r="T731" t="n">
        <v>18770.33</v>
      </c>
      <c r="U731" t="n">
        <v>0.29</v>
      </c>
      <c r="V731" t="n">
        <v>0.65</v>
      </c>
      <c r="W731" t="n">
        <v>1.22</v>
      </c>
      <c r="X731" t="n">
        <v>1.2</v>
      </c>
      <c r="Y731" t="n">
        <v>1</v>
      </c>
      <c r="Z731" t="n">
        <v>10</v>
      </c>
    </row>
    <row r="732">
      <c r="A732" t="n">
        <v>4</v>
      </c>
      <c r="B732" t="n">
        <v>150</v>
      </c>
      <c r="C732" t="inlineStr">
        <is>
          <t xml:space="preserve">CONCLUIDO	</t>
        </is>
      </c>
      <c r="D732" t="n">
        <v>7.343</v>
      </c>
      <c r="E732" t="n">
        <v>13.62</v>
      </c>
      <c r="F732" t="n">
        <v>7.73</v>
      </c>
      <c r="G732" t="n">
        <v>8.92</v>
      </c>
      <c r="H732" t="n">
        <v>0.12</v>
      </c>
      <c r="I732" t="n">
        <v>52</v>
      </c>
      <c r="J732" t="n">
        <v>298.74</v>
      </c>
      <c r="K732" t="n">
        <v>61.82</v>
      </c>
      <c r="L732" t="n">
        <v>2</v>
      </c>
      <c r="M732" t="n">
        <v>50</v>
      </c>
      <c r="N732" t="n">
        <v>84.92</v>
      </c>
      <c r="O732" t="n">
        <v>37078.91</v>
      </c>
      <c r="P732" t="n">
        <v>140.78</v>
      </c>
      <c r="Q732" t="n">
        <v>204.21</v>
      </c>
      <c r="R732" t="n">
        <v>54.13</v>
      </c>
      <c r="S732" t="n">
        <v>17.37</v>
      </c>
      <c r="T732" t="n">
        <v>16045.88</v>
      </c>
      <c r="U732" t="n">
        <v>0.32</v>
      </c>
      <c r="V732" t="n">
        <v>0.66</v>
      </c>
      <c r="W732" t="n">
        <v>1.22</v>
      </c>
      <c r="X732" t="n">
        <v>1.04</v>
      </c>
      <c r="Y732" t="n">
        <v>1</v>
      </c>
      <c r="Z732" t="n">
        <v>10</v>
      </c>
    </row>
    <row r="733">
      <c r="A733" t="n">
        <v>5</v>
      </c>
      <c r="B733" t="n">
        <v>150</v>
      </c>
      <c r="C733" t="inlineStr">
        <is>
          <t xml:space="preserve">CONCLUIDO	</t>
        </is>
      </c>
      <c r="D733" t="n">
        <v>7.6415</v>
      </c>
      <c r="E733" t="n">
        <v>13.09</v>
      </c>
      <c r="F733" t="n">
        <v>7.59</v>
      </c>
      <c r="G733" t="n">
        <v>10.12</v>
      </c>
      <c r="H733" t="n">
        <v>0.13</v>
      </c>
      <c r="I733" t="n">
        <v>45</v>
      </c>
      <c r="J733" t="n">
        <v>299.26</v>
      </c>
      <c r="K733" t="n">
        <v>61.82</v>
      </c>
      <c r="L733" t="n">
        <v>2.25</v>
      </c>
      <c r="M733" t="n">
        <v>43</v>
      </c>
      <c r="N733" t="n">
        <v>85.19</v>
      </c>
      <c r="O733" t="n">
        <v>37143.54</v>
      </c>
      <c r="P733" t="n">
        <v>138.11</v>
      </c>
      <c r="Q733" t="n">
        <v>204.2</v>
      </c>
      <c r="R733" t="n">
        <v>49.86</v>
      </c>
      <c r="S733" t="n">
        <v>17.37</v>
      </c>
      <c r="T733" t="n">
        <v>13948.11</v>
      </c>
      <c r="U733" t="n">
        <v>0.35</v>
      </c>
      <c r="V733" t="n">
        <v>0.67</v>
      </c>
      <c r="W733" t="n">
        <v>1.21</v>
      </c>
      <c r="X733" t="n">
        <v>0.9</v>
      </c>
      <c r="Y733" t="n">
        <v>1</v>
      </c>
      <c r="Z733" t="n">
        <v>10</v>
      </c>
    </row>
    <row r="734">
      <c r="A734" t="n">
        <v>6</v>
      </c>
      <c r="B734" t="n">
        <v>150</v>
      </c>
      <c r="C734" t="inlineStr">
        <is>
          <t xml:space="preserve">CONCLUIDO	</t>
        </is>
      </c>
      <c r="D734" t="n">
        <v>7.8778</v>
      </c>
      <c r="E734" t="n">
        <v>12.69</v>
      </c>
      <c r="F734" t="n">
        <v>7.47</v>
      </c>
      <c r="G734" t="n">
        <v>11.21</v>
      </c>
      <c r="H734" t="n">
        <v>0.15</v>
      </c>
      <c r="I734" t="n">
        <v>40</v>
      </c>
      <c r="J734" t="n">
        <v>299.79</v>
      </c>
      <c r="K734" t="n">
        <v>61.82</v>
      </c>
      <c r="L734" t="n">
        <v>2.5</v>
      </c>
      <c r="M734" t="n">
        <v>38</v>
      </c>
      <c r="N734" t="n">
        <v>85.47</v>
      </c>
      <c r="O734" t="n">
        <v>37208.42</v>
      </c>
      <c r="P734" t="n">
        <v>135.94</v>
      </c>
      <c r="Q734" t="n">
        <v>204.19</v>
      </c>
      <c r="R734" t="n">
        <v>46.52</v>
      </c>
      <c r="S734" t="n">
        <v>17.37</v>
      </c>
      <c r="T734" t="n">
        <v>12301.13</v>
      </c>
      <c r="U734" t="n">
        <v>0.37</v>
      </c>
      <c r="V734" t="n">
        <v>0.68</v>
      </c>
      <c r="W734" t="n">
        <v>1.19</v>
      </c>
      <c r="X734" t="n">
        <v>0.78</v>
      </c>
      <c r="Y734" t="n">
        <v>1</v>
      </c>
      <c r="Z734" t="n">
        <v>10</v>
      </c>
    </row>
    <row r="735">
      <c r="A735" t="n">
        <v>7</v>
      </c>
      <c r="B735" t="n">
        <v>150</v>
      </c>
      <c r="C735" t="inlineStr">
        <is>
          <t xml:space="preserve">CONCLUIDO	</t>
        </is>
      </c>
      <c r="D735" t="n">
        <v>8.012499999999999</v>
      </c>
      <c r="E735" t="n">
        <v>12.48</v>
      </c>
      <c r="F735" t="n">
        <v>7.43</v>
      </c>
      <c r="G735" t="n">
        <v>12.05</v>
      </c>
      <c r="H735" t="n">
        <v>0.16</v>
      </c>
      <c r="I735" t="n">
        <v>37</v>
      </c>
      <c r="J735" t="n">
        <v>300.32</v>
      </c>
      <c r="K735" t="n">
        <v>61.82</v>
      </c>
      <c r="L735" t="n">
        <v>2.75</v>
      </c>
      <c r="M735" t="n">
        <v>35</v>
      </c>
      <c r="N735" t="n">
        <v>85.73999999999999</v>
      </c>
      <c r="O735" t="n">
        <v>37273.29</v>
      </c>
      <c r="P735" t="n">
        <v>135.08</v>
      </c>
      <c r="Q735" t="n">
        <v>204.23</v>
      </c>
      <c r="R735" t="n">
        <v>44.71</v>
      </c>
      <c r="S735" t="n">
        <v>17.37</v>
      </c>
      <c r="T735" t="n">
        <v>11409.98</v>
      </c>
      <c r="U735" t="n">
        <v>0.39</v>
      </c>
      <c r="V735" t="n">
        <v>0.6899999999999999</v>
      </c>
      <c r="W735" t="n">
        <v>1.2</v>
      </c>
      <c r="X735" t="n">
        <v>0.74</v>
      </c>
      <c r="Y735" t="n">
        <v>1</v>
      </c>
      <c r="Z735" t="n">
        <v>10</v>
      </c>
    </row>
    <row r="736">
      <c r="A736" t="n">
        <v>8</v>
      </c>
      <c r="B736" t="n">
        <v>150</v>
      </c>
      <c r="C736" t="inlineStr">
        <is>
          <t xml:space="preserve">CONCLUIDO	</t>
        </is>
      </c>
      <c r="D736" t="n">
        <v>8.2239</v>
      </c>
      <c r="E736" t="n">
        <v>12.16</v>
      </c>
      <c r="F736" t="n">
        <v>7.33</v>
      </c>
      <c r="G736" t="n">
        <v>13.33</v>
      </c>
      <c r="H736" t="n">
        <v>0.18</v>
      </c>
      <c r="I736" t="n">
        <v>33</v>
      </c>
      <c r="J736" t="n">
        <v>300.84</v>
      </c>
      <c r="K736" t="n">
        <v>61.82</v>
      </c>
      <c r="L736" t="n">
        <v>3</v>
      </c>
      <c r="M736" t="n">
        <v>31</v>
      </c>
      <c r="N736" t="n">
        <v>86.02</v>
      </c>
      <c r="O736" t="n">
        <v>37338.27</v>
      </c>
      <c r="P736" t="n">
        <v>133.23</v>
      </c>
      <c r="Q736" t="n">
        <v>204.15</v>
      </c>
      <c r="R736" t="n">
        <v>41.46</v>
      </c>
      <c r="S736" t="n">
        <v>17.37</v>
      </c>
      <c r="T736" t="n">
        <v>9808.98</v>
      </c>
      <c r="U736" t="n">
        <v>0.42</v>
      </c>
      <c r="V736" t="n">
        <v>0.7</v>
      </c>
      <c r="W736" t="n">
        <v>1.19</v>
      </c>
      <c r="X736" t="n">
        <v>0.64</v>
      </c>
      <c r="Y736" t="n">
        <v>1</v>
      </c>
      <c r="Z736" t="n">
        <v>10</v>
      </c>
    </row>
    <row r="737">
      <c r="A737" t="n">
        <v>9</v>
      </c>
      <c r="B737" t="n">
        <v>150</v>
      </c>
      <c r="C737" t="inlineStr">
        <is>
          <t xml:space="preserve">CONCLUIDO	</t>
        </is>
      </c>
      <c r="D737" t="n">
        <v>8.323700000000001</v>
      </c>
      <c r="E737" t="n">
        <v>12.01</v>
      </c>
      <c r="F737" t="n">
        <v>7.29</v>
      </c>
      <c r="G737" t="n">
        <v>14.12</v>
      </c>
      <c r="H737" t="n">
        <v>0.19</v>
      </c>
      <c r="I737" t="n">
        <v>31</v>
      </c>
      <c r="J737" t="n">
        <v>301.37</v>
      </c>
      <c r="K737" t="n">
        <v>61.82</v>
      </c>
      <c r="L737" t="n">
        <v>3.25</v>
      </c>
      <c r="M737" t="n">
        <v>29</v>
      </c>
      <c r="N737" t="n">
        <v>86.3</v>
      </c>
      <c r="O737" t="n">
        <v>37403.38</v>
      </c>
      <c r="P737" t="n">
        <v>132.53</v>
      </c>
      <c r="Q737" t="n">
        <v>204.19</v>
      </c>
      <c r="R737" t="n">
        <v>40.58</v>
      </c>
      <c r="S737" t="n">
        <v>17.37</v>
      </c>
      <c r="T737" t="n">
        <v>9377.26</v>
      </c>
      <c r="U737" t="n">
        <v>0.43</v>
      </c>
      <c r="V737" t="n">
        <v>0.7</v>
      </c>
      <c r="W737" t="n">
        <v>1.19</v>
      </c>
      <c r="X737" t="n">
        <v>0.6</v>
      </c>
      <c r="Y737" t="n">
        <v>1</v>
      </c>
      <c r="Z737" t="n">
        <v>10</v>
      </c>
    </row>
    <row r="738">
      <c r="A738" t="n">
        <v>10</v>
      </c>
      <c r="B738" t="n">
        <v>150</v>
      </c>
      <c r="C738" t="inlineStr">
        <is>
          <t xml:space="preserve">CONCLUIDO	</t>
        </is>
      </c>
      <c r="D738" t="n">
        <v>8.490600000000001</v>
      </c>
      <c r="E738" t="n">
        <v>11.78</v>
      </c>
      <c r="F738" t="n">
        <v>7.22</v>
      </c>
      <c r="G738" t="n">
        <v>15.48</v>
      </c>
      <c r="H738" t="n">
        <v>0.21</v>
      </c>
      <c r="I738" t="n">
        <v>28</v>
      </c>
      <c r="J738" t="n">
        <v>301.9</v>
      </c>
      <c r="K738" t="n">
        <v>61.82</v>
      </c>
      <c r="L738" t="n">
        <v>3.5</v>
      </c>
      <c r="M738" t="n">
        <v>26</v>
      </c>
      <c r="N738" t="n">
        <v>86.58</v>
      </c>
      <c r="O738" t="n">
        <v>37468.6</v>
      </c>
      <c r="P738" t="n">
        <v>131.2</v>
      </c>
      <c r="Q738" t="n">
        <v>204.14</v>
      </c>
      <c r="R738" t="n">
        <v>38.71</v>
      </c>
      <c r="S738" t="n">
        <v>17.37</v>
      </c>
      <c r="T738" t="n">
        <v>8458.610000000001</v>
      </c>
      <c r="U738" t="n">
        <v>0.45</v>
      </c>
      <c r="V738" t="n">
        <v>0.71</v>
      </c>
      <c r="W738" t="n">
        <v>1.17</v>
      </c>
      <c r="X738" t="n">
        <v>0.53</v>
      </c>
      <c r="Y738" t="n">
        <v>1</v>
      </c>
      <c r="Z738" t="n">
        <v>10</v>
      </c>
    </row>
    <row r="739">
      <c r="A739" t="n">
        <v>11</v>
      </c>
      <c r="B739" t="n">
        <v>150</v>
      </c>
      <c r="C739" t="inlineStr">
        <is>
          <t xml:space="preserve">CONCLUIDO	</t>
        </is>
      </c>
      <c r="D739" t="n">
        <v>8.595599999999999</v>
      </c>
      <c r="E739" t="n">
        <v>11.63</v>
      </c>
      <c r="F739" t="n">
        <v>7.19</v>
      </c>
      <c r="G739" t="n">
        <v>16.6</v>
      </c>
      <c r="H739" t="n">
        <v>0.22</v>
      </c>
      <c r="I739" t="n">
        <v>26</v>
      </c>
      <c r="J739" t="n">
        <v>302.43</v>
      </c>
      <c r="K739" t="n">
        <v>61.82</v>
      </c>
      <c r="L739" t="n">
        <v>3.75</v>
      </c>
      <c r="M739" t="n">
        <v>24</v>
      </c>
      <c r="N739" t="n">
        <v>86.86</v>
      </c>
      <c r="O739" t="n">
        <v>37533.94</v>
      </c>
      <c r="P739" t="n">
        <v>130.63</v>
      </c>
      <c r="Q739" t="n">
        <v>204.15</v>
      </c>
      <c r="R739" t="n">
        <v>37.34</v>
      </c>
      <c r="S739" t="n">
        <v>17.37</v>
      </c>
      <c r="T739" t="n">
        <v>7782.54</v>
      </c>
      <c r="U739" t="n">
        <v>0.47</v>
      </c>
      <c r="V739" t="n">
        <v>0.71</v>
      </c>
      <c r="W739" t="n">
        <v>1.18</v>
      </c>
      <c r="X739" t="n">
        <v>0.5</v>
      </c>
      <c r="Y739" t="n">
        <v>1</v>
      </c>
      <c r="Z739" t="n">
        <v>10</v>
      </c>
    </row>
    <row r="740">
      <c r="A740" t="n">
        <v>12</v>
      </c>
      <c r="B740" t="n">
        <v>150</v>
      </c>
      <c r="C740" t="inlineStr">
        <is>
          <t xml:space="preserve">CONCLUIDO	</t>
        </is>
      </c>
      <c r="D740" t="n">
        <v>8.6555</v>
      </c>
      <c r="E740" t="n">
        <v>11.55</v>
      </c>
      <c r="F740" t="n">
        <v>7.17</v>
      </c>
      <c r="G740" t="n">
        <v>17.2</v>
      </c>
      <c r="H740" t="n">
        <v>0.24</v>
      </c>
      <c r="I740" t="n">
        <v>25</v>
      </c>
      <c r="J740" t="n">
        <v>302.96</v>
      </c>
      <c r="K740" t="n">
        <v>61.82</v>
      </c>
      <c r="L740" t="n">
        <v>4</v>
      </c>
      <c r="M740" t="n">
        <v>23</v>
      </c>
      <c r="N740" t="n">
        <v>87.14</v>
      </c>
      <c r="O740" t="n">
        <v>37599.4</v>
      </c>
      <c r="P740" t="n">
        <v>130.09</v>
      </c>
      <c r="Q740" t="n">
        <v>204.2</v>
      </c>
      <c r="R740" t="n">
        <v>36.69</v>
      </c>
      <c r="S740" t="n">
        <v>17.37</v>
      </c>
      <c r="T740" t="n">
        <v>7463.32</v>
      </c>
      <c r="U740" t="n">
        <v>0.47</v>
      </c>
      <c r="V740" t="n">
        <v>0.71</v>
      </c>
      <c r="W740" t="n">
        <v>1.17</v>
      </c>
      <c r="X740" t="n">
        <v>0.47</v>
      </c>
      <c r="Y740" t="n">
        <v>1</v>
      </c>
      <c r="Z740" t="n">
        <v>10</v>
      </c>
    </row>
    <row r="741">
      <c r="A741" t="n">
        <v>13</v>
      </c>
      <c r="B741" t="n">
        <v>150</v>
      </c>
      <c r="C741" t="inlineStr">
        <is>
          <t xml:space="preserve">CONCLUIDO	</t>
        </is>
      </c>
      <c r="D741" t="n">
        <v>8.7666</v>
      </c>
      <c r="E741" t="n">
        <v>11.41</v>
      </c>
      <c r="F741" t="n">
        <v>7.13</v>
      </c>
      <c r="G741" t="n">
        <v>18.61</v>
      </c>
      <c r="H741" t="n">
        <v>0.25</v>
      </c>
      <c r="I741" t="n">
        <v>23</v>
      </c>
      <c r="J741" t="n">
        <v>303.49</v>
      </c>
      <c r="K741" t="n">
        <v>61.82</v>
      </c>
      <c r="L741" t="n">
        <v>4.25</v>
      </c>
      <c r="M741" t="n">
        <v>21</v>
      </c>
      <c r="N741" t="n">
        <v>87.42</v>
      </c>
      <c r="O741" t="n">
        <v>37664.98</v>
      </c>
      <c r="P741" t="n">
        <v>129.39</v>
      </c>
      <c r="Q741" t="n">
        <v>204.14</v>
      </c>
      <c r="R741" t="n">
        <v>35.76</v>
      </c>
      <c r="S741" t="n">
        <v>17.37</v>
      </c>
      <c r="T741" t="n">
        <v>7005.93</v>
      </c>
      <c r="U741" t="n">
        <v>0.49</v>
      </c>
      <c r="V741" t="n">
        <v>0.72</v>
      </c>
      <c r="W741" t="n">
        <v>1.17</v>
      </c>
      <c r="X741" t="n">
        <v>0.44</v>
      </c>
      <c r="Y741" t="n">
        <v>1</v>
      </c>
      <c r="Z741" t="n">
        <v>10</v>
      </c>
    </row>
    <row r="742">
      <c r="A742" t="n">
        <v>14</v>
      </c>
      <c r="B742" t="n">
        <v>150</v>
      </c>
      <c r="C742" t="inlineStr">
        <is>
          <t xml:space="preserve">CONCLUIDO	</t>
        </is>
      </c>
      <c r="D742" t="n">
        <v>8.8255</v>
      </c>
      <c r="E742" t="n">
        <v>11.33</v>
      </c>
      <c r="F742" t="n">
        <v>7.11</v>
      </c>
      <c r="G742" t="n">
        <v>19.39</v>
      </c>
      <c r="H742" t="n">
        <v>0.26</v>
      </c>
      <c r="I742" t="n">
        <v>22</v>
      </c>
      <c r="J742" t="n">
        <v>304.03</v>
      </c>
      <c r="K742" t="n">
        <v>61.82</v>
      </c>
      <c r="L742" t="n">
        <v>4.5</v>
      </c>
      <c r="M742" t="n">
        <v>20</v>
      </c>
      <c r="N742" t="n">
        <v>87.7</v>
      </c>
      <c r="O742" t="n">
        <v>37730.68</v>
      </c>
      <c r="P742" t="n">
        <v>129.01</v>
      </c>
      <c r="Q742" t="n">
        <v>204.17</v>
      </c>
      <c r="R742" t="n">
        <v>34.87</v>
      </c>
      <c r="S742" t="n">
        <v>17.37</v>
      </c>
      <c r="T742" t="n">
        <v>6567.73</v>
      </c>
      <c r="U742" t="n">
        <v>0.5</v>
      </c>
      <c r="V742" t="n">
        <v>0.72</v>
      </c>
      <c r="W742" t="n">
        <v>1.17</v>
      </c>
      <c r="X742" t="n">
        <v>0.42</v>
      </c>
      <c r="Y742" t="n">
        <v>1</v>
      </c>
      <c r="Z742" t="n">
        <v>10</v>
      </c>
    </row>
    <row r="743">
      <c r="A743" t="n">
        <v>15</v>
      </c>
      <c r="B743" t="n">
        <v>150</v>
      </c>
      <c r="C743" t="inlineStr">
        <is>
          <t xml:space="preserve">CONCLUIDO	</t>
        </is>
      </c>
      <c r="D743" t="n">
        <v>8.894399999999999</v>
      </c>
      <c r="E743" t="n">
        <v>11.24</v>
      </c>
      <c r="F743" t="n">
        <v>7.08</v>
      </c>
      <c r="G743" t="n">
        <v>20.23</v>
      </c>
      <c r="H743" t="n">
        <v>0.28</v>
      </c>
      <c r="I743" t="n">
        <v>21</v>
      </c>
      <c r="J743" t="n">
        <v>304.56</v>
      </c>
      <c r="K743" t="n">
        <v>61.82</v>
      </c>
      <c r="L743" t="n">
        <v>4.75</v>
      </c>
      <c r="M743" t="n">
        <v>19</v>
      </c>
      <c r="N743" t="n">
        <v>87.98999999999999</v>
      </c>
      <c r="O743" t="n">
        <v>37796.51</v>
      </c>
      <c r="P743" t="n">
        <v>128.28</v>
      </c>
      <c r="Q743" t="n">
        <v>204.16</v>
      </c>
      <c r="R743" t="n">
        <v>34</v>
      </c>
      <c r="S743" t="n">
        <v>17.37</v>
      </c>
      <c r="T743" t="n">
        <v>6135.26</v>
      </c>
      <c r="U743" t="n">
        <v>0.51</v>
      </c>
      <c r="V743" t="n">
        <v>0.72</v>
      </c>
      <c r="W743" t="n">
        <v>1.17</v>
      </c>
      <c r="X743" t="n">
        <v>0.39</v>
      </c>
      <c r="Y743" t="n">
        <v>1</v>
      </c>
      <c r="Z743" t="n">
        <v>10</v>
      </c>
    </row>
    <row r="744">
      <c r="A744" t="n">
        <v>16</v>
      </c>
      <c r="B744" t="n">
        <v>150</v>
      </c>
      <c r="C744" t="inlineStr">
        <is>
          <t xml:space="preserve">CONCLUIDO	</t>
        </is>
      </c>
      <c r="D744" t="n">
        <v>8.940099999999999</v>
      </c>
      <c r="E744" t="n">
        <v>11.19</v>
      </c>
      <c r="F744" t="n">
        <v>7.08</v>
      </c>
      <c r="G744" t="n">
        <v>21.23</v>
      </c>
      <c r="H744" t="n">
        <v>0.29</v>
      </c>
      <c r="I744" t="n">
        <v>20</v>
      </c>
      <c r="J744" t="n">
        <v>305.09</v>
      </c>
      <c r="K744" t="n">
        <v>61.82</v>
      </c>
      <c r="L744" t="n">
        <v>5</v>
      </c>
      <c r="M744" t="n">
        <v>18</v>
      </c>
      <c r="N744" t="n">
        <v>88.27</v>
      </c>
      <c r="O744" t="n">
        <v>37862.45</v>
      </c>
      <c r="P744" t="n">
        <v>128.23</v>
      </c>
      <c r="Q744" t="n">
        <v>204.15</v>
      </c>
      <c r="R744" t="n">
        <v>33.71</v>
      </c>
      <c r="S744" t="n">
        <v>17.37</v>
      </c>
      <c r="T744" t="n">
        <v>5996.54</v>
      </c>
      <c r="U744" t="n">
        <v>0.52</v>
      </c>
      <c r="V744" t="n">
        <v>0.72</v>
      </c>
      <c r="W744" t="n">
        <v>1.17</v>
      </c>
      <c r="X744" t="n">
        <v>0.39</v>
      </c>
      <c r="Y744" t="n">
        <v>1</v>
      </c>
      <c r="Z744" t="n">
        <v>10</v>
      </c>
    </row>
    <row r="745">
      <c r="A745" t="n">
        <v>17</v>
      </c>
      <c r="B745" t="n">
        <v>150</v>
      </c>
      <c r="C745" t="inlineStr">
        <is>
          <t xml:space="preserve">CONCLUIDO	</t>
        </is>
      </c>
      <c r="D745" t="n">
        <v>9.002000000000001</v>
      </c>
      <c r="E745" t="n">
        <v>11.11</v>
      </c>
      <c r="F745" t="n">
        <v>7.06</v>
      </c>
      <c r="G745" t="n">
        <v>22.28</v>
      </c>
      <c r="H745" t="n">
        <v>0.31</v>
      </c>
      <c r="I745" t="n">
        <v>19</v>
      </c>
      <c r="J745" t="n">
        <v>305.63</v>
      </c>
      <c r="K745" t="n">
        <v>61.82</v>
      </c>
      <c r="L745" t="n">
        <v>5.25</v>
      </c>
      <c r="M745" t="n">
        <v>17</v>
      </c>
      <c r="N745" t="n">
        <v>88.56</v>
      </c>
      <c r="O745" t="n">
        <v>37928.52</v>
      </c>
      <c r="P745" t="n">
        <v>127.83</v>
      </c>
      <c r="Q745" t="n">
        <v>204.14</v>
      </c>
      <c r="R745" t="n">
        <v>33.26</v>
      </c>
      <c r="S745" t="n">
        <v>17.37</v>
      </c>
      <c r="T745" t="n">
        <v>5778.63</v>
      </c>
      <c r="U745" t="n">
        <v>0.52</v>
      </c>
      <c r="V745" t="n">
        <v>0.72</v>
      </c>
      <c r="W745" t="n">
        <v>1.17</v>
      </c>
      <c r="X745" t="n">
        <v>0.36</v>
      </c>
      <c r="Y745" t="n">
        <v>1</v>
      </c>
      <c r="Z745" t="n">
        <v>10</v>
      </c>
    </row>
    <row r="746">
      <c r="A746" t="n">
        <v>18</v>
      </c>
      <c r="B746" t="n">
        <v>150</v>
      </c>
      <c r="C746" t="inlineStr">
        <is>
          <t xml:space="preserve">CONCLUIDO	</t>
        </is>
      </c>
      <c r="D746" t="n">
        <v>9.077199999999999</v>
      </c>
      <c r="E746" t="n">
        <v>11.02</v>
      </c>
      <c r="F746" t="n">
        <v>7.02</v>
      </c>
      <c r="G746" t="n">
        <v>23.4</v>
      </c>
      <c r="H746" t="n">
        <v>0.32</v>
      </c>
      <c r="I746" t="n">
        <v>18</v>
      </c>
      <c r="J746" t="n">
        <v>306.17</v>
      </c>
      <c r="K746" t="n">
        <v>61.82</v>
      </c>
      <c r="L746" t="n">
        <v>5.5</v>
      </c>
      <c r="M746" t="n">
        <v>16</v>
      </c>
      <c r="N746" t="n">
        <v>88.84</v>
      </c>
      <c r="O746" t="n">
        <v>37994.72</v>
      </c>
      <c r="P746" t="n">
        <v>127.14</v>
      </c>
      <c r="Q746" t="n">
        <v>204.16</v>
      </c>
      <c r="R746" t="n">
        <v>31.89</v>
      </c>
      <c r="S746" t="n">
        <v>17.37</v>
      </c>
      <c r="T746" t="n">
        <v>5098.6</v>
      </c>
      <c r="U746" t="n">
        <v>0.54</v>
      </c>
      <c r="V746" t="n">
        <v>0.73</v>
      </c>
      <c r="W746" t="n">
        <v>1.17</v>
      </c>
      <c r="X746" t="n">
        <v>0.33</v>
      </c>
      <c r="Y746" t="n">
        <v>1</v>
      </c>
      <c r="Z746" t="n">
        <v>10</v>
      </c>
    </row>
    <row r="747">
      <c r="A747" t="n">
        <v>19</v>
      </c>
      <c r="B747" t="n">
        <v>150</v>
      </c>
      <c r="C747" t="inlineStr">
        <is>
          <t xml:space="preserve">CONCLUIDO	</t>
        </is>
      </c>
      <c r="D747" t="n">
        <v>9.1271</v>
      </c>
      <c r="E747" t="n">
        <v>10.96</v>
      </c>
      <c r="F747" t="n">
        <v>7.01</v>
      </c>
      <c r="G747" t="n">
        <v>24.76</v>
      </c>
      <c r="H747" t="n">
        <v>0.33</v>
      </c>
      <c r="I747" t="n">
        <v>17</v>
      </c>
      <c r="J747" t="n">
        <v>306.7</v>
      </c>
      <c r="K747" t="n">
        <v>61.82</v>
      </c>
      <c r="L747" t="n">
        <v>5.75</v>
      </c>
      <c r="M747" t="n">
        <v>15</v>
      </c>
      <c r="N747" t="n">
        <v>89.13</v>
      </c>
      <c r="O747" t="n">
        <v>38061.04</v>
      </c>
      <c r="P747" t="n">
        <v>126.92</v>
      </c>
      <c r="Q747" t="n">
        <v>204.16</v>
      </c>
      <c r="R747" t="n">
        <v>31.8</v>
      </c>
      <c r="S747" t="n">
        <v>17.37</v>
      </c>
      <c r="T747" t="n">
        <v>5059.32</v>
      </c>
      <c r="U747" t="n">
        <v>0.55</v>
      </c>
      <c r="V747" t="n">
        <v>0.73</v>
      </c>
      <c r="W747" t="n">
        <v>1.17</v>
      </c>
      <c r="X747" t="n">
        <v>0.32</v>
      </c>
      <c r="Y747" t="n">
        <v>1</v>
      </c>
      <c r="Z747" t="n">
        <v>10</v>
      </c>
    </row>
    <row r="748">
      <c r="A748" t="n">
        <v>20</v>
      </c>
      <c r="B748" t="n">
        <v>150</v>
      </c>
      <c r="C748" t="inlineStr">
        <is>
          <t xml:space="preserve">CONCLUIDO	</t>
        </is>
      </c>
      <c r="D748" t="n">
        <v>9.1273</v>
      </c>
      <c r="E748" t="n">
        <v>10.96</v>
      </c>
      <c r="F748" t="n">
        <v>7.01</v>
      </c>
      <c r="G748" t="n">
        <v>24.76</v>
      </c>
      <c r="H748" t="n">
        <v>0.35</v>
      </c>
      <c r="I748" t="n">
        <v>17</v>
      </c>
      <c r="J748" t="n">
        <v>307.24</v>
      </c>
      <c r="K748" t="n">
        <v>61.82</v>
      </c>
      <c r="L748" t="n">
        <v>6</v>
      </c>
      <c r="M748" t="n">
        <v>15</v>
      </c>
      <c r="N748" t="n">
        <v>89.42</v>
      </c>
      <c r="O748" t="n">
        <v>38127.48</v>
      </c>
      <c r="P748" t="n">
        <v>126.96</v>
      </c>
      <c r="Q748" t="n">
        <v>204.16</v>
      </c>
      <c r="R748" t="n">
        <v>31.9</v>
      </c>
      <c r="S748" t="n">
        <v>17.37</v>
      </c>
      <c r="T748" t="n">
        <v>5108</v>
      </c>
      <c r="U748" t="n">
        <v>0.54</v>
      </c>
      <c r="V748" t="n">
        <v>0.73</v>
      </c>
      <c r="W748" t="n">
        <v>1.16</v>
      </c>
      <c r="X748" t="n">
        <v>0.32</v>
      </c>
      <c r="Y748" t="n">
        <v>1</v>
      </c>
      <c r="Z748" t="n">
        <v>10</v>
      </c>
    </row>
    <row r="749">
      <c r="A749" t="n">
        <v>21</v>
      </c>
      <c r="B749" t="n">
        <v>150</v>
      </c>
      <c r="C749" t="inlineStr">
        <is>
          <t xml:space="preserve">CONCLUIDO	</t>
        </is>
      </c>
      <c r="D749" t="n">
        <v>9.1797</v>
      </c>
      <c r="E749" t="n">
        <v>10.89</v>
      </c>
      <c r="F749" t="n">
        <v>7.01</v>
      </c>
      <c r="G749" t="n">
        <v>26.28</v>
      </c>
      <c r="H749" t="n">
        <v>0.36</v>
      </c>
      <c r="I749" t="n">
        <v>16</v>
      </c>
      <c r="J749" t="n">
        <v>307.78</v>
      </c>
      <c r="K749" t="n">
        <v>61.82</v>
      </c>
      <c r="L749" t="n">
        <v>6.25</v>
      </c>
      <c r="M749" t="n">
        <v>14</v>
      </c>
      <c r="N749" t="n">
        <v>89.70999999999999</v>
      </c>
      <c r="O749" t="n">
        <v>38194.05</v>
      </c>
      <c r="P749" t="n">
        <v>126.74</v>
      </c>
      <c r="Q749" t="n">
        <v>204.14</v>
      </c>
      <c r="R749" t="n">
        <v>31.51</v>
      </c>
      <c r="S749" t="n">
        <v>17.37</v>
      </c>
      <c r="T749" t="n">
        <v>4916.03</v>
      </c>
      <c r="U749" t="n">
        <v>0.55</v>
      </c>
      <c r="V749" t="n">
        <v>0.73</v>
      </c>
      <c r="W749" t="n">
        <v>1.17</v>
      </c>
      <c r="X749" t="n">
        <v>0.32</v>
      </c>
      <c r="Y749" t="n">
        <v>1</v>
      </c>
      <c r="Z749" t="n">
        <v>10</v>
      </c>
    </row>
    <row r="750">
      <c r="A750" t="n">
        <v>22</v>
      </c>
      <c r="B750" t="n">
        <v>150</v>
      </c>
      <c r="C750" t="inlineStr">
        <is>
          <t xml:space="preserve">CONCLUIDO	</t>
        </is>
      </c>
      <c r="D750" t="n">
        <v>9.245900000000001</v>
      </c>
      <c r="E750" t="n">
        <v>10.82</v>
      </c>
      <c r="F750" t="n">
        <v>6.99</v>
      </c>
      <c r="G750" t="n">
        <v>27.94</v>
      </c>
      <c r="H750" t="n">
        <v>0.38</v>
      </c>
      <c r="I750" t="n">
        <v>15</v>
      </c>
      <c r="J750" t="n">
        <v>308.32</v>
      </c>
      <c r="K750" t="n">
        <v>61.82</v>
      </c>
      <c r="L750" t="n">
        <v>6.5</v>
      </c>
      <c r="M750" t="n">
        <v>13</v>
      </c>
      <c r="N750" t="n">
        <v>90</v>
      </c>
      <c r="O750" t="n">
        <v>38260.74</v>
      </c>
      <c r="P750" t="n">
        <v>126.28</v>
      </c>
      <c r="Q750" t="n">
        <v>204.15</v>
      </c>
      <c r="R750" t="n">
        <v>31.18</v>
      </c>
      <c r="S750" t="n">
        <v>17.37</v>
      </c>
      <c r="T750" t="n">
        <v>4758.21</v>
      </c>
      <c r="U750" t="n">
        <v>0.5600000000000001</v>
      </c>
      <c r="V750" t="n">
        <v>0.73</v>
      </c>
      <c r="W750" t="n">
        <v>1.16</v>
      </c>
      <c r="X750" t="n">
        <v>0.29</v>
      </c>
      <c r="Y750" t="n">
        <v>1</v>
      </c>
      <c r="Z750" t="n">
        <v>10</v>
      </c>
    </row>
    <row r="751">
      <c r="A751" t="n">
        <v>23</v>
      </c>
      <c r="B751" t="n">
        <v>150</v>
      </c>
      <c r="C751" t="inlineStr">
        <is>
          <t xml:space="preserve">CONCLUIDO	</t>
        </is>
      </c>
      <c r="D751" t="n">
        <v>9.267099999999999</v>
      </c>
      <c r="E751" t="n">
        <v>10.79</v>
      </c>
      <c r="F751" t="n">
        <v>6.96</v>
      </c>
      <c r="G751" t="n">
        <v>27.84</v>
      </c>
      <c r="H751" t="n">
        <v>0.39</v>
      </c>
      <c r="I751" t="n">
        <v>15</v>
      </c>
      <c r="J751" t="n">
        <v>308.86</v>
      </c>
      <c r="K751" t="n">
        <v>61.82</v>
      </c>
      <c r="L751" t="n">
        <v>6.75</v>
      </c>
      <c r="M751" t="n">
        <v>13</v>
      </c>
      <c r="N751" t="n">
        <v>90.29000000000001</v>
      </c>
      <c r="O751" t="n">
        <v>38327.57</v>
      </c>
      <c r="P751" t="n">
        <v>125.82</v>
      </c>
      <c r="Q751" t="n">
        <v>204.18</v>
      </c>
      <c r="R751" t="n">
        <v>30.25</v>
      </c>
      <c r="S751" t="n">
        <v>17.37</v>
      </c>
      <c r="T751" t="n">
        <v>4292.38</v>
      </c>
      <c r="U751" t="n">
        <v>0.57</v>
      </c>
      <c r="V751" t="n">
        <v>0.73</v>
      </c>
      <c r="W751" t="n">
        <v>1.16</v>
      </c>
      <c r="X751" t="n">
        <v>0.27</v>
      </c>
      <c r="Y751" t="n">
        <v>1</v>
      </c>
      <c r="Z751" t="n">
        <v>10</v>
      </c>
    </row>
    <row r="752">
      <c r="A752" t="n">
        <v>24</v>
      </c>
      <c r="B752" t="n">
        <v>150</v>
      </c>
      <c r="C752" t="inlineStr">
        <is>
          <t xml:space="preserve">CONCLUIDO	</t>
        </is>
      </c>
      <c r="D752" t="n">
        <v>9.3209</v>
      </c>
      <c r="E752" t="n">
        <v>10.73</v>
      </c>
      <c r="F752" t="n">
        <v>6.95</v>
      </c>
      <c r="G752" t="n">
        <v>29.8</v>
      </c>
      <c r="H752" t="n">
        <v>0.4</v>
      </c>
      <c r="I752" t="n">
        <v>14</v>
      </c>
      <c r="J752" t="n">
        <v>309.41</v>
      </c>
      <c r="K752" t="n">
        <v>61.82</v>
      </c>
      <c r="L752" t="n">
        <v>7</v>
      </c>
      <c r="M752" t="n">
        <v>12</v>
      </c>
      <c r="N752" t="n">
        <v>90.59</v>
      </c>
      <c r="O752" t="n">
        <v>38394.52</v>
      </c>
      <c r="P752" t="n">
        <v>125.61</v>
      </c>
      <c r="Q752" t="n">
        <v>204.15</v>
      </c>
      <c r="R752" t="n">
        <v>30.12</v>
      </c>
      <c r="S752" t="n">
        <v>17.37</v>
      </c>
      <c r="T752" t="n">
        <v>4232.15</v>
      </c>
      <c r="U752" t="n">
        <v>0.58</v>
      </c>
      <c r="V752" t="n">
        <v>0.73</v>
      </c>
      <c r="W752" t="n">
        <v>1.16</v>
      </c>
      <c r="X752" t="n">
        <v>0.26</v>
      </c>
      <c r="Y752" t="n">
        <v>1</v>
      </c>
      <c r="Z752" t="n">
        <v>10</v>
      </c>
    </row>
    <row r="753">
      <c r="A753" t="n">
        <v>25</v>
      </c>
      <c r="B753" t="n">
        <v>150</v>
      </c>
      <c r="C753" t="inlineStr">
        <is>
          <t xml:space="preserve">CONCLUIDO	</t>
        </is>
      </c>
      <c r="D753" t="n">
        <v>9.329599999999999</v>
      </c>
      <c r="E753" t="n">
        <v>10.72</v>
      </c>
      <c r="F753" t="n">
        <v>6.94</v>
      </c>
      <c r="G753" t="n">
        <v>29.76</v>
      </c>
      <c r="H753" t="n">
        <v>0.42</v>
      </c>
      <c r="I753" t="n">
        <v>14</v>
      </c>
      <c r="J753" t="n">
        <v>309.95</v>
      </c>
      <c r="K753" t="n">
        <v>61.82</v>
      </c>
      <c r="L753" t="n">
        <v>7.25</v>
      </c>
      <c r="M753" t="n">
        <v>12</v>
      </c>
      <c r="N753" t="n">
        <v>90.88</v>
      </c>
      <c r="O753" t="n">
        <v>38461.6</v>
      </c>
      <c r="P753" t="n">
        <v>125.48</v>
      </c>
      <c r="Q753" t="n">
        <v>204.16</v>
      </c>
      <c r="R753" t="n">
        <v>29.73</v>
      </c>
      <c r="S753" t="n">
        <v>17.37</v>
      </c>
      <c r="T753" t="n">
        <v>4035.07</v>
      </c>
      <c r="U753" t="n">
        <v>0.58</v>
      </c>
      <c r="V753" t="n">
        <v>0.74</v>
      </c>
      <c r="W753" t="n">
        <v>1.16</v>
      </c>
      <c r="X753" t="n">
        <v>0.25</v>
      </c>
      <c r="Y753" t="n">
        <v>1</v>
      </c>
      <c r="Z753" t="n">
        <v>10</v>
      </c>
    </row>
    <row r="754">
      <c r="A754" t="n">
        <v>26</v>
      </c>
      <c r="B754" t="n">
        <v>150</v>
      </c>
      <c r="C754" t="inlineStr">
        <is>
          <t xml:space="preserve">CONCLUIDO	</t>
        </is>
      </c>
      <c r="D754" t="n">
        <v>9.392099999999999</v>
      </c>
      <c r="E754" t="n">
        <v>10.65</v>
      </c>
      <c r="F754" t="n">
        <v>6.93</v>
      </c>
      <c r="G754" t="n">
        <v>31.97</v>
      </c>
      <c r="H754" t="n">
        <v>0.43</v>
      </c>
      <c r="I754" t="n">
        <v>13</v>
      </c>
      <c r="J754" t="n">
        <v>310.5</v>
      </c>
      <c r="K754" t="n">
        <v>61.82</v>
      </c>
      <c r="L754" t="n">
        <v>7.5</v>
      </c>
      <c r="M754" t="n">
        <v>11</v>
      </c>
      <c r="N754" t="n">
        <v>91.18000000000001</v>
      </c>
      <c r="O754" t="n">
        <v>38528.81</v>
      </c>
      <c r="P754" t="n">
        <v>125.03</v>
      </c>
      <c r="Q754" t="n">
        <v>204.22</v>
      </c>
      <c r="R754" t="n">
        <v>29.2</v>
      </c>
      <c r="S754" t="n">
        <v>17.37</v>
      </c>
      <c r="T754" t="n">
        <v>3777.07</v>
      </c>
      <c r="U754" t="n">
        <v>0.59</v>
      </c>
      <c r="V754" t="n">
        <v>0.74</v>
      </c>
      <c r="W754" t="n">
        <v>1.16</v>
      </c>
      <c r="X754" t="n">
        <v>0.24</v>
      </c>
      <c r="Y754" t="n">
        <v>1</v>
      </c>
      <c r="Z754" t="n">
        <v>10</v>
      </c>
    </row>
    <row r="755">
      <c r="A755" t="n">
        <v>27</v>
      </c>
      <c r="B755" t="n">
        <v>150</v>
      </c>
      <c r="C755" t="inlineStr">
        <is>
          <t xml:space="preserve">CONCLUIDO	</t>
        </is>
      </c>
      <c r="D755" t="n">
        <v>9.388400000000001</v>
      </c>
      <c r="E755" t="n">
        <v>10.65</v>
      </c>
      <c r="F755" t="n">
        <v>6.93</v>
      </c>
      <c r="G755" t="n">
        <v>31.99</v>
      </c>
      <c r="H755" t="n">
        <v>0.44</v>
      </c>
      <c r="I755" t="n">
        <v>13</v>
      </c>
      <c r="J755" t="n">
        <v>311.04</v>
      </c>
      <c r="K755" t="n">
        <v>61.82</v>
      </c>
      <c r="L755" t="n">
        <v>7.75</v>
      </c>
      <c r="M755" t="n">
        <v>11</v>
      </c>
      <c r="N755" t="n">
        <v>91.47</v>
      </c>
      <c r="O755" t="n">
        <v>38596.15</v>
      </c>
      <c r="P755" t="n">
        <v>125.18</v>
      </c>
      <c r="Q755" t="n">
        <v>204.17</v>
      </c>
      <c r="R755" t="n">
        <v>29.34</v>
      </c>
      <c r="S755" t="n">
        <v>17.37</v>
      </c>
      <c r="T755" t="n">
        <v>3849.11</v>
      </c>
      <c r="U755" t="n">
        <v>0.59</v>
      </c>
      <c r="V755" t="n">
        <v>0.74</v>
      </c>
      <c r="W755" t="n">
        <v>1.16</v>
      </c>
      <c r="X755" t="n">
        <v>0.24</v>
      </c>
      <c r="Y755" t="n">
        <v>1</v>
      </c>
      <c r="Z755" t="n">
        <v>10</v>
      </c>
    </row>
    <row r="756">
      <c r="A756" t="n">
        <v>28</v>
      </c>
      <c r="B756" t="n">
        <v>150</v>
      </c>
      <c r="C756" t="inlineStr">
        <is>
          <t xml:space="preserve">CONCLUIDO	</t>
        </is>
      </c>
      <c r="D756" t="n">
        <v>9.387</v>
      </c>
      <c r="E756" t="n">
        <v>10.65</v>
      </c>
      <c r="F756" t="n">
        <v>6.93</v>
      </c>
      <c r="G756" t="n">
        <v>32</v>
      </c>
      <c r="H756" t="n">
        <v>0.46</v>
      </c>
      <c r="I756" t="n">
        <v>13</v>
      </c>
      <c r="J756" t="n">
        <v>311.59</v>
      </c>
      <c r="K756" t="n">
        <v>61.82</v>
      </c>
      <c r="L756" t="n">
        <v>8</v>
      </c>
      <c r="M756" t="n">
        <v>11</v>
      </c>
      <c r="N756" t="n">
        <v>91.77</v>
      </c>
      <c r="O756" t="n">
        <v>38663.62</v>
      </c>
      <c r="P756" t="n">
        <v>125.08</v>
      </c>
      <c r="Q756" t="n">
        <v>204.14</v>
      </c>
      <c r="R756" t="n">
        <v>29.47</v>
      </c>
      <c r="S756" t="n">
        <v>17.37</v>
      </c>
      <c r="T756" t="n">
        <v>3910.59</v>
      </c>
      <c r="U756" t="n">
        <v>0.59</v>
      </c>
      <c r="V756" t="n">
        <v>0.74</v>
      </c>
      <c r="W756" t="n">
        <v>1.16</v>
      </c>
      <c r="X756" t="n">
        <v>0.24</v>
      </c>
      <c r="Y756" t="n">
        <v>1</v>
      </c>
      <c r="Z756" t="n">
        <v>10</v>
      </c>
    </row>
    <row r="757">
      <c r="A757" t="n">
        <v>29</v>
      </c>
      <c r="B757" t="n">
        <v>150</v>
      </c>
      <c r="C757" t="inlineStr">
        <is>
          <t xml:space="preserve">CONCLUIDO	</t>
        </is>
      </c>
      <c r="D757" t="n">
        <v>9.452</v>
      </c>
      <c r="E757" t="n">
        <v>10.58</v>
      </c>
      <c r="F757" t="n">
        <v>6.92</v>
      </c>
      <c r="G757" t="n">
        <v>34.58</v>
      </c>
      <c r="H757" t="n">
        <v>0.47</v>
      </c>
      <c r="I757" t="n">
        <v>12</v>
      </c>
      <c r="J757" t="n">
        <v>312.14</v>
      </c>
      <c r="K757" t="n">
        <v>61.82</v>
      </c>
      <c r="L757" t="n">
        <v>8.25</v>
      </c>
      <c r="M757" t="n">
        <v>10</v>
      </c>
      <c r="N757" t="n">
        <v>92.06999999999999</v>
      </c>
      <c r="O757" t="n">
        <v>38731.35</v>
      </c>
      <c r="P757" t="n">
        <v>124.78</v>
      </c>
      <c r="Q757" t="n">
        <v>204.15</v>
      </c>
      <c r="R757" t="n">
        <v>28.95</v>
      </c>
      <c r="S757" t="n">
        <v>17.37</v>
      </c>
      <c r="T757" t="n">
        <v>3656.73</v>
      </c>
      <c r="U757" t="n">
        <v>0.6</v>
      </c>
      <c r="V757" t="n">
        <v>0.74</v>
      </c>
      <c r="W757" t="n">
        <v>1.15</v>
      </c>
      <c r="X757" t="n">
        <v>0.22</v>
      </c>
      <c r="Y757" t="n">
        <v>1</v>
      </c>
      <c r="Z757" t="n">
        <v>10</v>
      </c>
    </row>
    <row r="758">
      <c r="A758" t="n">
        <v>30</v>
      </c>
      <c r="B758" t="n">
        <v>150</v>
      </c>
      <c r="C758" t="inlineStr">
        <is>
          <t xml:space="preserve">CONCLUIDO	</t>
        </is>
      </c>
      <c r="D758" t="n">
        <v>9.4533</v>
      </c>
      <c r="E758" t="n">
        <v>10.58</v>
      </c>
      <c r="F758" t="n">
        <v>6.91</v>
      </c>
      <c r="G758" t="n">
        <v>34.57</v>
      </c>
      <c r="H758" t="n">
        <v>0.48</v>
      </c>
      <c r="I758" t="n">
        <v>12</v>
      </c>
      <c r="J758" t="n">
        <v>312.69</v>
      </c>
      <c r="K758" t="n">
        <v>61.82</v>
      </c>
      <c r="L758" t="n">
        <v>8.5</v>
      </c>
      <c r="M758" t="n">
        <v>10</v>
      </c>
      <c r="N758" t="n">
        <v>92.37</v>
      </c>
      <c r="O758" t="n">
        <v>38799.09</v>
      </c>
      <c r="P758" t="n">
        <v>124.77</v>
      </c>
      <c r="Q758" t="n">
        <v>204.14</v>
      </c>
      <c r="R758" t="n">
        <v>28.75</v>
      </c>
      <c r="S758" t="n">
        <v>17.37</v>
      </c>
      <c r="T758" t="n">
        <v>3558.33</v>
      </c>
      <c r="U758" t="n">
        <v>0.6</v>
      </c>
      <c r="V758" t="n">
        <v>0.74</v>
      </c>
      <c r="W758" t="n">
        <v>1.16</v>
      </c>
      <c r="X758" t="n">
        <v>0.22</v>
      </c>
      <c r="Y758" t="n">
        <v>1</v>
      </c>
      <c r="Z758" t="n">
        <v>10</v>
      </c>
    </row>
    <row r="759">
      <c r="A759" t="n">
        <v>31</v>
      </c>
      <c r="B759" t="n">
        <v>150</v>
      </c>
      <c r="C759" t="inlineStr">
        <is>
          <t xml:space="preserve">CONCLUIDO	</t>
        </is>
      </c>
      <c r="D759" t="n">
        <v>9.450799999999999</v>
      </c>
      <c r="E759" t="n">
        <v>10.58</v>
      </c>
      <c r="F759" t="n">
        <v>6.92</v>
      </c>
      <c r="G759" t="n">
        <v>34.59</v>
      </c>
      <c r="H759" t="n">
        <v>0.5</v>
      </c>
      <c r="I759" t="n">
        <v>12</v>
      </c>
      <c r="J759" t="n">
        <v>313.24</v>
      </c>
      <c r="K759" t="n">
        <v>61.82</v>
      </c>
      <c r="L759" t="n">
        <v>8.75</v>
      </c>
      <c r="M759" t="n">
        <v>10</v>
      </c>
      <c r="N759" t="n">
        <v>92.67</v>
      </c>
      <c r="O759" t="n">
        <v>38866.96</v>
      </c>
      <c r="P759" t="n">
        <v>124.7</v>
      </c>
      <c r="Q759" t="n">
        <v>204.16</v>
      </c>
      <c r="R759" t="n">
        <v>28.77</v>
      </c>
      <c r="S759" t="n">
        <v>17.37</v>
      </c>
      <c r="T759" t="n">
        <v>3567.41</v>
      </c>
      <c r="U759" t="n">
        <v>0.6</v>
      </c>
      <c r="V759" t="n">
        <v>0.74</v>
      </c>
      <c r="W759" t="n">
        <v>1.16</v>
      </c>
      <c r="X759" t="n">
        <v>0.23</v>
      </c>
      <c r="Y759" t="n">
        <v>1</v>
      </c>
      <c r="Z759" t="n">
        <v>10</v>
      </c>
    </row>
    <row r="760">
      <c r="A760" t="n">
        <v>32</v>
      </c>
      <c r="B760" t="n">
        <v>150</v>
      </c>
      <c r="C760" t="inlineStr">
        <is>
          <t xml:space="preserve">CONCLUIDO	</t>
        </is>
      </c>
      <c r="D760" t="n">
        <v>9.5329</v>
      </c>
      <c r="E760" t="n">
        <v>10.49</v>
      </c>
      <c r="F760" t="n">
        <v>6.88</v>
      </c>
      <c r="G760" t="n">
        <v>37.54</v>
      </c>
      <c r="H760" t="n">
        <v>0.51</v>
      </c>
      <c r="I760" t="n">
        <v>11</v>
      </c>
      <c r="J760" t="n">
        <v>313.79</v>
      </c>
      <c r="K760" t="n">
        <v>61.82</v>
      </c>
      <c r="L760" t="n">
        <v>9</v>
      </c>
      <c r="M760" t="n">
        <v>9</v>
      </c>
      <c r="N760" t="n">
        <v>92.97</v>
      </c>
      <c r="O760" t="n">
        <v>38934.97</v>
      </c>
      <c r="P760" t="n">
        <v>123.92</v>
      </c>
      <c r="Q760" t="n">
        <v>204.14</v>
      </c>
      <c r="R760" t="n">
        <v>27.6</v>
      </c>
      <c r="S760" t="n">
        <v>17.37</v>
      </c>
      <c r="T760" t="n">
        <v>2989.15</v>
      </c>
      <c r="U760" t="n">
        <v>0.63</v>
      </c>
      <c r="V760" t="n">
        <v>0.74</v>
      </c>
      <c r="W760" t="n">
        <v>1.16</v>
      </c>
      <c r="X760" t="n">
        <v>0.19</v>
      </c>
      <c r="Y760" t="n">
        <v>1</v>
      </c>
      <c r="Z760" t="n">
        <v>10</v>
      </c>
    </row>
    <row r="761">
      <c r="A761" t="n">
        <v>33</v>
      </c>
      <c r="B761" t="n">
        <v>150</v>
      </c>
      <c r="C761" t="inlineStr">
        <is>
          <t xml:space="preserve">CONCLUIDO	</t>
        </is>
      </c>
      <c r="D761" t="n">
        <v>9.5334</v>
      </c>
      <c r="E761" t="n">
        <v>10.49</v>
      </c>
      <c r="F761" t="n">
        <v>6.88</v>
      </c>
      <c r="G761" t="n">
        <v>37.53</v>
      </c>
      <c r="H761" t="n">
        <v>0.52</v>
      </c>
      <c r="I761" t="n">
        <v>11</v>
      </c>
      <c r="J761" t="n">
        <v>314.34</v>
      </c>
      <c r="K761" t="n">
        <v>61.82</v>
      </c>
      <c r="L761" t="n">
        <v>9.25</v>
      </c>
      <c r="M761" t="n">
        <v>9</v>
      </c>
      <c r="N761" t="n">
        <v>93.27</v>
      </c>
      <c r="O761" t="n">
        <v>39003.11</v>
      </c>
      <c r="P761" t="n">
        <v>123.92</v>
      </c>
      <c r="Q761" t="n">
        <v>204.15</v>
      </c>
      <c r="R761" t="n">
        <v>27.71</v>
      </c>
      <c r="S761" t="n">
        <v>17.37</v>
      </c>
      <c r="T761" t="n">
        <v>3043.56</v>
      </c>
      <c r="U761" t="n">
        <v>0.63</v>
      </c>
      <c r="V761" t="n">
        <v>0.74</v>
      </c>
      <c r="W761" t="n">
        <v>1.15</v>
      </c>
      <c r="X761" t="n">
        <v>0.19</v>
      </c>
      <c r="Y761" t="n">
        <v>1</v>
      </c>
      <c r="Z761" t="n">
        <v>10</v>
      </c>
    </row>
    <row r="762">
      <c r="A762" t="n">
        <v>34</v>
      </c>
      <c r="B762" t="n">
        <v>150</v>
      </c>
      <c r="C762" t="inlineStr">
        <is>
          <t xml:space="preserve">CONCLUIDO	</t>
        </is>
      </c>
      <c r="D762" t="n">
        <v>9.527799999999999</v>
      </c>
      <c r="E762" t="n">
        <v>10.5</v>
      </c>
      <c r="F762" t="n">
        <v>6.89</v>
      </c>
      <c r="G762" t="n">
        <v>37.57</v>
      </c>
      <c r="H762" t="n">
        <v>0.54</v>
      </c>
      <c r="I762" t="n">
        <v>11</v>
      </c>
      <c r="J762" t="n">
        <v>314.9</v>
      </c>
      <c r="K762" t="n">
        <v>61.82</v>
      </c>
      <c r="L762" t="n">
        <v>9.5</v>
      </c>
      <c r="M762" t="n">
        <v>9</v>
      </c>
      <c r="N762" t="n">
        <v>93.56999999999999</v>
      </c>
      <c r="O762" t="n">
        <v>39071.38</v>
      </c>
      <c r="P762" t="n">
        <v>124.03</v>
      </c>
      <c r="Q762" t="n">
        <v>204.16</v>
      </c>
      <c r="R762" t="n">
        <v>28.14</v>
      </c>
      <c r="S762" t="n">
        <v>17.37</v>
      </c>
      <c r="T762" t="n">
        <v>3255.8</v>
      </c>
      <c r="U762" t="n">
        <v>0.62</v>
      </c>
      <c r="V762" t="n">
        <v>0.74</v>
      </c>
      <c r="W762" t="n">
        <v>1.15</v>
      </c>
      <c r="X762" t="n">
        <v>0.2</v>
      </c>
      <c r="Y762" t="n">
        <v>1</v>
      </c>
      <c r="Z762" t="n">
        <v>10</v>
      </c>
    </row>
    <row r="763">
      <c r="A763" t="n">
        <v>35</v>
      </c>
      <c r="B763" t="n">
        <v>150</v>
      </c>
      <c r="C763" t="inlineStr">
        <is>
          <t xml:space="preserve">CONCLUIDO	</t>
        </is>
      </c>
      <c r="D763" t="n">
        <v>9.526300000000001</v>
      </c>
      <c r="E763" t="n">
        <v>10.5</v>
      </c>
      <c r="F763" t="n">
        <v>6.89</v>
      </c>
      <c r="G763" t="n">
        <v>37.58</v>
      </c>
      <c r="H763" t="n">
        <v>0.55</v>
      </c>
      <c r="I763" t="n">
        <v>11</v>
      </c>
      <c r="J763" t="n">
        <v>315.45</v>
      </c>
      <c r="K763" t="n">
        <v>61.82</v>
      </c>
      <c r="L763" t="n">
        <v>9.75</v>
      </c>
      <c r="M763" t="n">
        <v>9</v>
      </c>
      <c r="N763" t="n">
        <v>93.88</v>
      </c>
      <c r="O763" t="n">
        <v>39139.8</v>
      </c>
      <c r="P763" t="n">
        <v>123.9</v>
      </c>
      <c r="Q763" t="n">
        <v>204.15</v>
      </c>
      <c r="R763" t="n">
        <v>27.93</v>
      </c>
      <c r="S763" t="n">
        <v>17.37</v>
      </c>
      <c r="T763" t="n">
        <v>3152.39</v>
      </c>
      <c r="U763" t="n">
        <v>0.62</v>
      </c>
      <c r="V763" t="n">
        <v>0.74</v>
      </c>
      <c r="W763" t="n">
        <v>1.16</v>
      </c>
      <c r="X763" t="n">
        <v>0.2</v>
      </c>
      <c r="Y763" t="n">
        <v>1</v>
      </c>
      <c r="Z763" t="n">
        <v>10</v>
      </c>
    </row>
    <row r="764">
      <c r="A764" t="n">
        <v>36</v>
      </c>
      <c r="B764" t="n">
        <v>150</v>
      </c>
      <c r="C764" t="inlineStr">
        <is>
          <t xml:space="preserve">CONCLUIDO	</t>
        </is>
      </c>
      <c r="D764" t="n">
        <v>9.5959</v>
      </c>
      <c r="E764" t="n">
        <v>10.42</v>
      </c>
      <c r="F764" t="n">
        <v>6.87</v>
      </c>
      <c r="G764" t="n">
        <v>41.21</v>
      </c>
      <c r="H764" t="n">
        <v>0.5600000000000001</v>
      </c>
      <c r="I764" t="n">
        <v>10</v>
      </c>
      <c r="J764" t="n">
        <v>316.01</v>
      </c>
      <c r="K764" t="n">
        <v>61.82</v>
      </c>
      <c r="L764" t="n">
        <v>10</v>
      </c>
      <c r="M764" t="n">
        <v>8</v>
      </c>
      <c r="N764" t="n">
        <v>94.18000000000001</v>
      </c>
      <c r="O764" t="n">
        <v>39208.35</v>
      </c>
      <c r="P764" t="n">
        <v>123.45</v>
      </c>
      <c r="Q764" t="n">
        <v>204.15</v>
      </c>
      <c r="R764" t="n">
        <v>27.28</v>
      </c>
      <c r="S764" t="n">
        <v>17.37</v>
      </c>
      <c r="T764" t="n">
        <v>2830.18</v>
      </c>
      <c r="U764" t="n">
        <v>0.64</v>
      </c>
      <c r="V764" t="n">
        <v>0.74</v>
      </c>
      <c r="W764" t="n">
        <v>1.15</v>
      </c>
      <c r="X764" t="n">
        <v>0.18</v>
      </c>
      <c r="Y764" t="n">
        <v>1</v>
      </c>
      <c r="Z764" t="n">
        <v>10</v>
      </c>
    </row>
    <row r="765">
      <c r="A765" t="n">
        <v>37</v>
      </c>
      <c r="B765" t="n">
        <v>150</v>
      </c>
      <c r="C765" t="inlineStr">
        <is>
          <t xml:space="preserve">CONCLUIDO	</t>
        </is>
      </c>
      <c r="D765" t="n">
        <v>9.5931</v>
      </c>
      <c r="E765" t="n">
        <v>10.42</v>
      </c>
      <c r="F765" t="n">
        <v>6.87</v>
      </c>
      <c r="G765" t="n">
        <v>41.23</v>
      </c>
      <c r="H765" t="n">
        <v>0.58</v>
      </c>
      <c r="I765" t="n">
        <v>10</v>
      </c>
      <c r="J765" t="n">
        <v>316.56</v>
      </c>
      <c r="K765" t="n">
        <v>61.82</v>
      </c>
      <c r="L765" t="n">
        <v>10.25</v>
      </c>
      <c r="M765" t="n">
        <v>8</v>
      </c>
      <c r="N765" t="n">
        <v>94.48999999999999</v>
      </c>
      <c r="O765" t="n">
        <v>39277.04</v>
      </c>
      <c r="P765" t="n">
        <v>123.52</v>
      </c>
      <c r="Q765" t="n">
        <v>204.15</v>
      </c>
      <c r="R765" t="n">
        <v>27.45</v>
      </c>
      <c r="S765" t="n">
        <v>17.37</v>
      </c>
      <c r="T765" t="n">
        <v>2915.9</v>
      </c>
      <c r="U765" t="n">
        <v>0.63</v>
      </c>
      <c r="V765" t="n">
        <v>0.74</v>
      </c>
      <c r="W765" t="n">
        <v>1.15</v>
      </c>
      <c r="X765" t="n">
        <v>0.18</v>
      </c>
      <c r="Y765" t="n">
        <v>1</v>
      </c>
      <c r="Z765" t="n">
        <v>10</v>
      </c>
    </row>
    <row r="766">
      <c r="A766" t="n">
        <v>38</v>
      </c>
      <c r="B766" t="n">
        <v>150</v>
      </c>
      <c r="C766" t="inlineStr">
        <is>
          <t xml:space="preserve">CONCLUIDO	</t>
        </is>
      </c>
      <c r="D766" t="n">
        <v>9.5982</v>
      </c>
      <c r="E766" t="n">
        <v>10.42</v>
      </c>
      <c r="F766" t="n">
        <v>6.87</v>
      </c>
      <c r="G766" t="n">
        <v>41.2</v>
      </c>
      <c r="H766" t="n">
        <v>0.59</v>
      </c>
      <c r="I766" t="n">
        <v>10</v>
      </c>
      <c r="J766" t="n">
        <v>317.12</v>
      </c>
      <c r="K766" t="n">
        <v>61.82</v>
      </c>
      <c r="L766" t="n">
        <v>10.5</v>
      </c>
      <c r="M766" t="n">
        <v>8</v>
      </c>
      <c r="N766" t="n">
        <v>94.8</v>
      </c>
      <c r="O766" t="n">
        <v>39345.87</v>
      </c>
      <c r="P766" t="n">
        <v>123.42</v>
      </c>
      <c r="Q766" t="n">
        <v>204.14</v>
      </c>
      <c r="R766" t="n">
        <v>27.36</v>
      </c>
      <c r="S766" t="n">
        <v>17.37</v>
      </c>
      <c r="T766" t="n">
        <v>2872.89</v>
      </c>
      <c r="U766" t="n">
        <v>0.63</v>
      </c>
      <c r="V766" t="n">
        <v>0.74</v>
      </c>
      <c r="W766" t="n">
        <v>1.15</v>
      </c>
      <c r="X766" t="n">
        <v>0.17</v>
      </c>
      <c r="Y766" t="n">
        <v>1</v>
      </c>
      <c r="Z766" t="n">
        <v>10</v>
      </c>
    </row>
    <row r="767">
      <c r="A767" t="n">
        <v>39</v>
      </c>
      <c r="B767" t="n">
        <v>150</v>
      </c>
      <c r="C767" t="inlineStr">
        <is>
          <t xml:space="preserve">CONCLUIDO	</t>
        </is>
      </c>
      <c r="D767" t="n">
        <v>9.604100000000001</v>
      </c>
      <c r="E767" t="n">
        <v>10.41</v>
      </c>
      <c r="F767" t="n">
        <v>6.86</v>
      </c>
      <c r="G767" t="n">
        <v>41.16</v>
      </c>
      <c r="H767" t="n">
        <v>0.6</v>
      </c>
      <c r="I767" t="n">
        <v>10</v>
      </c>
      <c r="J767" t="n">
        <v>317.68</v>
      </c>
      <c r="K767" t="n">
        <v>61.82</v>
      </c>
      <c r="L767" t="n">
        <v>10.75</v>
      </c>
      <c r="M767" t="n">
        <v>8</v>
      </c>
      <c r="N767" t="n">
        <v>95.11</v>
      </c>
      <c r="O767" t="n">
        <v>39414.84</v>
      </c>
      <c r="P767" t="n">
        <v>123.4</v>
      </c>
      <c r="Q767" t="n">
        <v>204.18</v>
      </c>
      <c r="R767" t="n">
        <v>27.06</v>
      </c>
      <c r="S767" t="n">
        <v>17.37</v>
      </c>
      <c r="T767" t="n">
        <v>2720.86</v>
      </c>
      <c r="U767" t="n">
        <v>0.64</v>
      </c>
      <c r="V767" t="n">
        <v>0.74</v>
      </c>
      <c r="W767" t="n">
        <v>1.15</v>
      </c>
      <c r="X767" t="n">
        <v>0.17</v>
      </c>
      <c r="Y767" t="n">
        <v>1</v>
      </c>
      <c r="Z767" t="n">
        <v>10</v>
      </c>
    </row>
    <row r="768">
      <c r="A768" t="n">
        <v>40</v>
      </c>
      <c r="B768" t="n">
        <v>150</v>
      </c>
      <c r="C768" t="inlineStr">
        <is>
          <t xml:space="preserve">CONCLUIDO	</t>
        </is>
      </c>
      <c r="D768" t="n">
        <v>9.6738</v>
      </c>
      <c r="E768" t="n">
        <v>10.34</v>
      </c>
      <c r="F768" t="n">
        <v>6.84</v>
      </c>
      <c r="G768" t="n">
        <v>45.6</v>
      </c>
      <c r="H768" t="n">
        <v>0.62</v>
      </c>
      <c r="I768" t="n">
        <v>9</v>
      </c>
      <c r="J768" t="n">
        <v>318.24</v>
      </c>
      <c r="K768" t="n">
        <v>61.82</v>
      </c>
      <c r="L768" t="n">
        <v>11</v>
      </c>
      <c r="M768" t="n">
        <v>7</v>
      </c>
      <c r="N768" t="n">
        <v>95.42</v>
      </c>
      <c r="O768" t="n">
        <v>39483.95</v>
      </c>
      <c r="P768" t="n">
        <v>122.7</v>
      </c>
      <c r="Q768" t="n">
        <v>204.14</v>
      </c>
      <c r="R768" t="n">
        <v>26.54</v>
      </c>
      <c r="S768" t="n">
        <v>17.37</v>
      </c>
      <c r="T768" t="n">
        <v>2464.96</v>
      </c>
      <c r="U768" t="n">
        <v>0.65</v>
      </c>
      <c r="V768" t="n">
        <v>0.75</v>
      </c>
      <c r="W768" t="n">
        <v>1.15</v>
      </c>
      <c r="X768" t="n">
        <v>0.15</v>
      </c>
      <c r="Y768" t="n">
        <v>1</v>
      </c>
      <c r="Z768" t="n">
        <v>10</v>
      </c>
    </row>
    <row r="769">
      <c r="A769" t="n">
        <v>41</v>
      </c>
      <c r="B769" t="n">
        <v>150</v>
      </c>
      <c r="C769" t="inlineStr">
        <is>
          <t xml:space="preserve">CONCLUIDO	</t>
        </is>
      </c>
      <c r="D769" t="n">
        <v>9.6592</v>
      </c>
      <c r="E769" t="n">
        <v>10.35</v>
      </c>
      <c r="F769" t="n">
        <v>6.86</v>
      </c>
      <c r="G769" t="n">
        <v>45.7</v>
      </c>
      <c r="H769" t="n">
        <v>0.63</v>
      </c>
      <c r="I769" t="n">
        <v>9</v>
      </c>
      <c r="J769" t="n">
        <v>318.8</v>
      </c>
      <c r="K769" t="n">
        <v>61.82</v>
      </c>
      <c r="L769" t="n">
        <v>11.25</v>
      </c>
      <c r="M769" t="n">
        <v>7</v>
      </c>
      <c r="N769" t="n">
        <v>95.73</v>
      </c>
      <c r="O769" t="n">
        <v>39553.2</v>
      </c>
      <c r="P769" t="n">
        <v>123.22</v>
      </c>
      <c r="Q769" t="n">
        <v>204.15</v>
      </c>
      <c r="R769" t="n">
        <v>26.92</v>
      </c>
      <c r="S769" t="n">
        <v>17.37</v>
      </c>
      <c r="T769" t="n">
        <v>2658.33</v>
      </c>
      <c r="U769" t="n">
        <v>0.65</v>
      </c>
      <c r="V769" t="n">
        <v>0.74</v>
      </c>
      <c r="W769" t="n">
        <v>1.15</v>
      </c>
      <c r="X769" t="n">
        <v>0.16</v>
      </c>
      <c r="Y769" t="n">
        <v>1</v>
      </c>
      <c r="Z769" t="n">
        <v>10</v>
      </c>
    </row>
    <row r="770">
      <c r="A770" t="n">
        <v>42</v>
      </c>
      <c r="B770" t="n">
        <v>150</v>
      </c>
      <c r="C770" t="inlineStr">
        <is>
          <t xml:space="preserve">CONCLUIDO	</t>
        </is>
      </c>
      <c r="D770" t="n">
        <v>9.653499999999999</v>
      </c>
      <c r="E770" t="n">
        <v>10.36</v>
      </c>
      <c r="F770" t="n">
        <v>6.86</v>
      </c>
      <c r="G770" t="n">
        <v>45.74</v>
      </c>
      <c r="H770" t="n">
        <v>0.64</v>
      </c>
      <c r="I770" t="n">
        <v>9</v>
      </c>
      <c r="J770" t="n">
        <v>319.36</v>
      </c>
      <c r="K770" t="n">
        <v>61.82</v>
      </c>
      <c r="L770" t="n">
        <v>11.5</v>
      </c>
      <c r="M770" t="n">
        <v>7</v>
      </c>
      <c r="N770" t="n">
        <v>96.04000000000001</v>
      </c>
      <c r="O770" t="n">
        <v>39622.59</v>
      </c>
      <c r="P770" t="n">
        <v>123.48</v>
      </c>
      <c r="Q770" t="n">
        <v>204.16</v>
      </c>
      <c r="R770" t="n">
        <v>27.14</v>
      </c>
      <c r="S770" t="n">
        <v>17.37</v>
      </c>
      <c r="T770" t="n">
        <v>2766.07</v>
      </c>
      <c r="U770" t="n">
        <v>0.64</v>
      </c>
      <c r="V770" t="n">
        <v>0.74</v>
      </c>
      <c r="W770" t="n">
        <v>1.15</v>
      </c>
      <c r="X770" t="n">
        <v>0.17</v>
      </c>
      <c r="Y770" t="n">
        <v>1</v>
      </c>
      <c r="Z770" t="n">
        <v>10</v>
      </c>
    </row>
    <row r="771">
      <c r="A771" t="n">
        <v>43</v>
      </c>
      <c r="B771" t="n">
        <v>150</v>
      </c>
      <c r="C771" t="inlineStr">
        <is>
          <t xml:space="preserve">CONCLUIDO	</t>
        </is>
      </c>
      <c r="D771" t="n">
        <v>9.660299999999999</v>
      </c>
      <c r="E771" t="n">
        <v>10.35</v>
      </c>
      <c r="F771" t="n">
        <v>6.85</v>
      </c>
      <c r="G771" t="n">
        <v>45.7</v>
      </c>
      <c r="H771" t="n">
        <v>0.65</v>
      </c>
      <c r="I771" t="n">
        <v>9</v>
      </c>
      <c r="J771" t="n">
        <v>319.93</v>
      </c>
      <c r="K771" t="n">
        <v>61.82</v>
      </c>
      <c r="L771" t="n">
        <v>11.75</v>
      </c>
      <c r="M771" t="n">
        <v>7</v>
      </c>
      <c r="N771" t="n">
        <v>96.36</v>
      </c>
      <c r="O771" t="n">
        <v>39692.13</v>
      </c>
      <c r="P771" t="n">
        <v>123.35</v>
      </c>
      <c r="Q771" t="n">
        <v>204.14</v>
      </c>
      <c r="R771" t="n">
        <v>26.96</v>
      </c>
      <c r="S771" t="n">
        <v>17.37</v>
      </c>
      <c r="T771" t="n">
        <v>2675.9</v>
      </c>
      <c r="U771" t="n">
        <v>0.64</v>
      </c>
      <c r="V771" t="n">
        <v>0.75</v>
      </c>
      <c r="W771" t="n">
        <v>1.15</v>
      </c>
      <c r="X771" t="n">
        <v>0.16</v>
      </c>
      <c r="Y771" t="n">
        <v>1</v>
      </c>
      <c r="Z771" t="n">
        <v>10</v>
      </c>
    </row>
    <row r="772">
      <c r="A772" t="n">
        <v>44</v>
      </c>
      <c r="B772" t="n">
        <v>150</v>
      </c>
      <c r="C772" t="inlineStr">
        <is>
          <t xml:space="preserve">CONCLUIDO	</t>
        </is>
      </c>
      <c r="D772" t="n">
        <v>9.6608</v>
      </c>
      <c r="E772" t="n">
        <v>10.35</v>
      </c>
      <c r="F772" t="n">
        <v>6.85</v>
      </c>
      <c r="G772" t="n">
        <v>45.69</v>
      </c>
      <c r="H772" t="n">
        <v>0.67</v>
      </c>
      <c r="I772" t="n">
        <v>9</v>
      </c>
      <c r="J772" t="n">
        <v>320.49</v>
      </c>
      <c r="K772" t="n">
        <v>61.82</v>
      </c>
      <c r="L772" t="n">
        <v>12</v>
      </c>
      <c r="M772" t="n">
        <v>7</v>
      </c>
      <c r="N772" t="n">
        <v>96.67</v>
      </c>
      <c r="O772" t="n">
        <v>39761.81</v>
      </c>
      <c r="P772" t="n">
        <v>123.21</v>
      </c>
      <c r="Q772" t="n">
        <v>204.14</v>
      </c>
      <c r="R772" t="n">
        <v>27.01</v>
      </c>
      <c r="S772" t="n">
        <v>17.37</v>
      </c>
      <c r="T772" t="n">
        <v>2702.26</v>
      </c>
      <c r="U772" t="n">
        <v>0.64</v>
      </c>
      <c r="V772" t="n">
        <v>0.75</v>
      </c>
      <c r="W772" t="n">
        <v>1.15</v>
      </c>
      <c r="X772" t="n">
        <v>0.16</v>
      </c>
      <c r="Y772" t="n">
        <v>1</v>
      </c>
      <c r="Z772" t="n">
        <v>10</v>
      </c>
    </row>
    <row r="773">
      <c r="A773" t="n">
        <v>45</v>
      </c>
      <c r="B773" t="n">
        <v>150</v>
      </c>
      <c r="C773" t="inlineStr">
        <is>
          <t xml:space="preserve">CONCLUIDO	</t>
        </is>
      </c>
      <c r="D773" t="n">
        <v>9.6592</v>
      </c>
      <c r="E773" t="n">
        <v>10.35</v>
      </c>
      <c r="F773" t="n">
        <v>6.86</v>
      </c>
      <c r="G773" t="n">
        <v>45.7</v>
      </c>
      <c r="H773" t="n">
        <v>0.68</v>
      </c>
      <c r="I773" t="n">
        <v>9</v>
      </c>
      <c r="J773" t="n">
        <v>321.06</v>
      </c>
      <c r="K773" t="n">
        <v>61.82</v>
      </c>
      <c r="L773" t="n">
        <v>12.25</v>
      </c>
      <c r="M773" t="n">
        <v>7</v>
      </c>
      <c r="N773" t="n">
        <v>96.98999999999999</v>
      </c>
      <c r="O773" t="n">
        <v>39831.64</v>
      </c>
      <c r="P773" t="n">
        <v>123.13</v>
      </c>
      <c r="Q773" t="n">
        <v>204.14</v>
      </c>
      <c r="R773" t="n">
        <v>26.98</v>
      </c>
      <c r="S773" t="n">
        <v>17.37</v>
      </c>
      <c r="T773" t="n">
        <v>2689.22</v>
      </c>
      <c r="U773" t="n">
        <v>0.64</v>
      </c>
      <c r="V773" t="n">
        <v>0.74</v>
      </c>
      <c r="W773" t="n">
        <v>1.15</v>
      </c>
      <c r="X773" t="n">
        <v>0.16</v>
      </c>
      <c r="Y773" t="n">
        <v>1</v>
      </c>
      <c r="Z773" t="n">
        <v>10</v>
      </c>
    </row>
    <row r="774">
      <c r="A774" t="n">
        <v>46</v>
      </c>
      <c r="B774" t="n">
        <v>150</v>
      </c>
      <c r="C774" t="inlineStr">
        <is>
          <t xml:space="preserve">CONCLUIDO	</t>
        </is>
      </c>
      <c r="D774" t="n">
        <v>9.662599999999999</v>
      </c>
      <c r="E774" t="n">
        <v>10.35</v>
      </c>
      <c r="F774" t="n">
        <v>6.85</v>
      </c>
      <c r="G774" t="n">
        <v>45.68</v>
      </c>
      <c r="H774" t="n">
        <v>0.6899999999999999</v>
      </c>
      <c r="I774" t="n">
        <v>9</v>
      </c>
      <c r="J774" t="n">
        <v>321.63</v>
      </c>
      <c r="K774" t="n">
        <v>61.82</v>
      </c>
      <c r="L774" t="n">
        <v>12.5</v>
      </c>
      <c r="M774" t="n">
        <v>7</v>
      </c>
      <c r="N774" t="n">
        <v>97.31</v>
      </c>
      <c r="O774" t="n">
        <v>39901.61</v>
      </c>
      <c r="P774" t="n">
        <v>122.84</v>
      </c>
      <c r="Q774" t="n">
        <v>204.14</v>
      </c>
      <c r="R774" t="n">
        <v>26.83</v>
      </c>
      <c r="S774" t="n">
        <v>17.37</v>
      </c>
      <c r="T774" t="n">
        <v>2612.43</v>
      </c>
      <c r="U774" t="n">
        <v>0.65</v>
      </c>
      <c r="V774" t="n">
        <v>0.75</v>
      </c>
      <c r="W774" t="n">
        <v>1.15</v>
      </c>
      <c r="X774" t="n">
        <v>0.16</v>
      </c>
      <c r="Y774" t="n">
        <v>1</v>
      </c>
      <c r="Z774" t="n">
        <v>10</v>
      </c>
    </row>
    <row r="775">
      <c r="A775" t="n">
        <v>47</v>
      </c>
      <c r="B775" t="n">
        <v>150</v>
      </c>
      <c r="C775" t="inlineStr">
        <is>
          <t xml:space="preserve">CONCLUIDO	</t>
        </is>
      </c>
      <c r="D775" t="n">
        <v>9.742900000000001</v>
      </c>
      <c r="E775" t="n">
        <v>10.26</v>
      </c>
      <c r="F775" t="n">
        <v>6.82</v>
      </c>
      <c r="G775" t="n">
        <v>51.17</v>
      </c>
      <c r="H775" t="n">
        <v>0.71</v>
      </c>
      <c r="I775" t="n">
        <v>8</v>
      </c>
      <c r="J775" t="n">
        <v>322.2</v>
      </c>
      <c r="K775" t="n">
        <v>61.82</v>
      </c>
      <c r="L775" t="n">
        <v>12.75</v>
      </c>
      <c r="M775" t="n">
        <v>6</v>
      </c>
      <c r="N775" t="n">
        <v>97.62</v>
      </c>
      <c r="O775" t="n">
        <v>39971.73</v>
      </c>
      <c r="P775" t="n">
        <v>122.39</v>
      </c>
      <c r="Q775" t="n">
        <v>204.14</v>
      </c>
      <c r="R775" t="n">
        <v>26</v>
      </c>
      <c r="S775" t="n">
        <v>17.37</v>
      </c>
      <c r="T775" t="n">
        <v>2199.94</v>
      </c>
      <c r="U775" t="n">
        <v>0.67</v>
      </c>
      <c r="V775" t="n">
        <v>0.75</v>
      </c>
      <c r="W775" t="n">
        <v>1.15</v>
      </c>
      <c r="X775" t="n">
        <v>0.13</v>
      </c>
      <c r="Y775" t="n">
        <v>1</v>
      </c>
      <c r="Z775" t="n">
        <v>10</v>
      </c>
    </row>
    <row r="776">
      <c r="A776" t="n">
        <v>48</v>
      </c>
      <c r="B776" t="n">
        <v>150</v>
      </c>
      <c r="C776" t="inlineStr">
        <is>
          <t xml:space="preserve">CONCLUIDO	</t>
        </is>
      </c>
      <c r="D776" t="n">
        <v>9.744</v>
      </c>
      <c r="E776" t="n">
        <v>10.26</v>
      </c>
      <c r="F776" t="n">
        <v>6.82</v>
      </c>
      <c r="G776" t="n">
        <v>51.16</v>
      </c>
      <c r="H776" t="n">
        <v>0.72</v>
      </c>
      <c r="I776" t="n">
        <v>8</v>
      </c>
      <c r="J776" t="n">
        <v>322.77</v>
      </c>
      <c r="K776" t="n">
        <v>61.82</v>
      </c>
      <c r="L776" t="n">
        <v>13</v>
      </c>
      <c r="M776" t="n">
        <v>6</v>
      </c>
      <c r="N776" t="n">
        <v>97.94</v>
      </c>
      <c r="O776" t="n">
        <v>40042</v>
      </c>
      <c r="P776" t="n">
        <v>122.31</v>
      </c>
      <c r="Q776" t="n">
        <v>204.15</v>
      </c>
      <c r="R776" t="n">
        <v>25.82</v>
      </c>
      <c r="S776" t="n">
        <v>17.37</v>
      </c>
      <c r="T776" t="n">
        <v>2112.1</v>
      </c>
      <c r="U776" t="n">
        <v>0.67</v>
      </c>
      <c r="V776" t="n">
        <v>0.75</v>
      </c>
      <c r="W776" t="n">
        <v>1.15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150</v>
      </c>
      <c r="C777" t="inlineStr">
        <is>
          <t xml:space="preserve">CONCLUIDO	</t>
        </is>
      </c>
      <c r="D777" t="n">
        <v>9.7392</v>
      </c>
      <c r="E777" t="n">
        <v>10.27</v>
      </c>
      <c r="F777" t="n">
        <v>6.83</v>
      </c>
      <c r="G777" t="n">
        <v>51.2</v>
      </c>
      <c r="H777" t="n">
        <v>0.73</v>
      </c>
      <c r="I777" t="n">
        <v>8</v>
      </c>
      <c r="J777" t="n">
        <v>323.34</v>
      </c>
      <c r="K777" t="n">
        <v>61.82</v>
      </c>
      <c r="L777" t="n">
        <v>13.25</v>
      </c>
      <c r="M777" t="n">
        <v>6</v>
      </c>
      <c r="N777" t="n">
        <v>98.27</v>
      </c>
      <c r="O777" t="n">
        <v>40112.54</v>
      </c>
      <c r="P777" t="n">
        <v>122.35</v>
      </c>
      <c r="Q777" t="n">
        <v>204.14</v>
      </c>
      <c r="R777" t="n">
        <v>25.92</v>
      </c>
      <c r="S777" t="n">
        <v>17.37</v>
      </c>
      <c r="T777" t="n">
        <v>2160</v>
      </c>
      <c r="U777" t="n">
        <v>0.67</v>
      </c>
      <c r="V777" t="n">
        <v>0.75</v>
      </c>
      <c r="W777" t="n">
        <v>1.15</v>
      </c>
      <c r="X777" t="n">
        <v>0.14</v>
      </c>
      <c r="Y777" t="n">
        <v>1</v>
      </c>
      <c r="Z777" t="n">
        <v>10</v>
      </c>
    </row>
    <row r="778">
      <c r="A778" t="n">
        <v>50</v>
      </c>
      <c r="B778" t="n">
        <v>150</v>
      </c>
      <c r="C778" t="inlineStr">
        <is>
          <t xml:space="preserve">CONCLUIDO	</t>
        </is>
      </c>
      <c r="D778" t="n">
        <v>9.734999999999999</v>
      </c>
      <c r="E778" t="n">
        <v>10.27</v>
      </c>
      <c r="F778" t="n">
        <v>6.83</v>
      </c>
      <c r="G778" t="n">
        <v>51.23</v>
      </c>
      <c r="H778" t="n">
        <v>0.74</v>
      </c>
      <c r="I778" t="n">
        <v>8</v>
      </c>
      <c r="J778" t="n">
        <v>323.91</v>
      </c>
      <c r="K778" t="n">
        <v>61.82</v>
      </c>
      <c r="L778" t="n">
        <v>13.5</v>
      </c>
      <c r="M778" t="n">
        <v>6</v>
      </c>
      <c r="N778" t="n">
        <v>98.59</v>
      </c>
      <c r="O778" t="n">
        <v>40183.11</v>
      </c>
      <c r="P778" t="n">
        <v>122.32</v>
      </c>
      <c r="Q778" t="n">
        <v>204.14</v>
      </c>
      <c r="R778" t="n">
        <v>26.31</v>
      </c>
      <c r="S778" t="n">
        <v>17.37</v>
      </c>
      <c r="T778" t="n">
        <v>2355.57</v>
      </c>
      <c r="U778" t="n">
        <v>0.66</v>
      </c>
      <c r="V778" t="n">
        <v>0.75</v>
      </c>
      <c r="W778" t="n">
        <v>1.15</v>
      </c>
      <c r="X778" t="n">
        <v>0.14</v>
      </c>
      <c r="Y778" t="n">
        <v>1</v>
      </c>
      <c r="Z778" t="n">
        <v>10</v>
      </c>
    </row>
    <row r="779">
      <c r="A779" t="n">
        <v>51</v>
      </c>
      <c r="B779" t="n">
        <v>150</v>
      </c>
      <c r="C779" t="inlineStr">
        <is>
          <t xml:space="preserve">CONCLUIDO	</t>
        </is>
      </c>
      <c r="D779" t="n">
        <v>9.732900000000001</v>
      </c>
      <c r="E779" t="n">
        <v>10.27</v>
      </c>
      <c r="F779" t="n">
        <v>6.83</v>
      </c>
      <c r="G779" t="n">
        <v>51.25</v>
      </c>
      <c r="H779" t="n">
        <v>0.76</v>
      </c>
      <c r="I779" t="n">
        <v>8</v>
      </c>
      <c r="J779" t="n">
        <v>324.48</v>
      </c>
      <c r="K779" t="n">
        <v>61.82</v>
      </c>
      <c r="L779" t="n">
        <v>13.75</v>
      </c>
      <c r="M779" t="n">
        <v>6</v>
      </c>
      <c r="N779" t="n">
        <v>98.91</v>
      </c>
      <c r="O779" t="n">
        <v>40253.84</v>
      </c>
      <c r="P779" t="n">
        <v>122.33</v>
      </c>
      <c r="Q779" t="n">
        <v>204.14</v>
      </c>
      <c r="R779" t="n">
        <v>26.19</v>
      </c>
      <c r="S779" t="n">
        <v>17.37</v>
      </c>
      <c r="T779" t="n">
        <v>2295.6</v>
      </c>
      <c r="U779" t="n">
        <v>0.66</v>
      </c>
      <c r="V779" t="n">
        <v>0.75</v>
      </c>
      <c r="W779" t="n">
        <v>1.15</v>
      </c>
      <c r="X779" t="n">
        <v>0.14</v>
      </c>
      <c r="Y779" t="n">
        <v>1</v>
      </c>
      <c r="Z779" t="n">
        <v>10</v>
      </c>
    </row>
    <row r="780">
      <c r="A780" t="n">
        <v>52</v>
      </c>
      <c r="B780" t="n">
        <v>150</v>
      </c>
      <c r="C780" t="inlineStr">
        <is>
          <t xml:space="preserve">CONCLUIDO	</t>
        </is>
      </c>
      <c r="D780" t="n">
        <v>9.7403</v>
      </c>
      <c r="E780" t="n">
        <v>10.27</v>
      </c>
      <c r="F780" t="n">
        <v>6.83</v>
      </c>
      <c r="G780" t="n">
        <v>51.19</v>
      </c>
      <c r="H780" t="n">
        <v>0.77</v>
      </c>
      <c r="I780" t="n">
        <v>8</v>
      </c>
      <c r="J780" t="n">
        <v>325.06</v>
      </c>
      <c r="K780" t="n">
        <v>61.82</v>
      </c>
      <c r="L780" t="n">
        <v>14</v>
      </c>
      <c r="M780" t="n">
        <v>6</v>
      </c>
      <c r="N780" t="n">
        <v>99.23999999999999</v>
      </c>
      <c r="O780" t="n">
        <v>40324.71</v>
      </c>
      <c r="P780" t="n">
        <v>122.25</v>
      </c>
      <c r="Q780" t="n">
        <v>204.16</v>
      </c>
      <c r="R780" t="n">
        <v>25.97</v>
      </c>
      <c r="S780" t="n">
        <v>17.37</v>
      </c>
      <c r="T780" t="n">
        <v>2186.88</v>
      </c>
      <c r="U780" t="n">
        <v>0.67</v>
      </c>
      <c r="V780" t="n">
        <v>0.75</v>
      </c>
      <c r="W780" t="n">
        <v>1.15</v>
      </c>
      <c r="X780" t="n">
        <v>0.13</v>
      </c>
      <c r="Y780" t="n">
        <v>1</v>
      </c>
      <c r="Z780" t="n">
        <v>10</v>
      </c>
    </row>
    <row r="781">
      <c r="A781" t="n">
        <v>53</v>
      </c>
      <c r="B781" t="n">
        <v>150</v>
      </c>
      <c r="C781" t="inlineStr">
        <is>
          <t xml:space="preserve">CONCLUIDO	</t>
        </is>
      </c>
      <c r="D781" t="n">
        <v>9.7308</v>
      </c>
      <c r="E781" t="n">
        <v>10.28</v>
      </c>
      <c r="F781" t="n">
        <v>6.83</v>
      </c>
      <c r="G781" t="n">
        <v>51.26</v>
      </c>
      <c r="H781" t="n">
        <v>0.78</v>
      </c>
      <c r="I781" t="n">
        <v>8</v>
      </c>
      <c r="J781" t="n">
        <v>325.63</v>
      </c>
      <c r="K781" t="n">
        <v>61.82</v>
      </c>
      <c r="L781" t="n">
        <v>14.25</v>
      </c>
      <c r="M781" t="n">
        <v>6</v>
      </c>
      <c r="N781" t="n">
        <v>99.56</v>
      </c>
      <c r="O781" t="n">
        <v>40395.74</v>
      </c>
      <c r="P781" t="n">
        <v>122.25</v>
      </c>
      <c r="Q781" t="n">
        <v>204.17</v>
      </c>
      <c r="R781" t="n">
        <v>26.22</v>
      </c>
      <c r="S781" t="n">
        <v>17.37</v>
      </c>
      <c r="T781" t="n">
        <v>2310.13</v>
      </c>
      <c r="U781" t="n">
        <v>0.66</v>
      </c>
      <c r="V781" t="n">
        <v>0.75</v>
      </c>
      <c r="W781" t="n">
        <v>1.15</v>
      </c>
      <c r="X781" t="n">
        <v>0.14</v>
      </c>
      <c r="Y781" t="n">
        <v>1</v>
      </c>
      <c r="Z781" t="n">
        <v>10</v>
      </c>
    </row>
    <row r="782">
      <c r="A782" t="n">
        <v>54</v>
      </c>
      <c r="B782" t="n">
        <v>150</v>
      </c>
      <c r="C782" t="inlineStr">
        <is>
          <t xml:space="preserve">CONCLUIDO	</t>
        </is>
      </c>
      <c r="D782" t="n">
        <v>9.817</v>
      </c>
      <c r="E782" t="n">
        <v>10.19</v>
      </c>
      <c r="F782" t="n">
        <v>6.8</v>
      </c>
      <c r="G782" t="n">
        <v>58.29</v>
      </c>
      <c r="H782" t="n">
        <v>0.79</v>
      </c>
      <c r="I782" t="n">
        <v>7</v>
      </c>
      <c r="J782" t="n">
        <v>326.21</v>
      </c>
      <c r="K782" t="n">
        <v>61.82</v>
      </c>
      <c r="L782" t="n">
        <v>14.5</v>
      </c>
      <c r="M782" t="n">
        <v>5</v>
      </c>
      <c r="N782" t="n">
        <v>99.89</v>
      </c>
      <c r="O782" t="n">
        <v>40466.92</v>
      </c>
      <c r="P782" t="n">
        <v>121.4</v>
      </c>
      <c r="Q782" t="n">
        <v>204.16</v>
      </c>
      <c r="R782" t="n">
        <v>25.26</v>
      </c>
      <c r="S782" t="n">
        <v>17.37</v>
      </c>
      <c r="T782" t="n">
        <v>1836.82</v>
      </c>
      <c r="U782" t="n">
        <v>0.6899999999999999</v>
      </c>
      <c r="V782" t="n">
        <v>0.75</v>
      </c>
      <c r="W782" t="n">
        <v>1.15</v>
      </c>
      <c r="X782" t="n">
        <v>0.11</v>
      </c>
      <c r="Y782" t="n">
        <v>1</v>
      </c>
      <c r="Z782" t="n">
        <v>10</v>
      </c>
    </row>
    <row r="783">
      <c r="A783" t="n">
        <v>55</v>
      </c>
      <c r="B783" t="n">
        <v>150</v>
      </c>
      <c r="C783" t="inlineStr">
        <is>
          <t xml:space="preserve">CONCLUIDO	</t>
        </is>
      </c>
      <c r="D783" t="n">
        <v>9.813499999999999</v>
      </c>
      <c r="E783" t="n">
        <v>10.19</v>
      </c>
      <c r="F783" t="n">
        <v>6.8</v>
      </c>
      <c r="G783" t="n">
        <v>58.32</v>
      </c>
      <c r="H783" t="n">
        <v>0.8</v>
      </c>
      <c r="I783" t="n">
        <v>7</v>
      </c>
      <c r="J783" t="n">
        <v>326.79</v>
      </c>
      <c r="K783" t="n">
        <v>61.82</v>
      </c>
      <c r="L783" t="n">
        <v>14.75</v>
      </c>
      <c r="M783" t="n">
        <v>5</v>
      </c>
      <c r="N783" t="n">
        <v>100.22</v>
      </c>
      <c r="O783" t="n">
        <v>40538.25</v>
      </c>
      <c r="P783" t="n">
        <v>121.69</v>
      </c>
      <c r="Q783" t="n">
        <v>204.19</v>
      </c>
      <c r="R783" t="n">
        <v>25.3</v>
      </c>
      <c r="S783" t="n">
        <v>17.37</v>
      </c>
      <c r="T783" t="n">
        <v>1855.65</v>
      </c>
      <c r="U783" t="n">
        <v>0.6899999999999999</v>
      </c>
      <c r="V783" t="n">
        <v>0.75</v>
      </c>
      <c r="W783" t="n">
        <v>1.15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150</v>
      </c>
      <c r="C784" t="inlineStr">
        <is>
          <t xml:space="preserve">CONCLUIDO	</t>
        </is>
      </c>
      <c r="D784" t="n">
        <v>9.809799999999999</v>
      </c>
      <c r="E784" t="n">
        <v>10.19</v>
      </c>
      <c r="F784" t="n">
        <v>6.81</v>
      </c>
      <c r="G784" t="n">
        <v>58.35</v>
      </c>
      <c r="H784" t="n">
        <v>0.82</v>
      </c>
      <c r="I784" t="n">
        <v>7</v>
      </c>
      <c r="J784" t="n">
        <v>327.37</v>
      </c>
      <c r="K784" t="n">
        <v>61.82</v>
      </c>
      <c r="L784" t="n">
        <v>15</v>
      </c>
      <c r="M784" t="n">
        <v>5</v>
      </c>
      <c r="N784" t="n">
        <v>100.55</v>
      </c>
      <c r="O784" t="n">
        <v>40609.74</v>
      </c>
      <c r="P784" t="n">
        <v>121.88</v>
      </c>
      <c r="Q784" t="n">
        <v>204.14</v>
      </c>
      <c r="R784" t="n">
        <v>25.47</v>
      </c>
      <c r="S784" t="n">
        <v>17.37</v>
      </c>
      <c r="T784" t="n">
        <v>1942.05</v>
      </c>
      <c r="U784" t="n">
        <v>0.68</v>
      </c>
      <c r="V784" t="n">
        <v>0.75</v>
      </c>
      <c r="W784" t="n">
        <v>1.15</v>
      </c>
      <c r="X784" t="n">
        <v>0.12</v>
      </c>
      <c r="Y784" t="n">
        <v>1</v>
      </c>
      <c r="Z784" t="n">
        <v>10</v>
      </c>
    </row>
    <row r="785">
      <c r="A785" t="n">
        <v>57</v>
      </c>
      <c r="B785" t="n">
        <v>150</v>
      </c>
      <c r="C785" t="inlineStr">
        <is>
          <t xml:space="preserve">CONCLUIDO	</t>
        </is>
      </c>
      <c r="D785" t="n">
        <v>9.8149</v>
      </c>
      <c r="E785" t="n">
        <v>10.19</v>
      </c>
      <c r="F785" t="n">
        <v>6.8</v>
      </c>
      <c r="G785" t="n">
        <v>58.31</v>
      </c>
      <c r="H785" t="n">
        <v>0.83</v>
      </c>
      <c r="I785" t="n">
        <v>7</v>
      </c>
      <c r="J785" t="n">
        <v>327.95</v>
      </c>
      <c r="K785" t="n">
        <v>61.82</v>
      </c>
      <c r="L785" t="n">
        <v>15.25</v>
      </c>
      <c r="M785" t="n">
        <v>5</v>
      </c>
      <c r="N785" t="n">
        <v>100.88</v>
      </c>
      <c r="O785" t="n">
        <v>40681.39</v>
      </c>
      <c r="P785" t="n">
        <v>121.98</v>
      </c>
      <c r="Q785" t="n">
        <v>204.14</v>
      </c>
      <c r="R785" t="n">
        <v>25.29</v>
      </c>
      <c r="S785" t="n">
        <v>17.37</v>
      </c>
      <c r="T785" t="n">
        <v>1854.65</v>
      </c>
      <c r="U785" t="n">
        <v>0.6899999999999999</v>
      </c>
      <c r="V785" t="n">
        <v>0.75</v>
      </c>
      <c r="W785" t="n">
        <v>1.15</v>
      </c>
      <c r="X785" t="n">
        <v>0.11</v>
      </c>
      <c r="Y785" t="n">
        <v>1</v>
      </c>
      <c r="Z785" t="n">
        <v>10</v>
      </c>
    </row>
    <row r="786">
      <c r="A786" t="n">
        <v>58</v>
      </c>
      <c r="B786" t="n">
        <v>150</v>
      </c>
      <c r="C786" t="inlineStr">
        <is>
          <t xml:space="preserve">CONCLUIDO	</t>
        </is>
      </c>
      <c r="D786" t="n">
        <v>9.8079</v>
      </c>
      <c r="E786" t="n">
        <v>10.2</v>
      </c>
      <c r="F786" t="n">
        <v>6.81</v>
      </c>
      <c r="G786" t="n">
        <v>58.37</v>
      </c>
      <c r="H786" t="n">
        <v>0.84</v>
      </c>
      <c r="I786" t="n">
        <v>7</v>
      </c>
      <c r="J786" t="n">
        <v>328.53</v>
      </c>
      <c r="K786" t="n">
        <v>61.82</v>
      </c>
      <c r="L786" t="n">
        <v>15.5</v>
      </c>
      <c r="M786" t="n">
        <v>5</v>
      </c>
      <c r="N786" t="n">
        <v>101.21</v>
      </c>
      <c r="O786" t="n">
        <v>40753.2</v>
      </c>
      <c r="P786" t="n">
        <v>122.09</v>
      </c>
      <c r="Q786" t="n">
        <v>204.15</v>
      </c>
      <c r="R786" t="n">
        <v>25.53</v>
      </c>
      <c r="S786" t="n">
        <v>17.37</v>
      </c>
      <c r="T786" t="n">
        <v>1973.02</v>
      </c>
      <c r="U786" t="n">
        <v>0.68</v>
      </c>
      <c r="V786" t="n">
        <v>0.75</v>
      </c>
      <c r="W786" t="n">
        <v>1.15</v>
      </c>
      <c r="X786" t="n">
        <v>0.12</v>
      </c>
      <c r="Y786" t="n">
        <v>1</v>
      </c>
      <c r="Z786" t="n">
        <v>10</v>
      </c>
    </row>
    <row r="787">
      <c r="A787" t="n">
        <v>59</v>
      </c>
      <c r="B787" t="n">
        <v>150</v>
      </c>
      <c r="C787" t="inlineStr">
        <is>
          <t xml:space="preserve">CONCLUIDO	</t>
        </is>
      </c>
      <c r="D787" t="n">
        <v>9.803699999999999</v>
      </c>
      <c r="E787" t="n">
        <v>10.2</v>
      </c>
      <c r="F787" t="n">
        <v>6.81</v>
      </c>
      <c r="G787" t="n">
        <v>58.41</v>
      </c>
      <c r="H787" t="n">
        <v>0.85</v>
      </c>
      <c r="I787" t="n">
        <v>7</v>
      </c>
      <c r="J787" t="n">
        <v>329.12</v>
      </c>
      <c r="K787" t="n">
        <v>61.82</v>
      </c>
      <c r="L787" t="n">
        <v>15.75</v>
      </c>
      <c r="M787" t="n">
        <v>5</v>
      </c>
      <c r="N787" t="n">
        <v>101.54</v>
      </c>
      <c r="O787" t="n">
        <v>40825.16</v>
      </c>
      <c r="P787" t="n">
        <v>122.18</v>
      </c>
      <c r="Q787" t="n">
        <v>204.14</v>
      </c>
      <c r="R787" t="n">
        <v>25.59</v>
      </c>
      <c r="S787" t="n">
        <v>17.37</v>
      </c>
      <c r="T787" t="n">
        <v>2001.31</v>
      </c>
      <c r="U787" t="n">
        <v>0.68</v>
      </c>
      <c r="V787" t="n">
        <v>0.75</v>
      </c>
      <c r="W787" t="n">
        <v>1.15</v>
      </c>
      <c r="X787" t="n">
        <v>0.12</v>
      </c>
      <c r="Y787" t="n">
        <v>1</v>
      </c>
      <c r="Z787" t="n">
        <v>10</v>
      </c>
    </row>
    <row r="788">
      <c r="A788" t="n">
        <v>60</v>
      </c>
      <c r="B788" t="n">
        <v>150</v>
      </c>
      <c r="C788" t="inlineStr">
        <is>
          <t xml:space="preserve">CONCLUIDO	</t>
        </is>
      </c>
      <c r="D788" t="n">
        <v>9.8093</v>
      </c>
      <c r="E788" t="n">
        <v>10.19</v>
      </c>
      <c r="F788" t="n">
        <v>6.81</v>
      </c>
      <c r="G788" t="n">
        <v>58.36</v>
      </c>
      <c r="H788" t="n">
        <v>0.86</v>
      </c>
      <c r="I788" t="n">
        <v>7</v>
      </c>
      <c r="J788" t="n">
        <v>329.7</v>
      </c>
      <c r="K788" t="n">
        <v>61.82</v>
      </c>
      <c r="L788" t="n">
        <v>16</v>
      </c>
      <c r="M788" t="n">
        <v>5</v>
      </c>
      <c r="N788" t="n">
        <v>101.88</v>
      </c>
      <c r="O788" t="n">
        <v>40897.29</v>
      </c>
      <c r="P788" t="n">
        <v>122.05</v>
      </c>
      <c r="Q788" t="n">
        <v>204.14</v>
      </c>
      <c r="R788" t="n">
        <v>25.59</v>
      </c>
      <c r="S788" t="n">
        <v>17.37</v>
      </c>
      <c r="T788" t="n">
        <v>2001.83</v>
      </c>
      <c r="U788" t="n">
        <v>0.68</v>
      </c>
      <c r="V788" t="n">
        <v>0.75</v>
      </c>
      <c r="W788" t="n">
        <v>1.14</v>
      </c>
      <c r="X788" t="n">
        <v>0.12</v>
      </c>
      <c r="Y788" t="n">
        <v>1</v>
      </c>
      <c r="Z788" t="n">
        <v>10</v>
      </c>
    </row>
    <row r="789">
      <c r="A789" t="n">
        <v>61</v>
      </c>
      <c r="B789" t="n">
        <v>150</v>
      </c>
      <c r="C789" t="inlineStr">
        <is>
          <t xml:space="preserve">CONCLUIDO	</t>
        </is>
      </c>
      <c r="D789" t="n">
        <v>9.805</v>
      </c>
      <c r="E789" t="n">
        <v>10.2</v>
      </c>
      <c r="F789" t="n">
        <v>6.81</v>
      </c>
      <c r="G789" t="n">
        <v>58.4</v>
      </c>
      <c r="H789" t="n">
        <v>0.88</v>
      </c>
      <c r="I789" t="n">
        <v>7</v>
      </c>
      <c r="J789" t="n">
        <v>330.29</v>
      </c>
      <c r="K789" t="n">
        <v>61.82</v>
      </c>
      <c r="L789" t="n">
        <v>16.25</v>
      </c>
      <c r="M789" t="n">
        <v>5</v>
      </c>
      <c r="N789" t="n">
        <v>102.21</v>
      </c>
      <c r="O789" t="n">
        <v>40969.57</v>
      </c>
      <c r="P789" t="n">
        <v>121.98</v>
      </c>
      <c r="Q789" t="n">
        <v>204.14</v>
      </c>
      <c r="R789" t="n">
        <v>25.67</v>
      </c>
      <c r="S789" t="n">
        <v>17.37</v>
      </c>
      <c r="T789" t="n">
        <v>2040.7</v>
      </c>
      <c r="U789" t="n">
        <v>0.68</v>
      </c>
      <c r="V789" t="n">
        <v>0.75</v>
      </c>
      <c r="W789" t="n">
        <v>1.15</v>
      </c>
      <c r="X789" t="n">
        <v>0.12</v>
      </c>
      <c r="Y789" t="n">
        <v>1</v>
      </c>
      <c r="Z789" t="n">
        <v>10</v>
      </c>
    </row>
    <row r="790">
      <c r="A790" t="n">
        <v>62</v>
      </c>
      <c r="B790" t="n">
        <v>150</v>
      </c>
      <c r="C790" t="inlineStr">
        <is>
          <t xml:space="preserve">CONCLUIDO	</t>
        </is>
      </c>
      <c r="D790" t="n">
        <v>9.805</v>
      </c>
      <c r="E790" t="n">
        <v>10.2</v>
      </c>
      <c r="F790" t="n">
        <v>6.81</v>
      </c>
      <c r="G790" t="n">
        <v>58.4</v>
      </c>
      <c r="H790" t="n">
        <v>0.89</v>
      </c>
      <c r="I790" t="n">
        <v>7</v>
      </c>
      <c r="J790" t="n">
        <v>330.87</v>
      </c>
      <c r="K790" t="n">
        <v>61.82</v>
      </c>
      <c r="L790" t="n">
        <v>16.5</v>
      </c>
      <c r="M790" t="n">
        <v>5</v>
      </c>
      <c r="N790" t="n">
        <v>102.55</v>
      </c>
      <c r="O790" t="n">
        <v>41042.02</v>
      </c>
      <c r="P790" t="n">
        <v>121.88</v>
      </c>
      <c r="Q790" t="n">
        <v>204.14</v>
      </c>
      <c r="R790" t="n">
        <v>25.69</v>
      </c>
      <c r="S790" t="n">
        <v>17.37</v>
      </c>
      <c r="T790" t="n">
        <v>2053.87</v>
      </c>
      <c r="U790" t="n">
        <v>0.68</v>
      </c>
      <c r="V790" t="n">
        <v>0.75</v>
      </c>
      <c r="W790" t="n">
        <v>1.15</v>
      </c>
      <c r="X790" t="n">
        <v>0.12</v>
      </c>
      <c r="Y790" t="n">
        <v>1</v>
      </c>
      <c r="Z790" t="n">
        <v>10</v>
      </c>
    </row>
    <row r="791">
      <c r="A791" t="n">
        <v>63</v>
      </c>
      <c r="B791" t="n">
        <v>150</v>
      </c>
      <c r="C791" t="inlineStr">
        <is>
          <t xml:space="preserve">CONCLUIDO	</t>
        </is>
      </c>
      <c r="D791" t="n">
        <v>9.801</v>
      </c>
      <c r="E791" t="n">
        <v>10.2</v>
      </c>
      <c r="F791" t="n">
        <v>6.82</v>
      </c>
      <c r="G791" t="n">
        <v>58.43</v>
      </c>
      <c r="H791" t="n">
        <v>0.9</v>
      </c>
      <c r="I791" t="n">
        <v>7</v>
      </c>
      <c r="J791" t="n">
        <v>331.46</v>
      </c>
      <c r="K791" t="n">
        <v>61.82</v>
      </c>
      <c r="L791" t="n">
        <v>16.75</v>
      </c>
      <c r="M791" t="n">
        <v>5</v>
      </c>
      <c r="N791" t="n">
        <v>102.89</v>
      </c>
      <c r="O791" t="n">
        <v>41114.63</v>
      </c>
      <c r="P791" t="n">
        <v>121.86</v>
      </c>
      <c r="Q791" t="n">
        <v>204.15</v>
      </c>
      <c r="R791" t="n">
        <v>25.8</v>
      </c>
      <c r="S791" t="n">
        <v>17.37</v>
      </c>
      <c r="T791" t="n">
        <v>2108.88</v>
      </c>
      <c r="U791" t="n">
        <v>0.67</v>
      </c>
      <c r="V791" t="n">
        <v>0.75</v>
      </c>
      <c r="W791" t="n">
        <v>1.15</v>
      </c>
      <c r="X791" t="n">
        <v>0.13</v>
      </c>
      <c r="Y791" t="n">
        <v>1</v>
      </c>
      <c r="Z791" t="n">
        <v>10</v>
      </c>
    </row>
    <row r="792">
      <c r="A792" t="n">
        <v>64</v>
      </c>
      <c r="B792" t="n">
        <v>150</v>
      </c>
      <c r="C792" t="inlineStr">
        <is>
          <t xml:space="preserve">CONCLUIDO	</t>
        </is>
      </c>
      <c r="D792" t="n">
        <v>9.805</v>
      </c>
      <c r="E792" t="n">
        <v>10.2</v>
      </c>
      <c r="F792" t="n">
        <v>6.81</v>
      </c>
      <c r="G792" t="n">
        <v>58.4</v>
      </c>
      <c r="H792" t="n">
        <v>0.91</v>
      </c>
      <c r="I792" t="n">
        <v>7</v>
      </c>
      <c r="J792" t="n">
        <v>332.05</v>
      </c>
      <c r="K792" t="n">
        <v>61.82</v>
      </c>
      <c r="L792" t="n">
        <v>17</v>
      </c>
      <c r="M792" t="n">
        <v>5</v>
      </c>
      <c r="N792" t="n">
        <v>103.23</v>
      </c>
      <c r="O792" t="n">
        <v>41187.41</v>
      </c>
      <c r="P792" t="n">
        <v>121.67</v>
      </c>
      <c r="Q792" t="n">
        <v>204.15</v>
      </c>
      <c r="R792" t="n">
        <v>25.68</v>
      </c>
      <c r="S792" t="n">
        <v>17.37</v>
      </c>
      <c r="T792" t="n">
        <v>2047.25</v>
      </c>
      <c r="U792" t="n">
        <v>0.68</v>
      </c>
      <c r="V792" t="n">
        <v>0.75</v>
      </c>
      <c r="W792" t="n">
        <v>1.15</v>
      </c>
      <c r="X792" t="n">
        <v>0.12</v>
      </c>
      <c r="Y792" t="n">
        <v>1</v>
      </c>
      <c r="Z792" t="n">
        <v>10</v>
      </c>
    </row>
    <row r="793">
      <c r="A793" t="n">
        <v>65</v>
      </c>
      <c r="B793" t="n">
        <v>150</v>
      </c>
      <c r="C793" t="inlineStr">
        <is>
          <t xml:space="preserve">CONCLUIDO	</t>
        </is>
      </c>
      <c r="D793" t="n">
        <v>9.8103</v>
      </c>
      <c r="E793" t="n">
        <v>10.19</v>
      </c>
      <c r="F793" t="n">
        <v>6.81</v>
      </c>
      <c r="G793" t="n">
        <v>58.35</v>
      </c>
      <c r="H793" t="n">
        <v>0.92</v>
      </c>
      <c r="I793" t="n">
        <v>7</v>
      </c>
      <c r="J793" t="n">
        <v>332.64</v>
      </c>
      <c r="K793" t="n">
        <v>61.82</v>
      </c>
      <c r="L793" t="n">
        <v>17.25</v>
      </c>
      <c r="M793" t="n">
        <v>5</v>
      </c>
      <c r="N793" t="n">
        <v>103.57</v>
      </c>
      <c r="O793" t="n">
        <v>41260.35</v>
      </c>
      <c r="P793" t="n">
        <v>121.39</v>
      </c>
      <c r="Q793" t="n">
        <v>204.15</v>
      </c>
      <c r="R793" t="n">
        <v>25.43</v>
      </c>
      <c r="S793" t="n">
        <v>17.37</v>
      </c>
      <c r="T793" t="n">
        <v>1919.9</v>
      </c>
      <c r="U793" t="n">
        <v>0.68</v>
      </c>
      <c r="V793" t="n">
        <v>0.75</v>
      </c>
      <c r="W793" t="n">
        <v>1.15</v>
      </c>
      <c r="X793" t="n">
        <v>0.12</v>
      </c>
      <c r="Y793" t="n">
        <v>1</v>
      </c>
      <c r="Z793" t="n">
        <v>10</v>
      </c>
    </row>
    <row r="794">
      <c r="A794" t="n">
        <v>66</v>
      </c>
      <c r="B794" t="n">
        <v>150</v>
      </c>
      <c r="C794" t="inlineStr">
        <is>
          <t xml:space="preserve">CONCLUIDO	</t>
        </is>
      </c>
      <c r="D794" t="n">
        <v>9.884399999999999</v>
      </c>
      <c r="E794" t="n">
        <v>10.12</v>
      </c>
      <c r="F794" t="n">
        <v>6.79</v>
      </c>
      <c r="G794" t="n">
        <v>67.86</v>
      </c>
      <c r="H794" t="n">
        <v>0.9399999999999999</v>
      </c>
      <c r="I794" t="n">
        <v>6</v>
      </c>
      <c r="J794" t="n">
        <v>333.24</v>
      </c>
      <c r="K794" t="n">
        <v>61.82</v>
      </c>
      <c r="L794" t="n">
        <v>17.5</v>
      </c>
      <c r="M794" t="n">
        <v>4</v>
      </c>
      <c r="N794" t="n">
        <v>103.92</v>
      </c>
      <c r="O794" t="n">
        <v>41333.46</v>
      </c>
      <c r="P794" t="n">
        <v>121</v>
      </c>
      <c r="Q794" t="n">
        <v>204.15</v>
      </c>
      <c r="R794" t="n">
        <v>24.73</v>
      </c>
      <c r="S794" t="n">
        <v>17.37</v>
      </c>
      <c r="T794" t="n">
        <v>1575.18</v>
      </c>
      <c r="U794" t="n">
        <v>0.7</v>
      </c>
      <c r="V794" t="n">
        <v>0.75</v>
      </c>
      <c r="W794" t="n">
        <v>1.15</v>
      </c>
      <c r="X794" t="n">
        <v>0.1</v>
      </c>
      <c r="Y794" t="n">
        <v>1</v>
      </c>
      <c r="Z794" t="n">
        <v>10</v>
      </c>
    </row>
    <row r="795">
      <c r="A795" t="n">
        <v>67</v>
      </c>
      <c r="B795" t="n">
        <v>150</v>
      </c>
      <c r="C795" t="inlineStr">
        <is>
          <t xml:space="preserve">CONCLUIDO	</t>
        </is>
      </c>
      <c r="D795" t="n">
        <v>9.885</v>
      </c>
      <c r="E795" t="n">
        <v>10.12</v>
      </c>
      <c r="F795" t="n">
        <v>6.79</v>
      </c>
      <c r="G795" t="n">
        <v>67.86</v>
      </c>
      <c r="H795" t="n">
        <v>0.95</v>
      </c>
      <c r="I795" t="n">
        <v>6</v>
      </c>
      <c r="J795" t="n">
        <v>333.83</v>
      </c>
      <c r="K795" t="n">
        <v>61.82</v>
      </c>
      <c r="L795" t="n">
        <v>17.75</v>
      </c>
      <c r="M795" t="n">
        <v>4</v>
      </c>
      <c r="N795" t="n">
        <v>104.26</v>
      </c>
      <c r="O795" t="n">
        <v>41406.86</v>
      </c>
      <c r="P795" t="n">
        <v>121.12</v>
      </c>
      <c r="Q795" t="n">
        <v>204.14</v>
      </c>
      <c r="R795" t="n">
        <v>24.73</v>
      </c>
      <c r="S795" t="n">
        <v>17.37</v>
      </c>
      <c r="T795" t="n">
        <v>1577.64</v>
      </c>
      <c r="U795" t="n">
        <v>0.7</v>
      </c>
      <c r="V795" t="n">
        <v>0.75</v>
      </c>
      <c r="W795" t="n">
        <v>1.15</v>
      </c>
      <c r="X795" t="n">
        <v>0.09</v>
      </c>
      <c r="Y795" t="n">
        <v>1</v>
      </c>
      <c r="Z795" t="n">
        <v>10</v>
      </c>
    </row>
    <row r="796">
      <c r="A796" t="n">
        <v>68</v>
      </c>
      <c r="B796" t="n">
        <v>150</v>
      </c>
      <c r="C796" t="inlineStr">
        <is>
          <t xml:space="preserve">CONCLUIDO	</t>
        </is>
      </c>
      <c r="D796" t="n">
        <v>9.881399999999999</v>
      </c>
      <c r="E796" t="n">
        <v>10.12</v>
      </c>
      <c r="F796" t="n">
        <v>6.79</v>
      </c>
      <c r="G796" t="n">
        <v>67.89</v>
      </c>
      <c r="H796" t="n">
        <v>0.96</v>
      </c>
      <c r="I796" t="n">
        <v>6</v>
      </c>
      <c r="J796" t="n">
        <v>334.43</v>
      </c>
      <c r="K796" t="n">
        <v>61.82</v>
      </c>
      <c r="L796" t="n">
        <v>18</v>
      </c>
      <c r="M796" t="n">
        <v>4</v>
      </c>
      <c r="N796" t="n">
        <v>104.61</v>
      </c>
      <c r="O796" t="n">
        <v>41480.31</v>
      </c>
      <c r="P796" t="n">
        <v>121.17</v>
      </c>
      <c r="Q796" t="n">
        <v>204.14</v>
      </c>
      <c r="R796" t="n">
        <v>24.85</v>
      </c>
      <c r="S796" t="n">
        <v>17.37</v>
      </c>
      <c r="T796" t="n">
        <v>1639.29</v>
      </c>
      <c r="U796" t="n">
        <v>0.7</v>
      </c>
      <c r="V796" t="n">
        <v>0.75</v>
      </c>
      <c r="W796" t="n">
        <v>1.15</v>
      </c>
      <c r="X796" t="n">
        <v>0.1</v>
      </c>
      <c r="Y796" t="n">
        <v>1</v>
      </c>
      <c r="Z796" t="n">
        <v>10</v>
      </c>
    </row>
    <row r="797">
      <c r="A797" t="n">
        <v>69</v>
      </c>
      <c r="B797" t="n">
        <v>150</v>
      </c>
      <c r="C797" t="inlineStr">
        <is>
          <t xml:space="preserve">CONCLUIDO	</t>
        </is>
      </c>
      <c r="D797" t="n">
        <v>9.8847</v>
      </c>
      <c r="E797" t="n">
        <v>10.12</v>
      </c>
      <c r="F797" t="n">
        <v>6.79</v>
      </c>
      <c r="G797" t="n">
        <v>67.86</v>
      </c>
      <c r="H797" t="n">
        <v>0.97</v>
      </c>
      <c r="I797" t="n">
        <v>6</v>
      </c>
      <c r="J797" t="n">
        <v>335.02</v>
      </c>
      <c r="K797" t="n">
        <v>61.82</v>
      </c>
      <c r="L797" t="n">
        <v>18.25</v>
      </c>
      <c r="M797" t="n">
        <v>4</v>
      </c>
      <c r="N797" t="n">
        <v>104.95</v>
      </c>
      <c r="O797" t="n">
        <v>41553.93</v>
      </c>
      <c r="P797" t="n">
        <v>121.26</v>
      </c>
      <c r="Q797" t="n">
        <v>204.19</v>
      </c>
      <c r="R797" t="n">
        <v>24.74</v>
      </c>
      <c r="S797" t="n">
        <v>17.37</v>
      </c>
      <c r="T797" t="n">
        <v>1580.67</v>
      </c>
      <c r="U797" t="n">
        <v>0.7</v>
      </c>
      <c r="V797" t="n">
        <v>0.75</v>
      </c>
      <c r="W797" t="n">
        <v>1.15</v>
      </c>
      <c r="X797" t="n">
        <v>0.09</v>
      </c>
      <c r="Y797" t="n">
        <v>1</v>
      </c>
      <c r="Z797" t="n">
        <v>10</v>
      </c>
    </row>
    <row r="798">
      <c r="A798" t="n">
        <v>70</v>
      </c>
      <c r="B798" t="n">
        <v>150</v>
      </c>
      <c r="C798" t="inlineStr">
        <is>
          <t xml:space="preserve">CONCLUIDO	</t>
        </is>
      </c>
      <c r="D798" t="n">
        <v>9.8825</v>
      </c>
      <c r="E798" t="n">
        <v>10.12</v>
      </c>
      <c r="F798" t="n">
        <v>6.79</v>
      </c>
      <c r="G798" t="n">
        <v>67.88</v>
      </c>
      <c r="H798" t="n">
        <v>0.98</v>
      </c>
      <c r="I798" t="n">
        <v>6</v>
      </c>
      <c r="J798" t="n">
        <v>335.62</v>
      </c>
      <c r="K798" t="n">
        <v>61.82</v>
      </c>
      <c r="L798" t="n">
        <v>18.5</v>
      </c>
      <c r="M798" t="n">
        <v>4</v>
      </c>
      <c r="N798" t="n">
        <v>105.3</v>
      </c>
      <c r="O798" t="n">
        <v>41627.72</v>
      </c>
      <c r="P798" t="n">
        <v>121.41</v>
      </c>
      <c r="Q798" t="n">
        <v>204.14</v>
      </c>
      <c r="R798" t="n">
        <v>24.93</v>
      </c>
      <c r="S798" t="n">
        <v>17.37</v>
      </c>
      <c r="T798" t="n">
        <v>1676.94</v>
      </c>
      <c r="U798" t="n">
        <v>0.7</v>
      </c>
      <c r="V798" t="n">
        <v>0.75</v>
      </c>
      <c r="W798" t="n">
        <v>1.14</v>
      </c>
      <c r="X798" t="n">
        <v>0.1</v>
      </c>
      <c r="Y798" t="n">
        <v>1</v>
      </c>
      <c r="Z798" t="n">
        <v>10</v>
      </c>
    </row>
    <row r="799">
      <c r="A799" t="n">
        <v>71</v>
      </c>
      <c r="B799" t="n">
        <v>150</v>
      </c>
      <c r="C799" t="inlineStr">
        <is>
          <t xml:space="preserve">CONCLUIDO	</t>
        </is>
      </c>
      <c r="D799" t="n">
        <v>9.882199999999999</v>
      </c>
      <c r="E799" t="n">
        <v>10.12</v>
      </c>
      <c r="F799" t="n">
        <v>6.79</v>
      </c>
      <c r="G799" t="n">
        <v>67.89</v>
      </c>
      <c r="H799" t="n">
        <v>0.99</v>
      </c>
      <c r="I799" t="n">
        <v>6</v>
      </c>
      <c r="J799" t="n">
        <v>336.22</v>
      </c>
      <c r="K799" t="n">
        <v>61.82</v>
      </c>
      <c r="L799" t="n">
        <v>18.75</v>
      </c>
      <c r="M799" t="n">
        <v>4</v>
      </c>
      <c r="N799" t="n">
        <v>105.65</v>
      </c>
      <c r="O799" t="n">
        <v>41701.68</v>
      </c>
      <c r="P799" t="n">
        <v>121.49</v>
      </c>
      <c r="Q799" t="n">
        <v>204.14</v>
      </c>
      <c r="R799" t="n">
        <v>24.94</v>
      </c>
      <c r="S799" t="n">
        <v>17.37</v>
      </c>
      <c r="T799" t="n">
        <v>1681.47</v>
      </c>
      <c r="U799" t="n">
        <v>0.7</v>
      </c>
      <c r="V799" t="n">
        <v>0.75</v>
      </c>
      <c r="W799" t="n">
        <v>1.14</v>
      </c>
      <c r="X799" t="n">
        <v>0.1</v>
      </c>
      <c r="Y799" t="n">
        <v>1</v>
      </c>
      <c r="Z799" t="n">
        <v>10</v>
      </c>
    </row>
    <row r="800">
      <c r="A800" t="n">
        <v>72</v>
      </c>
      <c r="B800" t="n">
        <v>150</v>
      </c>
      <c r="C800" t="inlineStr">
        <is>
          <t xml:space="preserve">CONCLUIDO	</t>
        </is>
      </c>
      <c r="D800" t="n">
        <v>9.8879</v>
      </c>
      <c r="E800" t="n">
        <v>10.11</v>
      </c>
      <c r="F800" t="n">
        <v>6.78</v>
      </c>
      <c r="G800" t="n">
        <v>67.83</v>
      </c>
      <c r="H800" t="n">
        <v>1.01</v>
      </c>
      <c r="I800" t="n">
        <v>6</v>
      </c>
      <c r="J800" t="n">
        <v>336.82</v>
      </c>
      <c r="K800" t="n">
        <v>61.82</v>
      </c>
      <c r="L800" t="n">
        <v>19</v>
      </c>
      <c r="M800" t="n">
        <v>4</v>
      </c>
      <c r="N800" t="n">
        <v>106</v>
      </c>
      <c r="O800" t="n">
        <v>41775.82</v>
      </c>
      <c r="P800" t="n">
        <v>121.38</v>
      </c>
      <c r="Q800" t="n">
        <v>204.15</v>
      </c>
      <c r="R800" t="n">
        <v>24.66</v>
      </c>
      <c r="S800" t="n">
        <v>17.37</v>
      </c>
      <c r="T800" t="n">
        <v>1541.56</v>
      </c>
      <c r="U800" t="n">
        <v>0.7</v>
      </c>
      <c r="V800" t="n">
        <v>0.75</v>
      </c>
      <c r="W800" t="n">
        <v>1.15</v>
      </c>
      <c r="X800" t="n">
        <v>0.09</v>
      </c>
      <c r="Y800" t="n">
        <v>1</v>
      </c>
      <c r="Z800" t="n">
        <v>10</v>
      </c>
    </row>
    <row r="801">
      <c r="A801" t="n">
        <v>73</v>
      </c>
      <c r="B801" t="n">
        <v>150</v>
      </c>
      <c r="C801" t="inlineStr">
        <is>
          <t xml:space="preserve">CONCLUIDO	</t>
        </is>
      </c>
      <c r="D801" t="n">
        <v>9.888500000000001</v>
      </c>
      <c r="E801" t="n">
        <v>10.11</v>
      </c>
      <c r="F801" t="n">
        <v>6.78</v>
      </c>
      <c r="G801" t="n">
        <v>67.81999999999999</v>
      </c>
      <c r="H801" t="n">
        <v>1.02</v>
      </c>
      <c r="I801" t="n">
        <v>6</v>
      </c>
      <c r="J801" t="n">
        <v>337.43</v>
      </c>
      <c r="K801" t="n">
        <v>61.82</v>
      </c>
      <c r="L801" t="n">
        <v>19.25</v>
      </c>
      <c r="M801" t="n">
        <v>4</v>
      </c>
      <c r="N801" t="n">
        <v>106.35</v>
      </c>
      <c r="O801" t="n">
        <v>41850.13</v>
      </c>
      <c r="P801" t="n">
        <v>121.26</v>
      </c>
      <c r="Q801" t="n">
        <v>204.14</v>
      </c>
      <c r="R801" t="n">
        <v>24.65</v>
      </c>
      <c r="S801" t="n">
        <v>17.37</v>
      </c>
      <c r="T801" t="n">
        <v>1535.12</v>
      </c>
      <c r="U801" t="n">
        <v>0.7</v>
      </c>
      <c r="V801" t="n">
        <v>0.75</v>
      </c>
      <c r="W801" t="n">
        <v>1.15</v>
      </c>
      <c r="X801" t="n">
        <v>0.09</v>
      </c>
      <c r="Y801" t="n">
        <v>1</v>
      </c>
      <c r="Z801" t="n">
        <v>10</v>
      </c>
    </row>
    <row r="802">
      <c r="A802" t="n">
        <v>74</v>
      </c>
      <c r="B802" t="n">
        <v>150</v>
      </c>
      <c r="C802" t="inlineStr">
        <is>
          <t xml:space="preserve">CONCLUIDO	</t>
        </is>
      </c>
      <c r="D802" t="n">
        <v>9.8812</v>
      </c>
      <c r="E802" t="n">
        <v>10.12</v>
      </c>
      <c r="F802" t="n">
        <v>6.79</v>
      </c>
      <c r="G802" t="n">
        <v>67.90000000000001</v>
      </c>
      <c r="H802" t="n">
        <v>1.03</v>
      </c>
      <c r="I802" t="n">
        <v>6</v>
      </c>
      <c r="J802" t="n">
        <v>338.03</v>
      </c>
      <c r="K802" t="n">
        <v>61.82</v>
      </c>
      <c r="L802" t="n">
        <v>19.5</v>
      </c>
      <c r="M802" t="n">
        <v>4</v>
      </c>
      <c r="N802" t="n">
        <v>106.71</v>
      </c>
      <c r="O802" t="n">
        <v>41924.62</v>
      </c>
      <c r="P802" t="n">
        <v>121.32</v>
      </c>
      <c r="Q802" t="n">
        <v>204.14</v>
      </c>
      <c r="R802" t="n">
        <v>24.8</v>
      </c>
      <c r="S802" t="n">
        <v>17.37</v>
      </c>
      <c r="T802" t="n">
        <v>1610.59</v>
      </c>
      <c r="U802" t="n">
        <v>0.7</v>
      </c>
      <c r="V802" t="n">
        <v>0.75</v>
      </c>
      <c r="W802" t="n">
        <v>1.15</v>
      </c>
      <c r="X802" t="n">
        <v>0.1</v>
      </c>
      <c r="Y802" t="n">
        <v>1</v>
      </c>
      <c r="Z802" t="n">
        <v>10</v>
      </c>
    </row>
    <row r="803">
      <c r="A803" t="n">
        <v>75</v>
      </c>
      <c r="B803" t="n">
        <v>150</v>
      </c>
      <c r="C803" t="inlineStr">
        <is>
          <t xml:space="preserve">CONCLUIDO	</t>
        </is>
      </c>
      <c r="D803" t="n">
        <v>9.885999999999999</v>
      </c>
      <c r="E803" t="n">
        <v>10.12</v>
      </c>
      <c r="F803" t="n">
        <v>6.78</v>
      </c>
      <c r="G803" t="n">
        <v>67.84999999999999</v>
      </c>
      <c r="H803" t="n">
        <v>1.04</v>
      </c>
      <c r="I803" t="n">
        <v>6</v>
      </c>
      <c r="J803" t="n">
        <v>338.63</v>
      </c>
      <c r="K803" t="n">
        <v>61.82</v>
      </c>
      <c r="L803" t="n">
        <v>19.75</v>
      </c>
      <c r="M803" t="n">
        <v>4</v>
      </c>
      <c r="N803" t="n">
        <v>107.06</v>
      </c>
      <c r="O803" t="n">
        <v>41999.28</v>
      </c>
      <c r="P803" t="n">
        <v>121.14</v>
      </c>
      <c r="Q803" t="n">
        <v>204.18</v>
      </c>
      <c r="R803" t="n">
        <v>24.84</v>
      </c>
      <c r="S803" t="n">
        <v>17.37</v>
      </c>
      <c r="T803" t="n">
        <v>1632.36</v>
      </c>
      <c r="U803" t="n">
        <v>0.7</v>
      </c>
      <c r="V803" t="n">
        <v>0.75</v>
      </c>
      <c r="W803" t="n">
        <v>1.14</v>
      </c>
      <c r="X803" t="n">
        <v>0.09</v>
      </c>
      <c r="Y803" t="n">
        <v>1</v>
      </c>
      <c r="Z803" t="n">
        <v>10</v>
      </c>
    </row>
    <row r="804">
      <c r="A804" t="n">
        <v>76</v>
      </c>
      <c r="B804" t="n">
        <v>150</v>
      </c>
      <c r="C804" t="inlineStr">
        <is>
          <t xml:space="preserve">CONCLUIDO	</t>
        </is>
      </c>
      <c r="D804" t="n">
        <v>9.875999999999999</v>
      </c>
      <c r="E804" t="n">
        <v>10.13</v>
      </c>
      <c r="F804" t="n">
        <v>6.79</v>
      </c>
      <c r="G804" t="n">
        <v>67.95</v>
      </c>
      <c r="H804" t="n">
        <v>1.05</v>
      </c>
      <c r="I804" t="n">
        <v>6</v>
      </c>
      <c r="J804" t="n">
        <v>339.24</v>
      </c>
      <c r="K804" t="n">
        <v>61.82</v>
      </c>
      <c r="L804" t="n">
        <v>20</v>
      </c>
      <c r="M804" t="n">
        <v>4</v>
      </c>
      <c r="N804" t="n">
        <v>107.42</v>
      </c>
      <c r="O804" t="n">
        <v>42074.12</v>
      </c>
      <c r="P804" t="n">
        <v>121.32</v>
      </c>
      <c r="Q804" t="n">
        <v>204.15</v>
      </c>
      <c r="R804" t="n">
        <v>25.07</v>
      </c>
      <c r="S804" t="n">
        <v>17.37</v>
      </c>
      <c r="T804" t="n">
        <v>1749.07</v>
      </c>
      <c r="U804" t="n">
        <v>0.6899999999999999</v>
      </c>
      <c r="V804" t="n">
        <v>0.75</v>
      </c>
      <c r="W804" t="n">
        <v>1.15</v>
      </c>
      <c r="X804" t="n">
        <v>0.1</v>
      </c>
      <c r="Y804" t="n">
        <v>1</v>
      </c>
      <c r="Z804" t="n">
        <v>10</v>
      </c>
    </row>
    <row r="805">
      <c r="A805" t="n">
        <v>77</v>
      </c>
      <c r="B805" t="n">
        <v>150</v>
      </c>
      <c r="C805" t="inlineStr">
        <is>
          <t xml:space="preserve">CONCLUIDO	</t>
        </is>
      </c>
      <c r="D805" t="n">
        <v>9.882199999999999</v>
      </c>
      <c r="E805" t="n">
        <v>10.12</v>
      </c>
      <c r="F805" t="n">
        <v>6.79</v>
      </c>
      <c r="G805" t="n">
        <v>67.89</v>
      </c>
      <c r="H805" t="n">
        <v>1.06</v>
      </c>
      <c r="I805" t="n">
        <v>6</v>
      </c>
      <c r="J805" t="n">
        <v>339.85</v>
      </c>
      <c r="K805" t="n">
        <v>61.82</v>
      </c>
      <c r="L805" t="n">
        <v>20.25</v>
      </c>
      <c r="M805" t="n">
        <v>4</v>
      </c>
      <c r="N805" t="n">
        <v>107.78</v>
      </c>
      <c r="O805" t="n">
        <v>42149.15</v>
      </c>
      <c r="P805" t="n">
        <v>121.09</v>
      </c>
      <c r="Q805" t="n">
        <v>204.15</v>
      </c>
      <c r="R805" t="n">
        <v>24.79</v>
      </c>
      <c r="S805" t="n">
        <v>17.37</v>
      </c>
      <c r="T805" t="n">
        <v>1608.28</v>
      </c>
      <c r="U805" t="n">
        <v>0.7</v>
      </c>
      <c r="V805" t="n">
        <v>0.75</v>
      </c>
      <c r="W805" t="n">
        <v>1.15</v>
      </c>
      <c r="X805" t="n">
        <v>0.1</v>
      </c>
      <c r="Y805" t="n">
        <v>1</v>
      </c>
      <c r="Z805" t="n">
        <v>10</v>
      </c>
    </row>
    <row r="806">
      <c r="A806" t="n">
        <v>78</v>
      </c>
      <c r="B806" t="n">
        <v>150</v>
      </c>
      <c r="C806" t="inlineStr">
        <is>
          <t xml:space="preserve">CONCLUIDO	</t>
        </is>
      </c>
      <c r="D806" t="n">
        <v>9.879799999999999</v>
      </c>
      <c r="E806" t="n">
        <v>10.12</v>
      </c>
      <c r="F806" t="n">
        <v>6.79</v>
      </c>
      <c r="G806" t="n">
        <v>67.91</v>
      </c>
      <c r="H806" t="n">
        <v>1.07</v>
      </c>
      <c r="I806" t="n">
        <v>6</v>
      </c>
      <c r="J806" t="n">
        <v>340.46</v>
      </c>
      <c r="K806" t="n">
        <v>61.82</v>
      </c>
      <c r="L806" t="n">
        <v>20.5</v>
      </c>
      <c r="M806" t="n">
        <v>4</v>
      </c>
      <c r="N806" t="n">
        <v>108.14</v>
      </c>
      <c r="O806" t="n">
        <v>42224.35</v>
      </c>
      <c r="P806" t="n">
        <v>121.08</v>
      </c>
      <c r="Q806" t="n">
        <v>204.15</v>
      </c>
      <c r="R806" t="n">
        <v>24.94</v>
      </c>
      <c r="S806" t="n">
        <v>17.37</v>
      </c>
      <c r="T806" t="n">
        <v>1681.26</v>
      </c>
      <c r="U806" t="n">
        <v>0.7</v>
      </c>
      <c r="V806" t="n">
        <v>0.75</v>
      </c>
      <c r="W806" t="n">
        <v>1.15</v>
      </c>
      <c r="X806" t="n">
        <v>0.1</v>
      </c>
      <c r="Y806" t="n">
        <v>1</v>
      </c>
      <c r="Z806" t="n">
        <v>10</v>
      </c>
    </row>
    <row r="807">
      <c r="A807" t="n">
        <v>79</v>
      </c>
      <c r="B807" t="n">
        <v>150</v>
      </c>
      <c r="C807" t="inlineStr">
        <is>
          <t xml:space="preserve">CONCLUIDO	</t>
        </is>
      </c>
      <c r="D807" t="n">
        <v>9.8817</v>
      </c>
      <c r="E807" t="n">
        <v>10.12</v>
      </c>
      <c r="F807" t="n">
        <v>6.79</v>
      </c>
      <c r="G807" t="n">
        <v>67.89</v>
      </c>
      <c r="H807" t="n">
        <v>1.08</v>
      </c>
      <c r="I807" t="n">
        <v>6</v>
      </c>
      <c r="J807" t="n">
        <v>341.07</v>
      </c>
      <c r="K807" t="n">
        <v>61.82</v>
      </c>
      <c r="L807" t="n">
        <v>20.75</v>
      </c>
      <c r="M807" t="n">
        <v>4</v>
      </c>
      <c r="N807" t="n">
        <v>108.5</v>
      </c>
      <c r="O807" t="n">
        <v>42299.74</v>
      </c>
      <c r="P807" t="n">
        <v>121.08</v>
      </c>
      <c r="Q807" t="n">
        <v>204.19</v>
      </c>
      <c r="R807" t="n">
        <v>24.82</v>
      </c>
      <c r="S807" t="n">
        <v>17.37</v>
      </c>
      <c r="T807" t="n">
        <v>1621.18</v>
      </c>
      <c r="U807" t="n">
        <v>0.7</v>
      </c>
      <c r="V807" t="n">
        <v>0.75</v>
      </c>
      <c r="W807" t="n">
        <v>1.15</v>
      </c>
      <c r="X807" t="n">
        <v>0.1</v>
      </c>
      <c r="Y807" t="n">
        <v>1</v>
      </c>
      <c r="Z807" t="n">
        <v>10</v>
      </c>
    </row>
    <row r="808">
      <c r="A808" t="n">
        <v>80</v>
      </c>
      <c r="B808" t="n">
        <v>150</v>
      </c>
      <c r="C808" t="inlineStr">
        <is>
          <t xml:space="preserve">CONCLUIDO	</t>
        </is>
      </c>
      <c r="D808" t="n">
        <v>9.8866</v>
      </c>
      <c r="E808" t="n">
        <v>10.11</v>
      </c>
      <c r="F808" t="n">
        <v>6.78</v>
      </c>
      <c r="G808" t="n">
        <v>67.84</v>
      </c>
      <c r="H808" t="n">
        <v>1.1</v>
      </c>
      <c r="I808" t="n">
        <v>6</v>
      </c>
      <c r="J808" t="n">
        <v>341.68</v>
      </c>
      <c r="K808" t="n">
        <v>61.82</v>
      </c>
      <c r="L808" t="n">
        <v>21</v>
      </c>
      <c r="M808" t="n">
        <v>4</v>
      </c>
      <c r="N808" t="n">
        <v>108.86</v>
      </c>
      <c r="O808" t="n">
        <v>42375.31</v>
      </c>
      <c r="P808" t="n">
        <v>120.89</v>
      </c>
      <c r="Q808" t="n">
        <v>204.14</v>
      </c>
      <c r="R808" t="n">
        <v>24.78</v>
      </c>
      <c r="S808" t="n">
        <v>17.37</v>
      </c>
      <c r="T808" t="n">
        <v>1602.44</v>
      </c>
      <c r="U808" t="n">
        <v>0.7</v>
      </c>
      <c r="V808" t="n">
        <v>0.75</v>
      </c>
      <c r="W808" t="n">
        <v>1.14</v>
      </c>
      <c r="X808" t="n">
        <v>0.09</v>
      </c>
      <c r="Y808" t="n">
        <v>1</v>
      </c>
      <c r="Z808" t="n">
        <v>10</v>
      </c>
    </row>
    <row r="809">
      <c r="A809" t="n">
        <v>81</v>
      </c>
      <c r="B809" t="n">
        <v>150</v>
      </c>
      <c r="C809" t="inlineStr">
        <is>
          <t xml:space="preserve">CONCLUIDO	</t>
        </is>
      </c>
      <c r="D809" t="n">
        <v>9.8771</v>
      </c>
      <c r="E809" t="n">
        <v>10.12</v>
      </c>
      <c r="F809" t="n">
        <v>6.79</v>
      </c>
      <c r="G809" t="n">
        <v>67.94</v>
      </c>
      <c r="H809" t="n">
        <v>1.11</v>
      </c>
      <c r="I809" t="n">
        <v>6</v>
      </c>
      <c r="J809" t="n">
        <v>342.3</v>
      </c>
      <c r="K809" t="n">
        <v>61.82</v>
      </c>
      <c r="L809" t="n">
        <v>21.25</v>
      </c>
      <c r="M809" t="n">
        <v>4</v>
      </c>
      <c r="N809" t="n">
        <v>109.23</v>
      </c>
      <c r="O809" t="n">
        <v>42451.07</v>
      </c>
      <c r="P809" t="n">
        <v>120.85</v>
      </c>
      <c r="Q809" t="n">
        <v>204.14</v>
      </c>
      <c r="R809" t="n">
        <v>25.04</v>
      </c>
      <c r="S809" t="n">
        <v>17.37</v>
      </c>
      <c r="T809" t="n">
        <v>1734.72</v>
      </c>
      <c r="U809" t="n">
        <v>0.6899999999999999</v>
      </c>
      <c r="V809" t="n">
        <v>0.75</v>
      </c>
      <c r="W809" t="n">
        <v>1.15</v>
      </c>
      <c r="X809" t="n">
        <v>0.1</v>
      </c>
      <c r="Y809" t="n">
        <v>1</v>
      </c>
      <c r="Z809" t="n">
        <v>10</v>
      </c>
    </row>
    <row r="810">
      <c r="A810" t="n">
        <v>82</v>
      </c>
      <c r="B810" t="n">
        <v>150</v>
      </c>
      <c r="C810" t="inlineStr">
        <is>
          <t xml:space="preserve">CONCLUIDO	</t>
        </is>
      </c>
      <c r="D810" t="n">
        <v>9.9566</v>
      </c>
      <c r="E810" t="n">
        <v>10.04</v>
      </c>
      <c r="F810" t="n">
        <v>6.77</v>
      </c>
      <c r="G810" t="n">
        <v>81.22</v>
      </c>
      <c r="H810" t="n">
        <v>1.12</v>
      </c>
      <c r="I810" t="n">
        <v>5</v>
      </c>
      <c r="J810" t="n">
        <v>342.91</v>
      </c>
      <c r="K810" t="n">
        <v>61.82</v>
      </c>
      <c r="L810" t="n">
        <v>21.5</v>
      </c>
      <c r="M810" t="n">
        <v>3</v>
      </c>
      <c r="N810" t="n">
        <v>109.59</v>
      </c>
      <c r="O810" t="n">
        <v>42527.02</v>
      </c>
      <c r="P810" t="n">
        <v>120.1</v>
      </c>
      <c r="Q810" t="n">
        <v>204.14</v>
      </c>
      <c r="R810" t="n">
        <v>24.33</v>
      </c>
      <c r="S810" t="n">
        <v>17.37</v>
      </c>
      <c r="T810" t="n">
        <v>1381.1</v>
      </c>
      <c r="U810" t="n">
        <v>0.71</v>
      </c>
      <c r="V810" t="n">
        <v>0.75</v>
      </c>
      <c r="W810" t="n">
        <v>1.14</v>
      </c>
      <c r="X810" t="n">
        <v>0.08</v>
      </c>
      <c r="Y810" t="n">
        <v>1</v>
      </c>
      <c r="Z810" t="n">
        <v>10</v>
      </c>
    </row>
    <row r="811">
      <c r="A811" t="n">
        <v>83</v>
      </c>
      <c r="B811" t="n">
        <v>150</v>
      </c>
      <c r="C811" t="inlineStr">
        <is>
          <t xml:space="preserve">CONCLUIDO	</t>
        </is>
      </c>
      <c r="D811" t="n">
        <v>9.952999999999999</v>
      </c>
      <c r="E811" t="n">
        <v>10.05</v>
      </c>
      <c r="F811" t="n">
        <v>6.77</v>
      </c>
      <c r="G811" t="n">
        <v>81.27</v>
      </c>
      <c r="H811" t="n">
        <v>1.13</v>
      </c>
      <c r="I811" t="n">
        <v>5</v>
      </c>
      <c r="J811" t="n">
        <v>343.53</v>
      </c>
      <c r="K811" t="n">
        <v>61.82</v>
      </c>
      <c r="L811" t="n">
        <v>21.75</v>
      </c>
      <c r="M811" t="n">
        <v>3</v>
      </c>
      <c r="N811" t="n">
        <v>109.96</v>
      </c>
      <c r="O811" t="n">
        <v>42603.15</v>
      </c>
      <c r="P811" t="n">
        <v>120.25</v>
      </c>
      <c r="Q811" t="n">
        <v>204.14</v>
      </c>
      <c r="R811" t="n">
        <v>24.37</v>
      </c>
      <c r="S811" t="n">
        <v>17.37</v>
      </c>
      <c r="T811" t="n">
        <v>1400.98</v>
      </c>
      <c r="U811" t="n">
        <v>0.71</v>
      </c>
      <c r="V811" t="n">
        <v>0.75</v>
      </c>
      <c r="W811" t="n">
        <v>1.14</v>
      </c>
      <c r="X811" t="n">
        <v>0.08</v>
      </c>
      <c r="Y811" t="n">
        <v>1</v>
      </c>
      <c r="Z811" t="n">
        <v>10</v>
      </c>
    </row>
    <row r="812">
      <c r="A812" t="n">
        <v>84</v>
      </c>
      <c r="B812" t="n">
        <v>150</v>
      </c>
      <c r="C812" t="inlineStr">
        <is>
          <t xml:space="preserve">CONCLUIDO	</t>
        </is>
      </c>
      <c r="D812" t="n">
        <v>9.9511</v>
      </c>
      <c r="E812" t="n">
        <v>10.05</v>
      </c>
      <c r="F812" t="n">
        <v>6.77</v>
      </c>
      <c r="G812" t="n">
        <v>81.29000000000001</v>
      </c>
      <c r="H812" t="n">
        <v>1.14</v>
      </c>
      <c r="I812" t="n">
        <v>5</v>
      </c>
      <c r="J812" t="n">
        <v>344.15</v>
      </c>
      <c r="K812" t="n">
        <v>61.82</v>
      </c>
      <c r="L812" t="n">
        <v>22</v>
      </c>
      <c r="M812" t="n">
        <v>3</v>
      </c>
      <c r="N812" t="n">
        <v>110.33</v>
      </c>
      <c r="O812" t="n">
        <v>42679.6</v>
      </c>
      <c r="P812" t="n">
        <v>120.57</v>
      </c>
      <c r="Q812" t="n">
        <v>204.14</v>
      </c>
      <c r="R812" t="n">
        <v>24.4</v>
      </c>
      <c r="S812" t="n">
        <v>17.37</v>
      </c>
      <c r="T812" t="n">
        <v>1415.57</v>
      </c>
      <c r="U812" t="n">
        <v>0.71</v>
      </c>
      <c r="V812" t="n">
        <v>0.75</v>
      </c>
      <c r="W812" t="n">
        <v>1.15</v>
      </c>
      <c r="X812" t="n">
        <v>0.08</v>
      </c>
      <c r="Y812" t="n">
        <v>1</v>
      </c>
      <c r="Z812" t="n">
        <v>10</v>
      </c>
    </row>
    <row r="813">
      <c r="A813" t="n">
        <v>85</v>
      </c>
      <c r="B813" t="n">
        <v>150</v>
      </c>
      <c r="C813" t="inlineStr">
        <is>
          <t xml:space="preserve">CONCLUIDO	</t>
        </is>
      </c>
      <c r="D813" t="n">
        <v>9.9491</v>
      </c>
      <c r="E813" t="n">
        <v>10.05</v>
      </c>
      <c r="F813" t="n">
        <v>6.78</v>
      </c>
      <c r="G813" t="n">
        <v>81.31</v>
      </c>
      <c r="H813" t="n">
        <v>1.15</v>
      </c>
      <c r="I813" t="n">
        <v>5</v>
      </c>
      <c r="J813" t="n">
        <v>344.77</v>
      </c>
      <c r="K813" t="n">
        <v>61.82</v>
      </c>
      <c r="L813" t="n">
        <v>22.25</v>
      </c>
      <c r="M813" t="n">
        <v>3</v>
      </c>
      <c r="N813" t="n">
        <v>110.7</v>
      </c>
      <c r="O813" t="n">
        <v>42756.12</v>
      </c>
      <c r="P813" t="n">
        <v>120.78</v>
      </c>
      <c r="Q813" t="n">
        <v>204.14</v>
      </c>
      <c r="R813" t="n">
        <v>24.57</v>
      </c>
      <c r="S813" t="n">
        <v>17.37</v>
      </c>
      <c r="T813" t="n">
        <v>1504.7</v>
      </c>
      <c r="U813" t="n">
        <v>0.71</v>
      </c>
      <c r="V813" t="n">
        <v>0.75</v>
      </c>
      <c r="W813" t="n">
        <v>1.14</v>
      </c>
      <c r="X813" t="n">
        <v>0.09</v>
      </c>
      <c r="Y813" t="n">
        <v>1</v>
      </c>
      <c r="Z813" t="n">
        <v>10</v>
      </c>
    </row>
    <row r="814">
      <c r="A814" t="n">
        <v>86</v>
      </c>
      <c r="B814" t="n">
        <v>150</v>
      </c>
      <c r="C814" t="inlineStr">
        <is>
          <t xml:space="preserve">CONCLUIDO	</t>
        </is>
      </c>
      <c r="D814" t="n">
        <v>9.952999999999999</v>
      </c>
      <c r="E814" t="n">
        <v>10.05</v>
      </c>
      <c r="F814" t="n">
        <v>6.77</v>
      </c>
      <c r="G814" t="n">
        <v>81.27</v>
      </c>
      <c r="H814" t="n">
        <v>1.16</v>
      </c>
      <c r="I814" t="n">
        <v>5</v>
      </c>
      <c r="J814" t="n">
        <v>345.39</v>
      </c>
      <c r="K814" t="n">
        <v>61.82</v>
      </c>
      <c r="L814" t="n">
        <v>22.5</v>
      </c>
      <c r="M814" t="n">
        <v>3</v>
      </c>
      <c r="N814" t="n">
        <v>111.07</v>
      </c>
      <c r="O814" t="n">
        <v>42832.82</v>
      </c>
      <c r="P814" t="n">
        <v>120.82</v>
      </c>
      <c r="Q814" t="n">
        <v>204.14</v>
      </c>
      <c r="R814" t="n">
        <v>24.37</v>
      </c>
      <c r="S814" t="n">
        <v>17.37</v>
      </c>
      <c r="T814" t="n">
        <v>1403.74</v>
      </c>
      <c r="U814" t="n">
        <v>0.71</v>
      </c>
      <c r="V814" t="n">
        <v>0.75</v>
      </c>
      <c r="W814" t="n">
        <v>1.14</v>
      </c>
      <c r="X814" t="n">
        <v>0.08</v>
      </c>
      <c r="Y814" t="n">
        <v>1</v>
      </c>
      <c r="Z814" t="n">
        <v>10</v>
      </c>
    </row>
    <row r="815">
      <c r="A815" t="n">
        <v>87</v>
      </c>
      <c r="B815" t="n">
        <v>150</v>
      </c>
      <c r="C815" t="inlineStr">
        <is>
          <t xml:space="preserve">CONCLUIDO	</t>
        </is>
      </c>
      <c r="D815" t="n">
        <v>9.9541</v>
      </c>
      <c r="E815" t="n">
        <v>10.05</v>
      </c>
      <c r="F815" t="n">
        <v>6.77</v>
      </c>
      <c r="G815" t="n">
        <v>81.25</v>
      </c>
      <c r="H815" t="n">
        <v>1.17</v>
      </c>
      <c r="I815" t="n">
        <v>5</v>
      </c>
      <c r="J815" t="n">
        <v>346.02</v>
      </c>
      <c r="K815" t="n">
        <v>61.82</v>
      </c>
      <c r="L815" t="n">
        <v>22.75</v>
      </c>
      <c r="M815" t="n">
        <v>3</v>
      </c>
      <c r="N815" t="n">
        <v>111.45</v>
      </c>
      <c r="O815" t="n">
        <v>42909.73</v>
      </c>
      <c r="P815" t="n">
        <v>121.03</v>
      </c>
      <c r="Q815" t="n">
        <v>204.14</v>
      </c>
      <c r="R815" t="n">
        <v>24.35</v>
      </c>
      <c r="S815" t="n">
        <v>17.37</v>
      </c>
      <c r="T815" t="n">
        <v>1393.48</v>
      </c>
      <c r="U815" t="n">
        <v>0.71</v>
      </c>
      <c r="V815" t="n">
        <v>0.75</v>
      </c>
      <c r="W815" t="n">
        <v>1.14</v>
      </c>
      <c r="X815" t="n">
        <v>0.08</v>
      </c>
      <c r="Y815" t="n">
        <v>1</v>
      </c>
      <c r="Z815" t="n">
        <v>10</v>
      </c>
    </row>
    <row r="816">
      <c r="A816" t="n">
        <v>88</v>
      </c>
      <c r="B816" t="n">
        <v>150</v>
      </c>
      <c r="C816" t="inlineStr">
        <is>
          <t xml:space="preserve">CONCLUIDO	</t>
        </is>
      </c>
      <c r="D816" t="n">
        <v>9.949400000000001</v>
      </c>
      <c r="E816" t="n">
        <v>10.05</v>
      </c>
      <c r="F816" t="n">
        <v>6.78</v>
      </c>
      <c r="G816" t="n">
        <v>81.31</v>
      </c>
      <c r="H816" t="n">
        <v>1.18</v>
      </c>
      <c r="I816" t="n">
        <v>5</v>
      </c>
      <c r="J816" t="n">
        <v>346.64</v>
      </c>
      <c r="K816" t="n">
        <v>61.82</v>
      </c>
      <c r="L816" t="n">
        <v>23</v>
      </c>
      <c r="M816" t="n">
        <v>3</v>
      </c>
      <c r="N816" t="n">
        <v>111.82</v>
      </c>
      <c r="O816" t="n">
        <v>42986.83</v>
      </c>
      <c r="P816" t="n">
        <v>121.21</v>
      </c>
      <c r="Q816" t="n">
        <v>204.14</v>
      </c>
      <c r="R816" t="n">
        <v>24.49</v>
      </c>
      <c r="S816" t="n">
        <v>17.37</v>
      </c>
      <c r="T816" t="n">
        <v>1464.3</v>
      </c>
      <c r="U816" t="n">
        <v>0.71</v>
      </c>
      <c r="V816" t="n">
        <v>0.75</v>
      </c>
      <c r="W816" t="n">
        <v>1.14</v>
      </c>
      <c r="X816" t="n">
        <v>0.08</v>
      </c>
      <c r="Y816" t="n">
        <v>1</v>
      </c>
      <c r="Z816" t="n">
        <v>10</v>
      </c>
    </row>
    <row r="817">
      <c r="A817" t="n">
        <v>89</v>
      </c>
      <c r="B817" t="n">
        <v>150</v>
      </c>
      <c r="C817" t="inlineStr">
        <is>
          <t xml:space="preserve">CONCLUIDO	</t>
        </is>
      </c>
      <c r="D817" t="n">
        <v>9.950200000000001</v>
      </c>
      <c r="E817" t="n">
        <v>10.05</v>
      </c>
      <c r="F817" t="n">
        <v>6.78</v>
      </c>
      <c r="G817" t="n">
        <v>81.3</v>
      </c>
      <c r="H817" t="n">
        <v>1.19</v>
      </c>
      <c r="I817" t="n">
        <v>5</v>
      </c>
      <c r="J817" t="n">
        <v>347.27</v>
      </c>
      <c r="K817" t="n">
        <v>61.82</v>
      </c>
      <c r="L817" t="n">
        <v>23.25</v>
      </c>
      <c r="M817" t="n">
        <v>3</v>
      </c>
      <c r="N817" t="n">
        <v>112.2</v>
      </c>
      <c r="O817" t="n">
        <v>43064.12</v>
      </c>
      <c r="P817" t="n">
        <v>121.13</v>
      </c>
      <c r="Q817" t="n">
        <v>204.14</v>
      </c>
      <c r="R817" t="n">
        <v>24.5</v>
      </c>
      <c r="S817" t="n">
        <v>17.37</v>
      </c>
      <c r="T817" t="n">
        <v>1464.84</v>
      </c>
      <c r="U817" t="n">
        <v>0.71</v>
      </c>
      <c r="V817" t="n">
        <v>0.75</v>
      </c>
      <c r="W817" t="n">
        <v>1.14</v>
      </c>
      <c r="X817" t="n">
        <v>0.08</v>
      </c>
      <c r="Y817" t="n">
        <v>1</v>
      </c>
      <c r="Z817" t="n">
        <v>10</v>
      </c>
    </row>
    <row r="818">
      <c r="A818" t="n">
        <v>90</v>
      </c>
      <c r="B818" t="n">
        <v>150</v>
      </c>
      <c r="C818" t="inlineStr">
        <is>
          <t xml:space="preserve">CONCLUIDO	</t>
        </is>
      </c>
      <c r="D818" t="n">
        <v>9.953799999999999</v>
      </c>
      <c r="E818" t="n">
        <v>10.05</v>
      </c>
      <c r="F818" t="n">
        <v>6.77</v>
      </c>
      <c r="G818" t="n">
        <v>81.26000000000001</v>
      </c>
      <c r="H818" t="n">
        <v>1.2</v>
      </c>
      <c r="I818" t="n">
        <v>5</v>
      </c>
      <c r="J818" t="n">
        <v>347.9</v>
      </c>
      <c r="K818" t="n">
        <v>61.82</v>
      </c>
      <c r="L818" t="n">
        <v>23.5</v>
      </c>
      <c r="M818" t="n">
        <v>3</v>
      </c>
      <c r="N818" t="n">
        <v>112.58</v>
      </c>
      <c r="O818" t="n">
        <v>43141.62</v>
      </c>
      <c r="P818" t="n">
        <v>121.08</v>
      </c>
      <c r="Q818" t="n">
        <v>204.14</v>
      </c>
      <c r="R818" t="n">
        <v>24.37</v>
      </c>
      <c r="S818" t="n">
        <v>17.37</v>
      </c>
      <c r="T818" t="n">
        <v>1403.21</v>
      </c>
      <c r="U818" t="n">
        <v>0.71</v>
      </c>
      <c r="V818" t="n">
        <v>0.75</v>
      </c>
      <c r="W818" t="n">
        <v>1.14</v>
      </c>
      <c r="X818" t="n">
        <v>0.08</v>
      </c>
      <c r="Y818" t="n">
        <v>1</v>
      </c>
      <c r="Z818" t="n">
        <v>10</v>
      </c>
    </row>
    <row r="819">
      <c r="A819" t="n">
        <v>91</v>
      </c>
      <c r="B819" t="n">
        <v>150</v>
      </c>
      <c r="C819" t="inlineStr">
        <is>
          <t xml:space="preserve">CONCLUIDO	</t>
        </is>
      </c>
      <c r="D819" t="n">
        <v>9.949999999999999</v>
      </c>
      <c r="E819" t="n">
        <v>10.05</v>
      </c>
      <c r="F819" t="n">
        <v>6.78</v>
      </c>
      <c r="G819" t="n">
        <v>81.3</v>
      </c>
      <c r="H819" t="n">
        <v>1.21</v>
      </c>
      <c r="I819" t="n">
        <v>5</v>
      </c>
      <c r="J819" t="n">
        <v>348.53</v>
      </c>
      <c r="K819" t="n">
        <v>61.82</v>
      </c>
      <c r="L819" t="n">
        <v>23.75</v>
      </c>
      <c r="M819" t="n">
        <v>3</v>
      </c>
      <c r="N819" t="n">
        <v>112.96</v>
      </c>
      <c r="O819" t="n">
        <v>43219.31</v>
      </c>
      <c r="P819" t="n">
        <v>121.18</v>
      </c>
      <c r="Q819" t="n">
        <v>204.14</v>
      </c>
      <c r="R819" t="n">
        <v>24.5</v>
      </c>
      <c r="S819" t="n">
        <v>17.37</v>
      </c>
      <c r="T819" t="n">
        <v>1468.73</v>
      </c>
      <c r="U819" t="n">
        <v>0.71</v>
      </c>
      <c r="V819" t="n">
        <v>0.75</v>
      </c>
      <c r="W819" t="n">
        <v>1.14</v>
      </c>
      <c r="X819" t="n">
        <v>0.08</v>
      </c>
      <c r="Y819" t="n">
        <v>1</v>
      </c>
      <c r="Z819" t="n">
        <v>10</v>
      </c>
    </row>
    <row r="820">
      <c r="A820" t="n">
        <v>92</v>
      </c>
      <c r="B820" t="n">
        <v>150</v>
      </c>
      <c r="C820" t="inlineStr">
        <is>
          <t xml:space="preserve">CONCLUIDO	</t>
        </is>
      </c>
      <c r="D820" t="n">
        <v>9.950200000000001</v>
      </c>
      <c r="E820" t="n">
        <v>10.05</v>
      </c>
      <c r="F820" t="n">
        <v>6.78</v>
      </c>
      <c r="G820" t="n">
        <v>81.3</v>
      </c>
      <c r="H820" t="n">
        <v>1.23</v>
      </c>
      <c r="I820" t="n">
        <v>5</v>
      </c>
      <c r="J820" t="n">
        <v>349.16</v>
      </c>
      <c r="K820" t="n">
        <v>61.82</v>
      </c>
      <c r="L820" t="n">
        <v>24</v>
      </c>
      <c r="M820" t="n">
        <v>3</v>
      </c>
      <c r="N820" t="n">
        <v>113.34</v>
      </c>
      <c r="O820" t="n">
        <v>43297.21</v>
      </c>
      <c r="P820" t="n">
        <v>121.16</v>
      </c>
      <c r="Q820" t="n">
        <v>204.14</v>
      </c>
      <c r="R820" t="n">
        <v>24.47</v>
      </c>
      <c r="S820" t="n">
        <v>17.37</v>
      </c>
      <c r="T820" t="n">
        <v>1450.07</v>
      </c>
      <c r="U820" t="n">
        <v>0.71</v>
      </c>
      <c r="V820" t="n">
        <v>0.75</v>
      </c>
      <c r="W820" t="n">
        <v>1.14</v>
      </c>
      <c r="X820" t="n">
        <v>0.08</v>
      </c>
      <c r="Y820" t="n">
        <v>1</v>
      </c>
      <c r="Z820" t="n">
        <v>10</v>
      </c>
    </row>
    <row r="821">
      <c r="A821" t="n">
        <v>93</v>
      </c>
      <c r="B821" t="n">
        <v>150</v>
      </c>
      <c r="C821" t="inlineStr">
        <is>
          <t xml:space="preserve">CONCLUIDO	</t>
        </is>
      </c>
      <c r="D821" t="n">
        <v>9.9497</v>
      </c>
      <c r="E821" t="n">
        <v>10.05</v>
      </c>
      <c r="F821" t="n">
        <v>6.78</v>
      </c>
      <c r="G821" t="n">
        <v>81.31</v>
      </c>
      <c r="H821" t="n">
        <v>1.24</v>
      </c>
      <c r="I821" t="n">
        <v>5</v>
      </c>
      <c r="J821" t="n">
        <v>349.79</v>
      </c>
      <c r="K821" t="n">
        <v>61.82</v>
      </c>
      <c r="L821" t="n">
        <v>24.25</v>
      </c>
      <c r="M821" t="n">
        <v>3</v>
      </c>
      <c r="N821" t="n">
        <v>113.72</v>
      </c>
      <c r="O821" t="n">
        <v>43375.3</v>
      </c>
      <c r="P821" t="n">
        <v>121.22</v>
      </c>
      <c r="Q821" t="n">
        <v>204.14</v>
      </c>
      <c r="R821" t="n">
        <v>24.52</v>
      </c>
      <c r="S821" t="n">
        <v>17.37</v>
      </c>
      <c r="T821" t="n">
        <v>1476.25</v>
      </c>
      <c r="U821" t="n">
        <v>0.71</v>
      </c>
      <c r="V821" t="n">
        <v>0.75</v>
      </c>
      <c r="W821" t="n">
        <v>1.14</v>
      </c>
      <c r="X821" t="n">
        <v>0.08</v>
      </c>
      <c r="Y821" t="n">
        <v>1</v>
      </c>
      <c r="Z821" t="n">
        <v>10</v>
      </c>
    </row>
    <row r="822">
      <c r="A822" t="n">
        <v>94</v>
      </c>
      <c r="B822" t="n">
        <v>150</v>
      </c>
      <c r="C822" t="inlineStr">
        <is>
          <t xml:space="preserve">CONCLUIDO	</t>
        </is>
      </c>
      <c r="D822" t="n">
        <v>9.9544</v>
      </c>
      <c r="E822" t="n">
        <v>10.05</v>
      </c>
      <c r="F822" t="n">
        <v>6.77</v>
      </c>
      <c r="G822" t="n">
        <v>81.25</v>
      </c>
      <c r="H822" t="n">
        <v>1.25</v>
      </c>
      <c r="I822" t="n">
        <v>5</v>
      </c>
      <c r="J822" t="n">
        <v>350.43</v>
      </c>
      <c r="K822" t="n">
        <v>61.82</v>
      </c>
      <c r="L822" t="n">
        <v>24.5</v>
      </c>
      <c r="M822" t="n">
        <v>3</v>
      </c>
      <c r="N822" t="n">
        <v>114.11</v>
      </c>
      <c r="O822" t="n">
        <v>43453.61</v>
      </c>
      <c r="P822" t="n">
        <v>121.03</v>
      </c>
      <c r="Q822" t="n">
        <v>204.14</v>
      </c>
      <c r="R822" t="n">
        <v>24.33</v>
      </c>
      <c r="S822" t="n">
        <v>17.37</v>
      </c>
      <c r="T822" t="n">
        <v>1381.92</v>
      </c>
      <c r="U822" t="n">
        <v>0.71</v>
      </c>
      <c r="V822" t="n">
        <v>0.75</v>
      </c>
      <c r="W822" t="n">
        <v>1.14</v>
      </c>
      <c r="X822" t="n">
        <v>0.08</v>
      </c>
      <c r="Y822" t="n">
        <v>1</v>
      </c>
      <c r="Z822" t="n">
        <v>10</v>
      </c>
    </row>
    <row r="823">
      <c r="A823" t="n">
        <v>95</v>
      </c>
      <c r="B823" t="n">
        <v>150</v>
      </c>
      <c r="C823" t="inlineStr">
        <is>
          <t xml:space="preserve">CONCLUIDO	</t>
        </is>
      </c>
      <c r="D823" t="n">
        <v>9.952999999999999</v>
      </c>
      <c r="E823" t="n">
        <v>10.05</v>
      </c>
      <c r="F823" t="n">
        <v>6.77</v>
      </c>
      <c r="G823" t="n">
        <v>81.27</v>
      </c>
      <c r="H823" t="n">
        <v>1.26</v>
      </c>
      <c r="I823" t="n">
        <v>5</v>
      </c>
      <c r="J823" t="n">
        <v>351.06</v>
      </c>
      <c r="K823" t="n">
        <v>61.82</v>
      </c>
      <c r="L823" t="n">
        <v>24.75</v>
      </c>
      <c r="M823" t="n">
        <v>3</v>
      </c>
      <c r="N823" t="n">
        <v>114.49</v>
      </c>
      <c r="O823" t="n">
        <v>43532.12</v>
      </c>
      <c r="P823" t="n">
        <v>121.08</v>
      </c>
      <c r="Q823" t="n">
        <v>204.15</v>
      </c>
      <c r="R823" t="n">
        <v>24.45</v>
      </c>
      <c r="S823" t="n">
        <v>17.37</v>
      </c>
      <c r="T823" t="n">
        <v>1442.3</v>
      </c>
      <c r="U823" t="n">
        <v>0.71</v>
      </c>
      <c r="V823" t="n">
        <v>0.75</v>
      </c>
      <c r="W823" t="n">
        <v>1.14</v>
      </c>
      <c r="X823" t="n">
        <v>0.08</v>
      </c>
      <c r="Y823" t="n">
        <v>1</v>
      </c>
      <c r="Z823" t="n">
        <v>10</v>
      </c>
    </row>
    <row r="824">
      <c r="A824" t="n">
        <v>96</v>
      </c>
      <c r="B824" t="n">
        <v>150</v>
      </c>
      <c r="C824" t="inlineStr">
        <is>
          <t xml:space="preserve">CONCLUIDO	</t>
        </is>
      </c>
      <c r="D824" t="n">
        <v>9.958</v>
      </c>
      <c r="E824" t="n">
        <v>10.04</v>
      </c>
      <c r="F824" t="n">
        <v>6.77</v>
      </c>
      <c r="G824" t="n">
        <v>81.20999999999999</v>
      </c>
      <c r="H824" t="n">
        <v>1.27</v>
      </c>
      <c r="I824" t="n">
        <v>5</v>
      </c>
      <c r="J824" t="n">
        <v>351.7</v>
      </c>
      <c r="K824" t="n">
        <v>61.82</v>
      </c>
      <c r="L824" t="n">
        <v>25</v>
      </c>
      <c r="M824" t="n">
        <v>3</v>
      </c>
      <c r="N824" t="n">
        <v>114.88</v>
      </c>
      <c r="O824" t="n">
        <v>43610.83</v>
      </c>
      <c r="P824" t="n">
        <v>120.97</v>
      </c>
      <c r="Q824" t="n">
        <v>204.14</v>
      </c>
      <c r="R824" t="n">
        <v>24.25</v>
      </c>
      <c r="S824" t="n">
        <v>17.37</v>
      </c>
      <c r="T824" t="n">
        <v>1340.6</v>
      </c>
      <c r="U824" t="n">
        <v>0.72</v>
      </c>
      <c r="V824" t="n">
        <v>0.75</v>
      </c>
      <c r="W824" t="n">
        <v>1.14</v>
      </c>
      <c r="X824" t="n">
        <v>0.08</v>
      </c>
      <c r="Y824" t="n">
        <v>1</v>
      </c>
      <c r="Z824" t="n">
        <v>10</v>
      </c>
    </row>
    <row r="825">
      <c r="A825" t="n">
        <v>97</v>
      </c>
      <c r="B825" t="n">
        <v>150</v>
      </c>
      <c r="C825" t="inlineStr">
        <is>
          <t xml:space="preserve">CONCLUIDO	</t>
        </is>
      </c>
      <c r="D825" t="n">
        <v>9.958</v>
      </c>
      <c r="E825" t="n">
        <v>10.04</v>
      </c>
      <c r="F825" t="n">
        <v>6.77</v>
      </c>
      <c r="G825" t="n">
        <v>81.20999999999999</v>
      </c>
      <c r="H825" t="n">
        <v>1.28</v>
      </c>
      <c r="I825" t="n">
        <v>5</v>
      </c>
      <c r="J825" t="n">
        <v>352.34</v>
      </c>
      <c r="K825" t="n">
        <v>61.82</v>
      </c>
      <c r="L825" t="n">
        <v>25.25</v>
      </c>
      <c r="M825" t="n">
        <v>3</v>
      </c>
      <c r="N825" t="n">
        <v>115.27</v>
      </c>
      <c r="O825" t="n">
        <v>43689.76</v>
      </c>
      <c r="P825" t="n">
        <v>120.87</v>
      </c>
      <c r="Q825" t="n">
        <v>204.14</v>
      </c>
      <c r="R825" t="n">
        <v>24.18</v>
      </c>
      <c r="S825" t="n">
        <v>17.37</v>
      </c>
      <c r="T825" t="n">
        <v>1307.26</v>
      </c>
      <c r="U825" t="n">
        <v>0.72</v>
      </c>
      <c r="V825" t="n">
        <v>0.75</v>
      </c>
      <c r="W825" t="n">
        <v>1.15</v>
      </c>
      <c r="X825" t="n">
        <v>0.08</v>
      </c>
      <c r="Y825" t="n">
        <v>1</v>
      </c>
      <c r="Z825" t="n">
        <v>10</v>
      </c>
    </row>
    <row r="826">
      <c r="A826" t="n">
        <v>98</v>
      </c>
      <c r="B826" t="n">
        <v>150</v>
      </c>
      <c r="C826" t="inlineStr">
        <is>
          <t xml:space="preserve">CONCLUIDO	</t>
        </is>
      </c>
      <c r="D826" t="n">
        <v>9.9604</v>
      </c>
      <c r="E826" t="n">
        <v>10.04</v>
      </c>
      <c r="F826" t="n">
        <v>6.76</v>
      </c>
      <c r="G826" t="n">
        <v>81.18000000000001</v>
      </c>
      <c r="H826" t="n">
        <v>1.29</v>
      </c>
      <c r="I826" t="n">
        <v>5</v>
      </c>
      <c r="J826" t="n">
        <v>352.98</v>
      </c>
      <c r="K826" t="n">
        <v>61.82</v>
      </c>
      <c r="L826" t="n">
        <v>25.5</v>
      </c>
      <c r="M826" t="n">
        <v>3</v>
      </c>
      <c r="N826" t="n">
        <v>115.66</v>
      </c>
      <c r="O826" t="n">
        <v>43769.02</v>
      </c>
      <c r="P826" t="n">
        <v>120.67</v>
      </c>
      <c r="Q826" t="n">
        <v>204.14</v>
      </c>
      <c r="R826" t="n">
        <v>24.14</v>
      </c>
      <c r="S826" t="n">
        <v>17.37</v>
      </c>
      <c r="T826" t="n">
        <v>1284.91</v>
      </c>
      <c r="U826" t="n">
        <v>0.72</v>
      </c>
      <c r="V826" t="n">
        <v>0.75</v>
      </c>
      <c r="W826" t="n">
        <v>1.14</v>
      </c>
      <c r="X826" t="n">
        <v>0.07000000000000001</v>
      </c>
      <c r="Y826" t="n">
        <v>1</v>
      </c>
      <c r="Z826" t="n">
        <v>10</v>
      </c>
    </row>
    <row r="827">
      <c r="A827" t="n">
        <v>99</v>
      </c>
      <c r="B827" t="n">
        <v>150</v>
      </c>
      <c r="C827" t="inlineStr">
        <is>
          <t xml:space="preserve">CONCLUIDO	</t>
        </is>
      </c>
      <c r="D827" t="n">
        <v>9.961499999999999</v>
      </c>
      <c r="E827" t="n">
        <v>10.04</v>
      </c>
      <c r="F827" t="n">
        <v>6.76</v>
      </c>
      <c r="G827" t="n">
        <v>81.16</v>
      </c>
      <c r="H827" t="n">
        <v>1.3</v>
      </c>
      <c r="I827" t="n">
        <v>5</v>
      </c>
      <c r="J827" t="n">
        <v>353.63</v>
      </c>
      <c r="K827" t="n">
        <v>61.82</v>
      </c>
      <c r="L827" t="n">
        <v>25.75</v>
      </c>
      <c r="M827" t="n">
        <v>3</v>
      </c>
      <c r="N827" t="n">
        <v>116.06</v>
      </c>
      <c r="O827" t="n">
        <v>43848.38</v>
      </c>
      <c r="P827" t="n">
        <v>120.48</v>
      </c>
      <c r="Q827" t="n">
        <v>204.14</v>
      </c>
      <c r="R827" t="n">
        <v>24.05</v>
      </c>
      <c r="S827" t="n">
        <v>17.37</v>
      </c>
      <c r="T827" t="n">
        <v>1241.48</v>
      </c>
      <c r="U827" t="n">
        <v>0.72</v>
      </c>
      <c r="V827" t="n">
        <v>0.76</v>
      </c>
      <c r="W827" t="n">
        <v>1.14</v>
      </c>
      <c r="X827" t="n">
        <v>0.07000000000000001</v>
      </c>
      <c r="Y827" t="n">
        <v>1</v>
      </c>
      <c r="Z827" t="n">
        <v>10</v>
      </c>
    </row>
    <row r="828">
      <c r="A828" t="n">
        <v>100</v>
      </c>
      <c r="B828" t="n">
        <v>150</v>
      </c>
      <c r="C828" t="inlineStr">
        <is>
          <t xml:space="preserve">CONCLUIDO	</t>
        </is>
      </c>
      <c r="D828" t="n">
        <v>9.961</v>
      </c>
      <c r="E828" t="n">
        <v>10.04</v>
      </c>
      <c r="F828" t="n">
        <v>6.76</v>
      </c>
      <c r="G828" t="n">
        <v>81.17</v>
      </c>
      <c r="H828" t="n">
        <v>1.31</v>
      </c>
      <c r="I828" t="n">
        <v>5</v>
      </c>
      <c r="J828" t="n">
        <v>354.27</v>
      </c>
      <c r="K828" t="n">
        <v>61.82</v>
      </c>
      <c r="L828" t="n">
        <v>26</v>
      </c>
      <c r="M828" t="n">
        <v>3</v>
      </c>
      <c r="N828" t="n">
        <v>116.45</v>
      </c>
      <c r="O828" t="n">
        <v>43927.95</v>
      </c>
      <c r="P828" t="n">
        <v>120.38</v>
      </c>
      <c r="Q828" t="n">
        <v>204.14</v>
      </c>
      <c r="R828" t="n">
        <v>24.02</v>
      </c>
      <c r="S828" t="n">
        <v>17.37</v>
      </c>
      <c r="T828" t="n">
        <v>1227.05</v>
      </c>
      <c r="U828" t="n">
        <v>0.72</v>
      </c>
      <c r="V828" t="n">
        <v>0.75</v>
      </c>
      <c r="W828" t="n">
        <v>1.15</v>
      </c>
      <c r="X828" t="n">
        <v>0.07000000000000001</v>
      </c>
      <c r="Y828" t="n">
        <v>1</v>
      </c>
      <c r="Z828" t="n">
        <v>10</v>
      </c>
    </row>
    <row r="829">
      <c r="A829" t="n">
        <v>101</v>
      </c>
      <c r="B829" t="n">
        <v>150</v>
      </c>
      <c r="C829" t="inlineStr">
        <is>
          <t xml:space="preserve">CONCLUIDO	</t>
        </is>
      </c>
      <c r="D829" t="n">
        <v>9.9574</v>
      </c>
      <c r="E829" t="n">
        <v>10.04</v>
      </c>
      <c r="F829" t="n">
        <v>6.77</v>
      </c>
      <c r="G829" t="n">
        <v>81.20999999999999</v>
      </c>
      <c r="H829" t="n">
        <v>1.32</v>
      </c>
      <c r="I829" t="n">
        <v>5</v>
      </c>
      <c r="J829" t="n">
        <v>354.92</v>
      </c>
      <c r="K829" t="n">
        <v>61.82</v>
      </c>
      <c r="L829" t="n">
        <v>26.25</v>
      </c>
      <c r="M829" t="n">
        <v>3</v>
      </c>
      <c r="N829" t="n">
        <v>116.85</v>
      </c>
      <c r="O829" t="n">
        <v>44007.74</v>
      </c>
      <c r="P829" t="n">
        <v>120.26</v>
      </c>
      <c r="Q829" t="n">
        <v>204.14</v>
      </c>
      <c r="R829" t="n">
        <v>24.14</v>
      </c>
      <c r="S829" t="n">
        <v>17.37</v>
      </c>
      <c r="T829" t="n">
        <v>1288.63</v>
      </c>
      <c r="U829" t="n">
        <v>0.72</v>
      </c>
      <c r="V829" t="n">
        <v>0.75</v>
      </c>
      <c r="W829" t="n">
        <v>1.15</v>
      </c>
      <c r="X829" t="n">
        <v>0.08</v>
      </c>
      <c r="Y829" t="n">
        <v>1</v>
      </c>
      <c r="Z829" t="n">
        <v>10</v>
      </c>
    </row>
    <row r="830">
      <c r="A830" t="n">
        <v>102</v>
      </c>
      <c r="B830" t="n">
        <v>150</v>
      </c>
      <c r="C830" t="inlineStr">
        <is>
          <t xml:space="preserve">CONCLUIDO	</t>
        </is>
      </c>
      <c r="D830" t="n">
        <v>9.961</v>
      </c>
      <c r="E830" t="n">
        <v>10.04</v>
      </c>
      <c r="F830" t="n">
        <v>6.76</v>
      </c>
      <c r="G830" t="n">
        <v>81.17</v>
      </c>
      <c r="H830" t="n">
        <v>1.33</v>
      </c>
      <c r="I830" t="n">
        <v>5</v>
      </c>
      <c r="J830" t="n">
        <v>355.57</v>
      </c>
      <c r="K830" t="n">
        <v>61.82</v>
      </c>
      <c r="L830" t="n">
        <v>26.5</v>
      </c>
      <c r="M830" t="n">
        <v>3</v>
      </c>
      <c r="N830" t="n">
        <v>117.25</v>
      </c>
      <c r="O830" t="n">
        <v>44087.74</v>
      </c>
      <c r="P830" t="n">
        <v>120.02</v>
      </c>
      <c r="Q830" t="n">
        <v>204.14</v>
      </c>
      <c r="R830" t="n">
        <v>24.2</v>
      </c>
      <c r="S830" t="n">
        <v>17.37</v>
      </c>
      <c r="T830" t="n">
        <v>1318.55</v>
      </c>
      <c r="U830" t="n">
        <v>0.72</v>
      </c>
      <c r="V830" t="n">
        <v>0.75</v>
      </c>
      <c r="W830" t="n">
        <v>1.14</v>
      </c>
      <c r="X830" t="n">
        <v>0.07000000000000001</v>
      </c>
      <c r="Y830" t="n">
        <v>1</v>
      </c>
      <c r="Z830" t="n">
        <v>10</v>
      </c>
    </row>
    <row r="831">
      <c r="A831" t="n">
        <v>103</v>
      </c>
      <c r="B831" t="n">
        <v>150</v>
      </c>
      <c r="C831" t="inlineStr">
        <is>
          <t xml:space="preserve">CONCLUIDO	</t>
        </is>
      </c>
      <c r="D831" t="n">
        <v>9.961</v>
      </c>
      <c r="E831" t="n">
        <v>10.04</v>
      </c>
      <c r="F831" t="n">
        <v>6.76</v>
      </c>
      <c r="G831" t="n">
        <v>81.17</v>
      </c>
      <c r="H831" t="n">
        <v>1.34</v>
      </c>
      <c r="I831" t="n">
        <v>5</v>
      </c>
      <c r="J831" t="n">
        <v>356.22</v>
      </c>
      <c r="K831" t="n">
        <v>61.82</v>
      </c>
      <c r="L831" t="n">
        <v>26.75</v>
      </c>
      <c r="M831" t="n">
        <v>3</v>
      </c>
      <c r="N831" t="n">
        <v>117.65</v>
      </c>
      <c r="O831" t="n">
        <v>44167.96</v>
      </c>
      <c r="P831" t="n">
        <v>119.97</v>
      </c>
      <c r="Q831" t="n">
        <v>204.14</v>
      </c>
      <c r="R831" t="n">
        <v>24.15</v>
      </c>
      <c r="S831" t="n">
        <v>17.37</v>
      </c>
      <c r="T831" t="n">
        <v>1293.31</v>
      </c>
      <c r="U831" t="n">
        <v>0.72</v>
      </c>
      <c r="V831" t="n">
        <v>0.75</v>
      </c>
      <c r="W831" t="n">
        <v>1.14</v>
      </c>
      <c r="X831" t="n">
        <v>0.07000000000000001</v>
      </c>
      <c r="Y831" t="n">
        <v>1</v>
      </c>
      <c r="Z831" t="n">
        <v>10</v>
      </c>
    </row>
    <row r="832">
      <c r="A832" t="n">
        <v>104</v>
      </c>
      <c r="B832" t="n">
        <v>150</v>
      </c>
      <c r="C832" t="inlineStr">
        <is>
          <t xml:space="preserve">CONCLUIDO	</t>
        </is>
      </c>
      <c r="D832" t="n">
        <v>9.953799999999999</v>
      </c>
      <c r="E832" t="n">
        <v>10.05</v>
      </c>
      <c r="F832" t="n">
        <v>6.77</v>
      </c>
      <c r="G832" t="n">
        <v>81.26000000000001</v>
      </c>
      <c r="H832" t="n">
        <v>1.35</v>
      </c>
      <c r="I832" t="n">
        <v>5</v>
      </c>
      <c r="J832" t="n">
        <v>356.87</v>
      </c>
      <c r="K832" t="n">
        <v>61.82</v>
      </c>
      <c r="L832" t="n">
        <v>27</v>
      </c>
      <c r="M832" t="n">
        <v>3</v>
      </c>
      <c r="N832" t="n">
        <v>118.05</v>
      </c>
      <c r="O832" t="n">
        <v>44248.41</v>
      </c>
      <c r="P832" t="n">
        <v>120.05</v>
      </c>
      <c r="Q832" t="n">
        <v>204.17</v>
      </c>
      <c r="R832" t="n">
        <v>24.26</v>
      </c>
      <c r="S832" t="n">
        <v>17.37</v>
      </c>
      <c r="T832" t="n">
        <v>1345.9</v>
      </c>
      <c r="U832" t="n">
        <v>0.72</v>
      </c>
      <c r="V832" t="n">
        <v>0.75</v>
      </c>
      <c r="W832" t="n">
        <v>1.15</v>
      </c>
      <c r="X832" t="n">
        <v>0.08</v>
      </c>
      <c r="Y832" t="n">
        <v>1</v>
      </c>
      <c r="Z832" t="n">
        <v>10</v>
      </c>
    </row>
    <row r="833">
      <c r="A833" t="n">
        <v>105</v>
      </c>
      <c r="B833" t="n">
        <v>150</v>
      </c>
      <c r="C833" t="inlineStr">
        <is>
          <t xml:space="preserve">CONCLUIDO	</t>
        </is>
      </c>
      <c r="D833" t="n">
        <v>9.956300000000001</v>
      </c>
      <c r="E833" t="n">
        <v>10.04</v>
      </c>
      <c r="F833" t="n">
        <v>6.77</v>
      </c>
      <c r="G833" t="n">
        <v>81.23</v>
      </c>
      <c r="H833" t="n">
        <v>1.36</v>
      </c>
      <c r="I833" t="n">
        <v>5</v>
      </c>
      <c r="J833" t="n">
        <v>357.52</v>
      </c>
      <c r="K833" t="n">
        <v>61.82</v>
      </c>
      <c r="L833" t="n">
        <v>27.25</v>
      </c>
      <c r="M833" t="n">
        <v>3</v>
      </c>
      <c r="N833" t="n">
        <v>118.45</v>
      </c>
      <c r="O833" t="n">
        <v>44329.08</v>
      </c>
      <c r="P833" t="n">
        <v>120.03</v>
      </c>
      <c r="Q833" t="n">
        <v>204.14</v>
      </c>
      <c r="R833" t="n">
        <v>24.28</v>
      </c>
      <c r="S833" t="n">
        <v>17.37</v>
      </c>
      <c r="T833" t="n">
        <v>1356.79</v>
      </c>
      <c r="U833" t="n">
        <v>0.72</v>
      </c>
      <c r="V833" t="n">
        <v>0.75</v>
      </c>
      <c r="W833" t="n">
        <v>1.14</v>
      </c>
      <c r="X833" t="n">
        <v>0.08</v>
      </c>
      <c r="Y833" t="n">
        <v>1</v>
      </c>
      <c r="Z833" t="n">
        <v>10</v>
      </c>
    </row>
    <row r="834">
      <c r="A834" t="n">
        <v>106</v>
      </c>
      <c r="B834" t="n">
        <v>150</v>
      </c>
      <c r="C834" t="inlineStr">
        <is>
          <t xml:space="preserve">CONCLUIDO	</t>
        </is>
      </c>
      <c r="D834" t="n">
        <v>9.9541</v>
      </c>
      <c r="E834" t="n">
        <v>10.05</v>
      </c>
      <c r="F834" t="n">
        <v>6.77</v>
      </c>
      <c r="G834" t="n">
        <v>81.25</v>
      </c>
      <c r="H834" t="n">
        <v>1.37</v>
      </c>
      <c r="I834" t="n">
        <v>5</v>
      </c>
      <c r="J834" t="n">
        <v>358.18</v>
      </c>
      <c r="K834" t="n">
        <v>61.82</v>
      </c>
      <c r="L834" t="n">
        <v>27.5</v>
      </c>
      <c r="M834" t="n">
        <v>3</v>
      </c>
      <c r="N834" t="n">
        <v>118.86</v>
      </c>
      <c r="O834" t="n">
        <v>44409.98</v>
      </c>
      <c r="P834" t="n">
        <v>119.96</v>
      </c>
      <c r="Q834" t="n">
        <v>204.14</v>
      </c>
      <c r="R834" t="n">
        <v>24.37</v>
      </c>
      <c r="S834" t="n">
        <v>17.37</v>
      </c>
      <c r="T834" t="n">
        <v>1400.62</v>
      </c>
      <c r="U834" t="n">
        <v>0.71</v>
      </c>
      <c r="V834" t="n">
        <v>0.75</v>
      </c>
      <c r="W834" t="n">
        <v>1.14</v>
      </c>
      <c r="X834" t="n">
        <v>0.08</v>
      </c>
      <c r="Y834" t="n">
        <v>1</v>
      </c>
      <c r="Z834" t="n">
        <v>10</v>
      </c>
    </row>
    <row r="835">
      <c r="A835" t="n">
        <v>107</v>
      </c>
      <c r="B835" t="n">
        <v>150</v>
      </c>
      <c r="C835" t="inlineStr">
        <is>
          <t xml:space="preserve">CONCLUIDO	</t>
        </is>
      </c>
      <c r="D835" t="n">
        <v>9.9513</v>
      </c>
      <c r="E835" t="n">
        <v>10.05</v>
      </c>
      <c r="F835" t="n">
        <v>6.77</v>
      </c>
      <c r="G835" t="n">
        <v>81.29000000000001</v>
      </c>
      <c r="H835" t="n">
        <v>1.38</v>
      </c>
      <c r="I835" t="n">
        <v>5</v>
      </c>
      <c r="J835" t="n">
        <v>358.84</v>
      </c>
      <c r="K835" t="n">
        <v>61.82</v>
      </c>
      <c r="L835" t="n">
        <v>27.75</v>
      </c>
      <c r="M835" t="n">
        <v>3</v>
      </c>
      <c r="N835" t="n">
        <v>119.27</v>
      </c>
      <c r="O835" t="n">
        <v>44491.1</v>
      </c>
      <c r="P835" t="n">
        <v>119.98</v>
      </c>
      <c r="Q835" t="n">
        <v>204.14</v>
      </c>
      <c r="R835" t="n">
        <v>24.39</v>
      </c>
      <c r="S835" t="n">
        <v>17.37</v>
      </c>
      <c r="T835" t="n">
        <v>1414.54</v>
      </c>
      <c r="U835" t="n">
        <v>0.71</v>
      </c>
      <c r="V835" t="n">
        <v>0.75</v>
      </c>
      <c r="W835" t="n">
        <v>1.15</v>
      </c>
      <c r="X835" t="n">
        <v>0.08</v>
      </c>
      <c r="Y835" t="n">
        <v>1</v>
      </c>
      <c r="Z835" t="n">
        <v>10</v>
      </c>
    </row>
    <row r="836">
      <c r="A836" t="n">
        <v>108</v>
      </c>
      <c r="B836" t="n">
        <v>150</v>
      </c>
      <c r="C836" t="inlineStr">
        <is>
          <t xml:space="preserve">CONCLUIDO	</t>
        </is>
      </c>
      <c r="D836" t="n">
        <v>9.957100000000001</v>
      </c>
      <c r="E836" t="n">
        <v>10.04</v>
      </c>
      <c r="F836" t="n">
        <v>6.77</v>
      </c>
      <c r="G836" t="n">
        <v>81.22</v>
      </c>
      <c r="H836" t="n">
        <v>1.39</v>
      </c>
      <c r="I836" t="n">
        <v>5</v>
      </c>
      <c r="J836" t="n">
        <v>359.5</v>
      </c>
      <c r="K836" t="n">
        <v>61.82</v>
      </c>
      <c r="L836" t="n">
        <v>28</v>
      </c>
      <c r="M836" t="n">
        <v>3</v>
      </c>
      <c r="N836" t="n">
        <v>119.68</v>
      </c>
      <c r="O836" t="n">
        <v>44572.45</v>
      </c>
      <c r="P836" t="n">
        <v>119.66</v>
      </c>
      <c r="Q836" t="n">
        <v>204.14</v>
      </c>
      <c r="R836" t="n">
        <v>24.25</v>
      </c>
      <c r="S836" t="n">
        <v>17.37</v>
      </c>
      <c r="T836" t="n">
        <v>1343.86</v>
      </c>
      <c r="U836" t="n">
        <v>0.72</v>
      </c>
      <c r="V836" t="n">
        <v>0.75</v>
      </c>
      <c r="W836" t="n">
        <v>1.14</v>
      </c>
      <c r="X836" t="n">
        <v>0.08</v>
      </c>
      <c r="Y836" t="n">
        <v>1</v>
      </c>
      <c r="Z836" t="n">
        <v>10</v>
      </c>
    </row>
    <row r="837">
      <c r="A837" t="n">
        <v>109</v>
      </c>
      <c r="B837" t="n">
        <v>150</v>
      </c>
      <c r="C837" t="inlineStr">
        <is>
          <t xml:space="preserve">CONCLUIDO	</t>
        </is>
      </c>
      <c r="D837" t="n">
        <v>9.956300000000001</v>
      </c>
      <c r="E837" t="n">
        <v>10.04</v>
      </c>
      <c r="F837" t="n">
        <v>6.77</v>
      </c>
      <c r="G837" t="n">
        <v>81.23</v>
      </c>
      <c r="H837" t="n">
        <v>1.4</v>
      </c>
      <c r="I837" t="n">
        <v>5</v>
      </c>
      <c r="J837" t="n">
        <v>360.16</v>
      </c>
      <c r="K837" t="n">
        <v>61.82</v>
      </c>
      <c r="L837" t="n">
        <v>28.25</v>
      </c>
      <c r="M837" t="n">
        <v>3</v>
      </c>
      <c r="N837" t="n">
        <v>120.09</v>
      </c>
      <c r="O837" t="n">
        <v>44654.04</v>
      </c>
      <c r="P837" t="n">
        <v>119.55</v>
      </c>
      <c r="Q837" t="n">
        <v>204.19</v>
      </c>
      <c r="R837" t="n">
        <v>24.2</v>
      </c>
      <c r="S837" t="n">
        <v>17.37</v>
      </c>
      <c r="T837" t="n">
        <v>1316.08</v>
      </c>
      <c r="U837" t="n">
        <v>0.72</v>
      </c>
      <c r="V837" t="n">
        <v>0.75</v>
      </c>
      <c r="W837" t="n">
        <v>1.15</v>
      </c>
      <c r="X837" t="n">
        <v>0.08</v>
      </c>
      <c r="Y837" t="n">
        <v>1</v>
      </c>
      <c r="Z837" t="n">
        <v>10</v>
      </c>
    </row>
    <row r="838">
      <c r="A838" t="n">
        <v>110</v>
      </c>
      <c r="B838" t="n">
        <v>150</v>
      </c>
      <c r="C838" t="inlineStr">
        <is>
          <t xml:space="preserve">CONCLUIDO	</t>
        </is>
      </c>
      <c r="D838" t="n">
        <v>10.0393</v>
      </c>
      <c r="E838" t="n">
        <v>9.960000000000001</v>
      </c>
      <c r="F838" t="n">
        <v>6.74</v>
      </c>
      <c r="G838" t="n">
        <v>101.12</v>
      </c>
      <c r="H838" t="n">
        <v>1.41</v>
      </c>
      <c r="I838" t="n">
        <v>4</v>
      </c>
      <c r="J838" t="n">
        <v>360.82</v>
      </c>
      <c r="K838" t="n">
        <v>61.82</v>
      </c>
      <c r="L838" t="n">
        <v>28.5</v>
      </c>
      <c r="M838" t="n">
        <v>2</v>
      </c>
      <c r="N838" t="n">
        <v>120.5</v>
      </c>
      <c r="O838" t="n">
        <v>44735.86</v>
      </c>
      <c r="P838" t="n">
        <v>118.96</v>
      </c>
      <c r="Q838" t="n">
        <v>204.14</v>
      </c>
      <c r="R838" t="n">
        <v>23.47</v>
      </c>
      <c r="S838" t="n">
        <v>17.37</v>
      </c>
      <c r="T838" t="n">
        <v>956.5599999999999</v>
      </c>
      <c r="U838" t="n">
        <v>0.74</v>
      </c>
      <c r="V838" t="n">
        <v>0.76</v>
      </c>
      <c r="W838" t="n">
        <v>1.14</v>
      </c>
      <c r="X838" t="n">
        <v>0.05</v>
      </c>
      <c r="Y838" t="n">
        <v>1</v>
      </c>
      <c r="Z838" t="n">
        <v>10</v>
      </c>
    </row>
    <row r="839">
      <c r="A839" t="n">
        <v>111</v>
      </c>
      <c r="B839" t="n">
        <v>150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6.74</v>
      </c>
      <c r="G839" t="n">
        <v>101.15</v>
      </c>
      <c r="H839" t="n">
        <v>1.42</v>
      </c>
      <c r="I839" t="n">
        <v>4</v>
      </c>
      <c r="J839" t="n">
        <v>361.49</v>
      </c>
      <c r="K839" t="n">
        <v>61.82</v>
      </c>
      <c r="L839" t="n">
        <v>28.75</v>
      </c>
      <c r="M839" t="n">
        <v>2</v>
      </c>
      <c r="N839" t="n">
        <v>120.92</v>
      </c>
      <c r="O839" t="n">
        <v>44817.91</v>
      </c>
      <c r="P839" t="n">
        <v>119.02</v>
      </c>
      <c r="Q839" t="n">
        <v>204.14</v>
      </c>
      <c r="R839" t="n">
        <v>23.45</v>
      </c>
      <c r="S839" t="n">
        <v>17.37</v>
      </c>
      <c r="T839" t="n">
        <v>948.79</v>
      </c>
      <c r="U839" t="n">
        <v>0.74</v>
      </c>
      <c r="V839" t="n">
        <v>0.76</v>
      </c>
      <c r="W839" t="n">
        <v>1.14</v>
      </c>
      <c r="X839" t="n">
        <v>0.05</v>
      </c>
      <c r="Y839" t="n">
        <v>1</v>
      </c>
      <c r="Z839" t="n">
        <v>10</v>
      </c>
    </row>
    <row r="840">
      <c r="A840" t="n">
        <v>112</v>
      </c>
      <c r="B840" t="n">
        <v>150</v>
      </c>
      <c r="C840" t="inlineStr">
        <is>
          <t xml:space="preserve">CONCLUIDO	</t>
        </is>
      </c>
      <c r="D840" t="n">
        <v>10.0334</v>
      </c>
      <c r="E840" t="n">
        <v>9.970000000000001</v>
      </c>
      <c r="F840" t="n">
        <v>6.75</v>
      </c>
      <c r="G840" t="n">
        <v>101.21</v>
      </c>
      <c r="H840" t="n">
        <v>1.43</v>
      </c>
      <c r="I840" t="n">
        <v>4</v>
      </c>
      <c r="J840" t="n">
        <v>362.16</v>
      </c>
      <c r="K840" t="n">
        <v>61.82</v>
      </c>
      <c r="L840" t="n">
        <v>29</v>
      </c>
      <c r="M840" t="n">
        <v>2</v>
      </c>
      <c r="N840" t="n">
        <v>121.34</v>
      </c>
      <c r="O840" t="n">
        <v>44900.33</v>
      </c>
      <c r="P840" t="n">
        <v>119.29</v>
      </c>
      <c r="Q840" t="n">
        <v>204.14</v>
      </c>
      <c r="R840" t="n">
        <v>23.49</v>
      </c>
      <c r="S840" t="n">
        <v>17.37</v>
      </c>
      <c r="T840" t="n">
        <v>965.76</v>
      </c>
      <c r="U840" t="n">
        <v>0.74</v>
      </c>
      <c r="V840" t="n">
        <v>0.76</v>
      </c>
      <c r="W840" t="n">
        <v>1.15</v>
      </c>
      <c r="X840" t="n">
        <v>0.06</v>
      </c>
      <c r="Y840" t="n">
        <v>1</v>
      </c>
      <c r="Z840" t="n">
        <v>10</v>
      </c>
    </row>
    <row r="841">
      <c r="A841" t="n">
        <v>113</v>
      </c>
      <c r="B841" t="n">
        <v>150</v>
      </c>
      <c r="C841" t="inlineStr">
        <is>
          <t xml:space="preserve">CONCLUIDO	</t>
        </is>
      </c>
      <c r="D841" t="n">
        <v>10.0348</v>
      </c>
      <c r="E841" t="n">
        <v>9.970000000000001</v>
      </c>
      <c r="F841" t="n">
        <v>6.75</v>
      </c>
      <c r="G841" t="n">
        <v>101.19</v>
      </c>
      <c r="H841" t="n">
        <v>1.44</v>
      </c>
      <c r="I841" t="n">
        <v>4</v>
      </c>
      <c r="J841" t="n">
        <v>362.83</v>
      </c>
      <c r="K841" t="n">
        <v>61.82</v>
      </c>
      <c r="L841" t="n">
        <v>29.25</v>
      </c>
      <c r="M841" t="n">
        <v>2</v>
      </c>
      <c r="N841" t="n">
        <v>121.75</v>
      </c>
      <c r="O841" t="n">
        <v>44982.86</v>
      </c>
      <c r="P841" t="n">
        <v>119.34</v>
      </c>
      <c r="Q841" t="n">
        <v>204.14</v>
      </c>
      <c r="R841" t="n">
        <v>23.51</v>
      </c>
      <c r="S841" t="n">
        <v>17.37</v>
      </c>
      <c r="T841" t="n">
        <v>978.99</v>
      </c>
      <c r="U841" t="n">
        <v>0.74</v>
      </c>
      <c r="V841" t="n">
        <v>0.76</v>
      </c>
      <c r="W841" t="n">
        <v>1.14</v>
      </c>
      <c r="X841" t="n">
        <v>0.05</v>
      </c>
      <c r="Y841" t="n">
        <v>1</v>
      </c>
      <c r="Z841" t="n">
        <v>10</v>
      </c>
    </row>
    <row r="842">
      <c r="A842" t="n">
        <v>114</v>
      </c>
      <c r="B842" t="n">
        <v>150</v>
      </c>
      <c r="C842" t="inlineStr">
        <is>
          <t xml:space="preserve">CONCLUIDO	</t>
        </is>
      </c>
      <c r="D842" t="n">
        <v>10.0309</v>
      </c>
      <c r="E842" t="n">
        <v>9.970000000000001</v>
      </c>
      <c r="F842" t="n">
        <v>6.75</v>
      </c>
      <c r="G842" t="n">
        <v>101.25</v>
      </c>
      <c r="H842" t="n">
        <v>1.45</v>
      </c>
      <c r="I842" t="n">
        <v>4</v>
      </c>
      <c r="J842" t="n">
        <v>363.5</v>
      </c>
      <c r="K842" t="n">
        <v>61.82</v>
      </c>
      <c r="L842" t="n">
        <v>29.5</v>
      </c>
      <c r="M842" t="n">
        <v>2</v>
      </c>
      <c r="N842" t="n">
        <v>122.18</v>
      </c>
      <c r="O842" t="n">
        <v>45065.64</v>
      </c>
      <c r="P842" t="n">
        <v>119.65</v>
      </c>
      <c r="Q842" t="n">
        <v>204.14</v>
      </c>
      <c r="R842" t="n">
        <v>23.65</v>
      </c>
      <c r="S842" t="n">
        <v>17.37</v>
      </c>
      <c r="T842" t="n">
        <v>1048.94</v>
      </c>
      <c r="U842" t="n">
        <v>0.73</v>
      </c>
      <c r="V842" t="n">
        <v>0.76</v>
      </c>
      <c r="W842" t="n">
        <v>1.14</v>
      </c>
      <c r="X842" t="n">
        <v>0.06</v>
      </c>
      <c r="Y842" t="n">
        <v>1</v>
      </c>
      <c r="Z842" t="n">
        <v>10</v>
      </c>
    </row>
    <row r="843">
      <c r="A843" t="n">
        <v>115</v>
      </c>
      <c r="B843" t="n">
        <v>150</v>
      </c>
      <c r="C843" t="inlineStr">
        <is>
          <t xml:space="preserve">CONCLUIDO	</t>
        </is>
      </c>
      <c r="D843" t="n">
        <v>10.0332</v>
      </c>
      <c r="E843" t="n">
        <v>9.970000000000001</v>
      </c>
      <c r="F843" t="n">
        <v>6.75</v>
      </c>
      <c r="G843" t="n">
        <v>101.21</v>
      </c>
      <c r="H843" t="n">
        <v>1.46</v>
      </c>
      <c r="I843" t="n">
        <v>4</v>
      </c>
      <c r="J843" t="n">
        <v>364.17</v>
      </c>
      <c r="K843" t="n">
        <v>61.82</v>
      </c>
      <c r="L843" t="n">
        <v>29.75</v>
      </c>
      <c r="M843" t="n">
        <v>2</v>
      </c>
      <c r="N843" t="n">
        <v>122.6</v>
      </c>
      <c r="O843" t="n">
        <v>45148.66</v>
      </c>
      <c r="P843" t="n">
        <v>119.79</v>
      </c>
      <c r="Q843" t="n">
        <v>204.14</v>
      </c>
      <c r="R843" t="n">
        <v>23.6</v>
      </c>
      <c r="S843" t="n">
        <v>17.37</v>
      </c>
      <c r="T843" t="n">
        <v>1024.78</v>
      </c>
      <c r="U843" t="n">
        <v>0.74</v>
      </c>
      <c r="V843" t="n">
        <v>0.76</v>
      </c>
      <c r="W843" t="n">
        <v>1.14</v>
      </c>
      <c r="X843" t="n">
        <v>0.06</v>
      </c>
      <c r="Y843" t="n">
        <v>1</v>
      </c>
      <c r="Z843" t="n">
        <v>10</v>
      </c>
    </row>
    <row r="844">
      <c r="A844" t="n">
        <v>116</v>
      </c>
      <c r="B844" t="n">
        <v>150</v>
      </c>
      <c r="C844" t="inlineStr">
        <is>
          <t xml:space="preserve">CONCLUIDO	</t>
        </is>
      </c>
      <c r="D844" t="n">
        <v>10.0309</v>
      </c>
      <c r="E844" t="n">
        <v>9.970000000000001</v>
      </c>
      <c r="F844" t="n">
        <v>6.75</v>
      </c>
      <c r="G844" t="n">
        <v>101.25</v>
      </c>
      <c r="H844" t="n">
        <v>1.47</v>
      </c>
      <c r="I844" t="n">
        <v>4</v>
      </c>
      <c r="J844" t="n">
        <v>364.85</v>
      </c>
      <c r="K844" t="n">
        <v>61.82</v>
      </c>
      <c r="L844" t="n">
        <v>30</v>
      </c>
      <c r="M844" t="n">
        <v>2</v>
      </c>
      <c r="N844" t="n">
        <v>123.02</v>
      </c>
      <c r="O844" t="n">
        <v>45231.92</v>
      </c>
      <c r="P844" t="n">
        <v>119.98</v>
      </c>
      <c r="Q844" t="n">
        <v>204.14</v>
      </c>
      <c r="R844" t="n">
        <v>23.64</v>
      </c>
      <c r="S844" t="n">
        <v>17.37</v>
      </c>
      <c r="T844" t="n">
        <v>1042.3</v>
      </c>
      <c r="U844" t="n">
        <v>0.73</v>
      </c>
      <c r="V844" t="n">
        <v>0.76</v>
      </c>
      <c r="W844" t="n">
        <v>1.14</v>
      </c>
      <c r="X844" t="n">
        <v>0.06</v>
      </c>
      <c r="Y844" t="n">
        <v>1</v>
      </c>
      <c r="Z844" t="n">
        <v>10</v>
      </c>
    </row>
    <row r="845">
      <c r="A845" t="n">
        <v>117</v>
      </c>
      <c r="B845" t="n">
        <v>150</v>
      </c>
      <c r="C845" t="inlineStr">
        <is>
          <t xml:space="preserve">CONCLUIDO	</t>
        </is>
      </c>
      <c r="D845" t="n">
        <v>10.032</v>
      </c>
      <c r="E845" t="n">
        <v>9.970000000000001</v>
      </c>
      <c r="F845" t="n">
        <v>6.75</v>
      </c>
      <c r="G845" t="n">
        <v>101.23</v>
      </c>
      <c r="H845" t="n">
        <v>1.48</v>
      </c>
      <c r="I845" t="n">
        <v>4</v>
      </c>
      <c r="J845" t="n">
        <v>365.52</v>
      </c>
      <c r="K845" t="n">
        <v>61.82</v>
      </c>
      <c r="L845" t="n">
        <v>30.25</v>
      </c>
      <c r="M845" t="n">
        <v>2</v>
      </c>
      <c r="N845" t="n">
        <v>123.45</v>
      </c>
      <c r="O845" t="n">
        <v>45315.43</v>
      </c>
      <c r="P845" t="n">
        <v>120.01</v>
      </c>
      <c r="Q845" t="n">
        <v>204.14</v>
      </c>
      <c r="R845" t="n">
        <v>23.7</v>
      </c>
      <c r="S845" t="n">
        <v>17.37</v>
      </c>
      <c r="T845" t="n">
        <v>1072.21</v>
      </c>
      <c r="U845" t="n">
        <v>0.73</v>
      </c>
      <c r="V845" t="n">
        <v>0.76</v>
      </c>
      <c r="W845" t="n">
        <v>1.14</v>
      </c>
      <c r="X845" t="n">
        <v>0.06</v>
      </c>
      <c r="Y845" t="n">
        <v>1</v>
      </c>
      <c r="Z845" t="n">
        <v>10</v>
      </c>
    </row>
    <row r="846">
      <c r="A846" t="n">
        <v>118</v>
      </c>
      <c r="B846" t="n">
        <v>150</v>
      </c>
      <c r="C846" t="inlineStr">
        <is>
          <t xml:space="preserve">CONCLUIDO	</t>
        </is>
      </c>
      <c r="D846" t="n">
        <v>10.0309</v>
      </c>
      <c r="E846" t="n">
        <v>9.970000000000001</v>
      </c>
      <c r="F846" t="n">
        <v>6.75</v>
      </c>
      <c r="G846" t="n">
        <v>101.25</v>
      </c>
      <c r="H846" t="n">
        <v>1.49</v>
      </c>
      <c r="I846" t="n">
        <v>4</v>
      </c>
      <c r="J846" t="n">
        <v>366.2</v>
      </c>
      <c r="K846" t="n">
        <v>61.82</v>
      </c>
      <c r="L846" t="n">
        <v>30.5</v>
      </c>
      <c r="M846" t="n">
        <v>2</v>
      </c>
      <c r="N846" t="n">
        <v>123.88</v>
      </c>
      <c r="O846" t="n">
        <v>45399.2</v>
      </c>
      <c r="P846" t="n">
        <v>120.24</v>
      </c>
      <c r="Q846" t="n">
        <v>204.14</v>
      </c>
      <c r="R846" t="n">
        <v>23.69</v>
      </c>
      <c r="S846" t="n">
        <v>17.37</v>
      </c>
      <c r="T846" t="n">
        <v>1067.61</v>
      </c>
      <c r="U846" t="n">
        <v>0.73</v>
      </c>
      <c r="V846" t="n">
        <v>0.76</v>
      </c>
      <c r="W846" t="n">
        <v>1.14</v>
      </c>
      <c r="X846" t="n">
        <v>0.06</v>
      </c>
      <c r="Y846" t="n">
        <v>1</v>
      </c>
      <c r="Z846" t="n">
        <v>10</v>
      </c>
    </row>
    <row r="847">
      <c r="A847" t="n">
        <v>119</v>
      </c>
      <c r="B847" t="n">
        <v>150</v>
      </c>
      <c r="C847" t="inlineStr">
        <is>
          <t xml:space="preserve">CONCLUIDO	</t>
        </is>
      </c>
      <c r="D847" t="n">
        <v>10.0343</v>
      </c>
      <c r="E847" t="n">
        <v>9.970000000000001</v>
      </c>
      <c r="F847" t="n">
        <v>6.75</v>
      </c>
      <c r="G847" t="n">
        <v>101.2</v>
      </c>
      <c r="H847" t="n">
        <v>1.49</v>
      </c>
      <c r="I847" t="n">
        <v>4</v>
      </c>
      <c r="J847" t="n">
        <v>366.88</v>
      </c>
      <c r="K847" t="n">
        <v>61.82</v>
      </c>
      <c r="L847" t="n">
        <v>30.75</v>
      </c>
      <c r="M847" t="n">
        <v>2</v>
      </c>
      <c r="N847" t="n">
        <v>124.31</v>
      </c>
      <c r="O847" t="n">
        <v>45483.22</v>
      </c>
      <c r="P847" t="n">
        <v>120.37</v>
      </c>
      <c r="Q847" t="n">
        <v>204.14</v>
      </c>
      <c r="R847" t="n">
        <v>23.6</v>
      </c>
      <c r="S847" t="n">
        <v>17.37</v>
      </c>
      <c r="T847" t="n">
        <v>1021.43</v>
      </c>
      <c r="U847" t="n">
        <v>0.74</v>
      </c>
      <c r="V847" t="n">
        <v>0.76</v>
      </c>
      <c r="W847" t="n">
        <v>1.14</v>
      </c>
      <c r="X847" t="n">
        <v>0.06</v>
      </c>
      <c r="Y847" t="n">
        <v>1</v>
      </c>
      <c r="Z847" t="n">
        <v>10</v>
      </c>
    </row>
    <row r="848">
      <c r="A848" t="n">
        <v>120</v>
      </c>
      <c r="B848" t="n">
        <v>150</v>
      </c>
      <c r="C848" t="inlineStr">
        <is>
          <t xml:space="preserve">CONCLUIDO	</t>
        </is>
      </c>
      <c r="D848" t="n">
        <v>10.036</v>
      </c>
      <c r="E848" t="n">
        <v>9.960000000000001</v>
      </c>
      <c r="F848" t="n">
        <v>6.74</v>
      </c>
      <c r="G848" t="n">
        <v>101.17</v>
      </c>
      <c r="H848" t="n">
        <v>1.5</v>
      </c>
      <c r="I848" t="n">
        <v>4</v>
      </c>
      <c r="J848" t="n">
        <v>367.57</v>
      </c>
      <c r="K848" t="n">
        <v>61.82</v>
      </c>
      <c r="L848" t="n">
        <v>31</v>
      </c>
      <c r="M848" t="n">
        <v>2</v>
      </c>
      <c r="N848" t="n">
        <v>124.74</v>
      </c>
      <c r="O848" t="n">
        <v>45567.49</v>
      </c>
      <c r="P848" t="n">
        <v>120.42</v>
      </c>
      <c r="Q848" t="n">
        <v>204.14</v>
      </c>
      <c r="R848" t="n">
        <v>23.53</v>
      </c>
      <c r="S848" t="n">
        <v>17.37</v>
      </c>
      <c r="T848" t="n">
        <v>989.42</v>
      </c>
      <c r="U848" t="n">
        <v>0.74</v>
      </c>
      <c r="V848" t="n">
        <v>0.76</v>
      </c>
      <c r="W848" t="n">
        <v>1.14</v>
      </c>
      <c r="X848" t="n">
        <v>0.05</v>
      </c>
      <c r="Y848" t="n">
        <v>1</v>
      </c>
      <c r="Z848" t="n">
        <v>10</v>
      </c>
    </row>
    <row r="849">
      <c r="A849" t="n">
        <v>121</v>
      </c>
      <c r="B849" t="n">
        <v>150</v>
      </c>
      <c r="C849" t="inlineStr">
        <is>
          <t xml:space="preserve">CONCLUIDO	</t>
        </is>
      </c>
      <c r="D849" t="n">
        <v>10.0393</v>
      </c>
      <c r="E849" t="n">
        <v>9.960000000000001</v>
      </c>
      <c r="F849" t="n">
        <v>6.74</v>
      </c>
      <c r="G849" t="n">
        <v>101.12</v>
      </c>
      <c r="H849" t="n">
        <v>1.51</v>
      </c>
      <c r="I849" t="n">
        <v>4</v>
      </c>
      <c r="J849" t="n">
        <v>368.25</v>
      </c>
      <c r="K849" t="n">
        <v>61.82</v>
      </c>
      <c r="L849" t="n">
        <v>31.25</v>
      </c>
      <c r="M849" t="n">
        <v>2</v>
      </c>
      <c r="N849" t="n">
        <v>125.18</v>
      </c>
      <c r="O849" t="n">
        <v>45652.02</v>
      </c>
      <c r="P849" t="n">
        <v>120.42</v>
      </c>
      <c r="Q849" t="n">
        <v>204.14</v>
      </c>
      <c r="R849" t="n">
        <v>23.43</v>
      </c>
      <c r="S849" t="n">
        <v>17.37</v>
      </c>
      <c r="T849" t="n">
        <v>937.14</v>
      </c>
      <c r="U849" t="n">
        <v>0.74</v>
      </c>
      <c r="V849" t="n">
        <v>0.76</v>
      </c>
      <c r="W849" t="n">
        <v>1.14</v>
      </c>
      <c r="X849" t="n">
        <v>0.05</v>
      </c>
      <c r="Y849" t="n">
        <v>1</v>
      </c>
      <c r="Z849" t="n">
        <v>10</v>
      </c>
    </row>
    <row r="850">
      <c r="A850" t="n">
        <v>122</v>
      </c>
      <c r="B850" t="n">
        <v>150</v>
      </c>
      <c r="C850" t="inlineStr">
        <is>
          <t xml:space="preserve">CONCLUIDO	</t>
        </is>
      </c>
      <c r="D850" t="n">
        <v>10.0371</v>
      </c>
      <c r="E850" t="n">
        <v>9.960000000000001</v>
      </c>
      <c r="F850" t="n">
        <v>6.74</v>
      </c>
      <c r="G850" t="n">
        <v>101.15</v>
      </c>
      <c r="H850" t="n">
        <v>1.52</v>
      </c>
      <c r="I850" t="n">
        <v>4</v>
      </c>
      <c r="J850" t="n">
        <v>368.94</v>
      </c>
      <c r="K850" t="n">
        <v>61.82</v>
      </c>
      <c r="L850" t="n">
        <v>31.5</v>
      </c>
      <c r="M850" t="n">
        <v>2</v>
      </c>
      <c r="N850" t="n">
        <v>125.62</v>
      </c>
      <c r="O850" t="n">
        <v>45736.8</v>
      </c>
      <c r="P850" t="n">
        <v>120.57</v>
      </c>
      <c r="Q850" t="n">
        <v>204.14</v>
      </c>
      <c r="R850" t="n">
        <v>23.5</v>
      </c>
      <c r="S850" t="n">
        <v>17.37</v>
      </c>
      <c r="T850" t="n">
        <v>973.41</v>
      </c>
      <c r="U850" t="n">
        <v>0.74</v>
      </c>
      <c r="V850" t="n">
        <v>0.76</v>
      </c>
      <c r="W850" t="n">
        <v>1.14</v>
      </c>
      <c r="X850" t="n">
        <v>0.05</v>
      </c>
      <c r="Y850" t="n">
        <v>1</v>
      </c>
      <c r="Z850" t="n">
        <v>10</v>
      </c>
    </row>
    <row r="851">
      <c r="A851" t="n">
        <v>123</v>
      </c>
      <c r="B851" t="n">
        <v>150</v>
      </c>
      <c r="C851" t="inlineStr">
        <is>
          <t xml:space="preserve">CONCLUIDO	</t>
        </is>
      </c>
      <c r="D851" t="n">
        <v>10.0343</v>
      </c>
      <c r="E851" t="n">
        <v>9.970000000000001</v>
      </c>
      <c r="F851" t="n">
        <v>6.75</v>
      </c>
      <c r="G851" t="n">
        <v>101.2</v>
      </c>
      <c r="H851" t="n">
        <v>1.53</v>
      </c>
      <c r="I851" t="n">
        <v>4</v>
      </c>
      <c r="J851" t="n">
        <v>369.63</v>
      </c>
      <c r="K851" t="n">
        <v>61.82</v>
      </c>
      <c r="L851" t="n">
        <v>31.75</v>
      </c>
      <c r="M851" t="n">
        <v>2</v>
      </c>
      <c r="N851" t="n">
        <v>126.06</v>
      </c>
      <c r="O851" t="n">
        <v>45821.85</v>
      </c>
      <c r="P851" t="n">
        <v>120.72</v>
      </c>
      <c r="Q851" t="n">
        <v>204.14</v>
      </c>
      <c r="R851" t="n">
        <v>23.49</v>
      </c>
      <c r="S851" t="n">
        <v>17.37</v>
      </c>
      <c r="T851" t="n">
        <v>968.3</v>
      </c>
      <c r="U851" t="n">
        <v>0.74</v>
      </c>
      <c r="V851" t="n">
        <v>0.76</v>
      </c>
      <c r="W851" t="n">
        <v>1.14</v>
      </c>
      <c r="X851" t="n">
        <v>0.06</v>
      </c>
      <c r="Y851" t="n">
        <v>1</v>
      </c>
      <c r="Z851" t="n">
        <v>10</v>
      </c>
    </row>
    <row r="852">
      <c r="A852" t="n">
        <v>124</v>
      </c>
      <c r="B852" t="n">
        <v>150</v>
      </c>
      <c r="C852" t="inlineStr">
        <is>
          <t xml:space="preserve">CONCLUIDO	</t>
        </is>
      </c>
      <c r="D852" t="n">
        <v>10.0357</v>
      </c>
      <c r="E852" t="n">
        <v>9.960000000000001</v>
      </c>
      <c r="F852" t="n">
        <v>6.75</v>
      </c>
      <c r="G852" t="n">
        <v>101.17</v>
      </c>
      <c r="H852" t="n">
        <v>1.54</v>
      </c>
      <c r="I852" t="n">
        <v>4</v>
      </c>
      <c r="J852" t="n">
        <v>370.32</v>
      </c>
      <c r="K852" t="n">
        <v>61.82</v>
      </c>
      <c r="L852" t="n">
        <v>32</v>
      </c>
      <c r="M852" t="n">
        <v>2</v>
      </c>
      <c r="N852" t="n">
        <v>126.5</v>
      </c>
      <c r="O852" t="n">
        <v>45907.3</v>
      </c>
      <c r="P852" t="n">
        <v>120.76</v>
      </c>
      <c r="Q852" t="n">
        <v>204.14</v>
      </c>
      <c r="R852" t="n">
        <v>23.55</v>
      </c>
      <c r="S852" t="n">
        <v>17.37</v>
      </c>
      <c r="T852" t="n">
        <v>994.95</v>
      </c>
      <c r="U852" t="n">
        <v>0.74</v>
      </c>
      <c r="V852" t="n">
        <v>0.76</v>
      </c>
      <c r="W852" t="n">
        <v>1.14</v>
      </c>
      <c r="X852" t="n">
        <v>0.05</v>
      </c>
      <c r="Y852" t="n">
        <v>1</v>
      </c>
      <c r="Z852" t="n">
        <v>10</v>
      </c>
    </row>
    <row r="853">
      <c r="A853" t="n">
        <v>125</v>
      </c>
      <c r="B853" t="n">
        <v>150</v>
      </c>
      <c r="C853" t="inlineStr">
        <is>
          <t xml:space="preserve">CONCLUIDO	</t>
        </is>
      </c>
      <c r="D853" t="n">
        <v>10.0295</v>
      </c>
      <c r="E853" t="n">
        <v>9.970000000000001</v>
      </c>
      <c r="F853" t="n">
        <v>6.75</v>
      </c>
      <c r="G853" t="n">
        <v>101.27</v>
      </c>
      <c r="H853" t="n">
        <v>1.55</v>
      </c>
      <c r="I853" t="n">
        <v>4</v>
      </c>
      <c r="J853" t="n">
        <v>371.02</v>
      </c>
      <c r="K853" t="n">
        <v>61.82</v>
      </c>
      <c r="L853" t="n">
        <v>32.25</v>
      </c>
      <c r="M853" t="n">
        <v>2</v>
      </c>
      <c r="N853" t="n">
        <v>126.94</v>
      </c>
      <c r="O853" t="n">
        <v>45992.88</v>
      </c>
      <c r="P853" t="n">
        <v>120.93</v>
      </c>
      <c r="Q853" t="n">
        <v>204.14</v>
      </c>
      <c r="R853" t="n">
        <v>23.7</v>
      </c>
      <c r="S853" t="n">
        <v>17.37</v>
      </c>
      <c r="T853" t="n">
        <v>1072.51</v>
      </c>
      <c r="U853" t="n">
        <v>0.73</v>
      </c>
      <c r="V853" t="n">
        <v>0.76</v>
      </c>
      <c r="W853" t="n">
        <v>1.14</v>
      </c>
      <c r="X853" t="n">
        <v>0.06</v>
      </c>
      <c r="Y853" t="n">
        <v>1</v>
      </c>
      <c r="Z853" t="n">
        <v>10</v>
      </c>
    </row>
    <row r="854">
      <c r="A854" t="n">
        <v>126</v>
      </c>
      <c r="B854" t="n">
        <v>150</v>
      </c>
      <c r="C854" t="inlineStr">
        <is>
          <t xml:space="preserve">CONCLUIDO	</t>
        </is>
      </c>
      <c r="D854" t="n">
        <v>10.0281</v>
      </c>
      <c r="E854" t="n">
        <v>9.970000000000001</v>
      </c>
      <c r="F854" t="n">
        <v>6.75</v>
      </c>
      <c r="G854" t="n">
        <v>101.29</v>
      </c>
      <c r="H854" t="n">
        <v>1.56</v>
      </c>
      <c r="I854" t="n">
        <v>4</v>
      </c>
      <c r="J854" t="n">
        <v>371.71</v>
      </c>
      <c r="K854" t="n">
        <v>61.82</v>
      </c>
      <c r="L854" t="n">
        <v>32.5</v>
      </c>
      <c r="M854" t="n">
        <v>2</v>
      </c>
      <c r="N854" t="n">
        <v>127.39</v>
      </c>
      <c r="O854" t="n">
        <v>46078.74</v>
      </c>
      <c r="P854" t="n">
        <v>121.04</v>
      </c>
      <c r="Q854" t="n">
        <v>204.15</v>
      </c>
      <c r="R854" t="n">
        <v>23.72</v>
      </c>
      <c r="S854" t="n">
        <v>17.37</v>
      </c>
      <c r="T854" t="n">
        <v>1082.78</v>
      </c>
      <c r="U854" t="n">
        <v>0.73</v>
      </c>
      <c r="V854" t="n">
        <v>0.76</v>
      </c>
      <c r="W854" t="n">
        <v>1.14</v>
      </c>
      <c r="X854" t="n">
        <v>0.06</v>
      </c>
      <c r="Y854" t="n">
        <v>1</v>
      </c>
      <c r="Z854" t="n">
        <v>10</v>
      </c>
    </row>
    <row r="855">
      <c r="A855" t="n">
        <v>127</v>
      </c>
      <c r="B855" t="n">
        <v>150</v>
      </c>
      <c r="C855" t="inlineStr">
        <is>
          <t xml:space="preserve">CONCLUIDO	</t>
        </is>
      </c>
      <c r="D855" t="n">
        <v>10.0312</v>
      </c>
      <c r="E855" t="n">
        <v>9.970000000000001</v>
      </c>
      <c r="F855" t="n">
        <v>6.75</v>
      </c>
      <c r="G855" t="n">
        <v>101.24</v>
      </c>
      <c r="H855" t="n">
        <v>1.57</v>
      </c>
      <c r="I855" t="n">
        <v>4</v>
      </c>
      <c r="J855" t="n">
        <v>372.41</v>
      </c>
      <c r="K855" t="n">
        <v>61.82</v>
      </c>
      <c r="L855" t="n">
        <v>32.75</v>
      </c>
      <c r="M855" t="n">
        <v>2</v>
      </c>
      <c r="N855" t="n">
        <v>127.84</v>
      </c>
      <c r="O855" t="n">
        <v>46164.87</v>
      </c>
      <c r="P855" t="n">
        <v>121.02</v>
      </c>
      <c r="Q855" t="n">
        <v>204.14</v>
      </c>
      <c r="R855" t="n">
        <v>23.7</v>
      </c>
      <c r="S855" t="n">
        <v>17.37</v>
      </c>
      <c r="T855" t="n">
        <v>1073.63</v>
      </c>
      <c r="U855" t="n">
        <v>0.73</v>
      </c>
      <c r="V855" t="n">
        <v>0.76</v>
      </c>
      <c r="W855" t="n">
        <v>1.14</v>
      </c>
      <c r="X855" t="n">
        <v>0.06</v>
      </c>
      <c r="Y855" t="n">
        <v>1</v>
      </c>
      <c r="Z855" t="n">
        <v>10</v>
      </c>
    </row>
    <row r="856">
      <c r="A856" t="n">
        <v>128</v>
      </c>
      <c r="B856" t="n">
        <v>150</v>
      </c>
      <c r="C856" t="inlineStr">
        <is>
          <t xml:space="preserve">CONCLUIDO	</t>
        </is>
      </c>
      <c r="D856" t="n">
        <v>10.0273</v>
      </c>
      <c r="E856" t="n">
        <v>9.970000000000001</v>
      </c>
      <c r="F856" t="n">
        <v>6.75</v>
      </c>
      <c r="G856" t="n">
        <v>101.3</v>
      </c>
      <c r="H856" t="n">
        <v>1.58</v>
      </c>
      <c r="I856" t="n">
        <v>4</v>
      </c>
      <c r="J856" t="n">
        <v>373.11</v>
      </c>
      <c r="K856" t="n">
        <v>61.82</v>
      </c>
      <c r="L856" t="n">
        <v>33</v>
      </c>
      <c r="M856" t="n">
        <v>2</v>
      </c>
      <c r="N856" t="n">
        <v>128.29</v>
      </c>
      <c r="O856" t="n">
        <v>46251.27</v>
      </c>
      <c r="P856" t="n">
        <v>121.17</v>
      </c>
      <c r="Q856" t="n">
        <v>204.14</v>
      </c>
      <c r="R856" t="n">
        <v>23.76</v>
      </c>
      <c r="S856" t="n">
        <v>17.37</v>
      </c>
      <c r="T856" t="n">
        <v>1101.53</v>
      </c>
      <c r="U856" t="n">
        <v>0.73</v>
      </c>
      <c r="V856" t="n">
        <v>0.76</v>
      </c>
      <c r="W856" t="n">
        <v>1.14</v>
      </c>
      <c r="X856" t="n">
        <v>0.06</v>
      </c>
      <c r="Y856" t="n">
        <v>1</v>
      </c>
      <c r="Z856" t="n">
        <v>10</v>
      </c>
    </row>
    <row r="857">
      <c r="A857" t="n">
        <v>129</v>
      </c>
      <c r="B857" t="n">
        <v>150</v>
      </c>
      <c r="C857" t="inlineStr">
        <is>
          <t xml:space="preserve">CONCLUIDO	</t>
        </is>
      </c>
      <c r="D857" t="n">
        <v>10.0343</v>
      </c>
      <c r="E857" t="n">
        <v>9.970000000000001</v>
      </c>
      <c r="F857" t="n">
        <v>6.75</v>
      </c>
      <c r="G857" t="n">
        <v>101.2</v>
      </c>
      <c r="H857" t="n">
        <v>1.59</v>
      </c>
      <c r="I857" t="n">
        <v>4</v>
      </c>
      <c r="J857" t="n">
        <v>373.81</v>
      </c>
      <c r="K857" t="n">
        <v>61.82</v>
      </c>
      <c r="L857" t="n">
        <v>33.25</v>
      </c>
      <c r="M857" t="n">
        <v>2</v>
      </c>
      <c r="N857" t="n">
        <v>128.74</v>
      </c>
      <c r="O857" t="n">
        <v>46337.95</v>
      </c>
      <c r="P857" t="n">
        <v>121.05</v>
      </c>
      <c r="Q857" t="n">
        <v>204.14</v>
      </c>
      <c r="R857" t="n">
        <v>23.63</v>
      </c>
      <c r="S857" t="n">
        <v>17.37</v>
      </c>
      <c r="T857" t="n">
        <v>1037.27</v>
      </c>
      <c r="U857" t="n">
        <v>0.74</v>
      </c>
      <c r="V857" t="n">
        <v>0.76</v>
      </c>
      <c r="W857" t="n">
        <v>1.14</v>
      </c>
      <c r="X857" t="n">
        <v>0.06</v>
      </c>
      <c r="Y857" t="n">
        <v>1</v>
      </c>
      <c r="Z857" t="n">
        <v>10</v>
      </c>
    </row>
    <row r="858">
      <c r="A858" t="n">
        <v>130</v>
      </c>
      <c r="B858" t="n">
        <v>150</v>
      </c>
      <c r="C858" t="inlineStr">
        <is>
          <t xml:space="preserve">CONCLUIDO	</t>
        </is>
      </c>
      <c r="D858" t="n">
        <v>10.032</v>
      </c>
      <c r="E858" t="n">
        <v>9.970000000000001</v>
      </c>
      <c r="F858" t="n">
        <v>6.75</v>
      </c>
      <c r="G858" t="n">
        <v>101.23</v>
      </c>
      <c r="H858" t="n">
        <v>1.6</v>
      </c>
      <c r="I858" t="n">
        <v>4</v>
      </c>
      <c r="J858" t="n">
        <v>374.52</v>
      </c>
      <c r="K858" t="n">
        <v>61.82</v>
      </c>
      <c r="L858" t="n">
        <v>33.5</v>
      </c>
      <c r="M858" t="n">
        <v>2</v>
      </c>
      <c r="N858" t="n">
        <v>129.2</v>
      </c>
      <c r="O858" t="n">
        <v>46424.91</v>
      </c>
      <c r="P858" t="n">
        <v>121.07</v>
      </c>
      <c r="Q858" t="n">
        <v>204.14</v>
      </c>
      <c r="R858" t="n">
        <v>23.57</v>
      </c>
      <c r="S858" t="n">
        <v>17.37</v>
      </c>
      <c r="T858" t="n">
        <v>1008.3</v>
      </c>
      <c r="U858" t="n">
        <v>0.74</v>
      </c>
      <c r="V858" t="n">
        <v>0.76</v>
      </c>
      <c r="W858" t="n">
        <v>1.14</v>
      </c>
      <c r="X858" t="n">
        <v>0.06</v>
      </c>
      <c r="Y858" t="n">
        <v>1</v>
      </c>
      <c r="Z858" t="n">
        <v>10</v>
      </c>
    </row>
    <row r="859">
      <c r="A859" t="n">
        <v>131</v>
      </c>
      <c r="B859" t="n">
        <v>150</v>
      </c>
      <c r="C859" t="inlineStr">
        <is>
          <t xml:space="preserve">CONCLUIDO	</t>
        </is>
      </c>
      <c r="D859" t="n">
        <v>10.0318</v>
      </c>
      <c r="E859" t="n">
        <v>9.970000000000001</v>
      </c>
      <c r="F859" t="n">
        <v>6.75</v>
      </c>
      <c r="G859" t="n">
        <v>101.23</v>
      </c>
      <c r="H859" t="n">
        <v>1.6</v>
      </c>
      <c r="I859" t="n">
        <v>4</v>
      </c>
      <c r="J859" t="n">
        <v>375.23</v>
      </c>
      <c r="K859" t="n">
        <v>61.82</v>
      </c>
      <c r="L859" t="n">
        <v>33.75</v>
      </c>
      <c r="M859" t="n">
        <v>2</v>
      </c>
      <c r="N859" t="n">
        <v>129.65</v>
      </c>
      <c r="O859" t="n">
        <v>46512.15</v>
      </c>
      <c r="P859" t="n">
        <v>121.16</v>
      </c>
      <c r="Q859" t="n">
        <v>204.14</v>
      </c>
      <c r="R859" t="n">
        <v>23.61</v>
      </c>
      <c r="S859" t="n">
        <v>17.37</v>
      </c>
      <c r="T859" t="n">
        <v>1026.61</v>
      </c>
      <c r="U859" t="n">
        <v>0.74</v>
      </c>
      <c r="V859" t="n">
        <v>0.76</v>
      </c>
      <c r="W859" t="n">
        <v>1.14</v>
      </c>
      <c r="X859" t="n">
        <v>0.06</v>
      </c>
      <c r="Y859" t="n">
        <v>1</v>
      </c>
      <c r="Z859" t="n">
        <v>10</v>
      </c>
    </row>
    <row r="860">
      <c r="A860" t="n">
        <v>132</v>
      </c>
      <c r="B860" t="n">
        <v>150</v>
      </c>
      <c r="C860" t="inlineStr">
        <is>
          <t xml:space="preserve">CONCLUIDO	</t>
        </is>
      </c>
      <c r="D860" t="n">
        <v>10.0346</v>
      </c>
      <c r="E860" t="n">
        <v>9.970000000000001</v>
      </c>
      <c r="F860" t="n">
        <v>6.75</v>
      </c>
      <c r="G860" t="n">
        <v>101.19</v>
      </c>
      <c r="H860" t="n">
        <v>1.61</v>
      </c>
      <c r="I860" t="n">
        <v>4</v>
      </c>
      <c r="J860" t="n">
        <v>375.93</v>
      </c>
      <c r="K860" t="n">
        <v>61.82</v>
      </c>
      <c r="L860" t="n">
        <v>34</v>
      </c>
      <c r="M860" t="n">
        <v>2</v>
      </c>
      <c r="N860" t="n">
        <v>130.11</v>
      </c>
      <c r="O860" t="n">
        <v>46599.68</v>
      </c>
      <c r="P860" t="n">
        <v>121.14</v>
      </c>
      <c r="Q860" t="n">
        <v>204.14</v>
      </c>
      <c r="R860" t="n">
        <v>23.56</v>
      </c>
      <c r="S860" t="n">
        <v>17.37</v>
      </c>
      <c r="T860" t="n">
        <v>1004.11</v>
      </c>
      <c r="U860" t="n">
        <v>0.74</v>
      </c>
      <c r="V860" t="n">
        <v>0.76</v>
      </c>
      <c r="W860" t="n">
        <v>1.14</v>
      </c>
      <c r="X860" t="n">
        <v>0.06</v>
      </c>
      <c r="Y860" t="n">
        <v>1</v>
      </c>
      <c r="Z860" t="n">
        <v>10</v>
      </c>
    </row>
    <row r="861">
      <c r="A861" t="n">
        <v>133</v>
      </c>
      <c r="B861" t="n">
        <v>150</v>
      </c>
      <c r="C861" t="inlineStr">
        <is>
          <t xml:space="preserve">CONCLUIDO	</t>
        </is>
      </c>
      <c r="D861" t="n">
        <v>10.0374</v>
      </c>
      <c r="E861" t="n">
        <v>9.960000000000001</v>
      </c>
      <c r="F861" t="n">
        <v>6.74</v>
      </c>
      <c r="G861" t="n">
        <v>101.15</v>
      </c>
      <c r="H861" t="n">
        <v>1.62</v>
      </c>
      <c r="I861" t="n">
        <v>4</v>
      </c>
      <c r="J861" t="n">
        <v>376.65</v>
      </c>
      <c r="K861" t="n">
        <v>61.82</v>
      </c>
      <c r="L861" t="n">
        <v>34.25</v>
      </c>
      <c r="M861" t="n">
        <v>2</v>
      </c>
      <c r="N861" t="n">
        <v>130.58</v>
      </c>
      <c r="O861" t="n">
        <v>46687.5</v>
      </c>
      <c r="P861" t="n">
        <v>121.05</v>
      </c>
      <c r="Q861" t="n">
        <v>204.14</v>
      </c>
      <c r="R861" t="n">
        <v>23.46</v>
      </c>
      <c r="S861" t="n">
        <v>17.37</v>
      </c>
      <c r="T861" t="n">
        <v>951.09</v>
      </c>
      <c r="U861" t="n">
        <v>0.74</v>
      </c>
      <c r="V861" t="n">
        <v>0.76</v>
      </c>
      <c r="W861" t="n">
        <v>1.14</v>
      </c>
      <c r="X861" t="n">
        <v>0.05</v>
      </c>
      <c r="Y861" t="n">
        <v>1</v>
      </c>
      <c r="Z861" t="n">
        <v>10</v>
      </c>
    </row>
    <row r="862">
      <c r="A862" t="n">
        <v>134</v>
      </c>
      <c r="B862" t="n">
        <v>150</v>
      </c>
      <c r="C862" t="inlineStr">
        <is>
          <t xml:space="preserve">CONCLUIDO	</t>
        </is>
      </c>
      <c r="D862" t="n">
        <v>10.0393</v>
      </c>
      <c r="E862" t="n">
        <v>9.960000000000001</v>
      </c>
      <c r="F862" t="n">
        <v>6.74</v>
      </c>
      <c r="G862" t="n">
        <v>101.12</v>
      </c>
      <c r="H862" t="n">
        <v>1.63</v>
      </c>
      <c r="I862" t="n">
        <v>4</v>
      </c>
      <c r="J862" t="n">
        <v>377.36</v>
      </c>
      <c r="K862" t="n">
        <v>61.82</v>
      </c>
      <c r="L862" t="n">
        <v>34.5</v>
      </c>
      <c r="M862" t="n">
        <v>2</v>
      </c>
      <c r="N862" t="n">
        <v>131.04</v>
      </c>
      <c r="O862" t="n">
        <v>46775.73</v>
      </c>
      <c r="P862" t="n">
        <v>121.07</v>
      </c>
      <c r="Q862" t="n">
        <v>204.14</v>
      </c>
      <c r="R862" t="n">
        <v>23.36</v>
      </c>
      <c r="S862" t="n">
        <v>17.37</v>
      </c>
      <c r="T862" t="n">
        <v>904.77</v>
      </c>
      <c r="U862" t="n">
        <v>0.74</v>
      </c>
      <c r="V862" t="n">
        <v>0.76</v>
      </c>
      <c r="W862" t="n">
        <v>1.14</v>
      </c>
      <c r="X862" t="n">
        <v>0.05</v>
      </c>
      <c r="Y862" t="n">
        <v>1</v>
      </c>
      <c r="Z862" t="n">
        <v>10</v>
      </c>
    </row>
    <row r="863">
      <c r="A863" t="n">
        <v>135</v>
      </c>
      <c r="B863" t="n">
        <v>150</v>
      </c>
      <c r="C863" t="inlineStr">
        <is>
          <t xml:space="preserve">CONCLUIDO	</t>
        </is>
      </c>
      <c r="D863" t="n">
        <v>10.0379</v>
      </c>
      <c r="E863" t="n">
        <v>9.960000000000001</v>
      </c>
      <c r="F863" t="n">
        <v>6.74</v>
      </c>
      <c r="G863" t="n">
        <v>101.14</v>
      </c>
      <c r="H863" t="n">
        <v>1.64</v>
      </c>
      <c r="I863" t="n">
        <v>4</v>
      </c>
      <c r="J863" t="n">
        <v>378.08</v>
      </c>
      <c r="K863" t="n">
        <v>61.82</v>
      </c>
      <c r="L863" t="n">
        <v>34.75</v>
      </c>
      <c r="M863" t="n">
        <v>2</v>
      </c>
      <c r="N863" t="n">
        <v>131.51</v>
      </c>
      <c r="O863" t="n">
        <v>46864.14</v>
      </c>
      <c r="P863" t="n">
        <v>121.04</v>
      </c>
      <c r="Q863" t="n">
        <v>204.14</v>
      </c>
      <c r="R863" t="n">
        <v>23.42</v>
      </c>
      <c r="S863" t="n">
        <v>17.37</v>
      </c>
      <c r="T863" t="n">
        <v>930.5599999999999</v>
      </c>
      <c r="U863" t="n">
        <v>0.74</v>
      </c>
      <c r="V863" t="n">
        <v>0.76</v>
      </c>
      <c r="W863" t="n">
        <v>1.14</v>
      </c>
      <c r="X863" t="n">
        <v>0.05</v>
      </c>
      <c r="Y863" t="n">
        <v>1</v>
      </c>
      <c r="Z863" t="n">
        <v>10</v>
      </c>
    </row>
    <row r="864">
      <c r="A864" t="n">
        <v>136</v>
      </c>
      <c r="B864" t="n">
        <v>150</v>
      </c>
      <c r="C864" t="inlineStr">
        <is>
          <t xml:space="preserve">CONCLUIDO	</t>
        </is>
      </c>
      <c r="D864" t="n">
        <v>10.0388</v>
      </c>
      <c r="E864" t="n">
        <v>9.960000000000001</v>
      </c>
      <c r="F864" t="n">
        <v>6.74</v>
      </c>
      <c r="G864" t="n">
        <v>101.13</v>
      </c>
      <c r="H864" t="n">
        <v>1.65</v>
      </c>
      <c r="I864" t="n">
        <v>4</v>
      </c>
      <c r="J864" t="n">
        <v>378.8</v>
      </c>
      <c r="K864" t="n">
        <v>61.82</v>
      </c>
      <c r="L864" t="n">
        <v>35</v>
      </c>
      <c r="M864" t="n">
        <v>2</v>
      </c>
      <c r="N864" t="n">
        <v>131.98</v>
      </c>
      <c r="O864" t="n">
        <v>46952.84</v>
      </c>
      <c r="P864" t="n">
        <v>121.02</v>
      </c>
      <c r="Q864" t="n">
        <v>204.14</v>
      </c>
      <c r="R864" t="n">
        <v>23.44</v>
      </c>
      <c r="S864" t="n">
        <v>17.37</v>
      </c>
      <c r="T864" t="n">
        <v>941.8200000000001</v>
      </c>
      <c r="U864" t="n">
        <v>0.74</v>
      </c>
      <c r="V864" t="n">
        <v>0.76</v>
      </c>
      <c r="W864" t="n">
        <v>1.14</v>
      </c>
      <c r="X864" t="n">
        <v>0.05</v>
      </c>
      <c r="Y864" t="n">
        <v>1</v>
      </c>
      <c r="Z864" t="n">
        <v>10</v>
      </c>
    </row>
    <row r="865">
      <c r="A865" t="n">
        <v>137</v>
      </c>
      <c r="B865" t="n">
        <v>150</v>
      </c>
      <c r="C865" t="inlineStr">
        <is>
          <t xml:space="preserve">CONCLUIDO	</t>
        </is>
      </c>
      <c r="D865" t="n">
        <v>10.0385</v>
      </c>
      <c r="E865" t="n">
        <v>9.960000000000001</v>
      </c>
      <c r="F865" t="n">
        <v>6.74</v>
      </c>
      <c r="G865" t="n">
        <v>101.13</v>
      </c>
      <c r="H865" t="n">
        <v>1.66</v>
      </c>
      <c r="I865" t="n">
        <v>4</v>
      </c>
      <c r="J865" t="n">
        <v>379.52</v>
      </c>
      <c r="K865" t="n">
        <v>61.82</v>
      </c>
      <c r="L865" t="n">
        <v>35.25</v>
      </c>
      <c r="M865" t="n">
        <v>2</v>
      </c>
      <c r="N865" t="n">
        <v>132.45</v>
      </c>
      <c r="O865" t="n">
        <v>47041.84</v>
      </c>
      <c r="P865" t="n">
        <v>120.98</v>
      </c>
      <c r="Q865" t="n">
        <v>204.14</v>
      </c>
      <c r="R865" t="n">
        <v>23.48</v>
      </c>
      <c r="S865" t="n">
        <v>17.37</v>
      </c>
      <c r="T865" t="n">
        <v>961.21</v>
      </c>
      <c r="U865" t="n">
        <v>0.74</v>
      </c>
      <c r="V865" t="n">
        <v>0.76</v>
      </c>
      <c r="W865" t="n">
        <v>1.14</v>
      </c>
      <c r="X865" t="n">
        <v>0.05</v>
      </c>
      <c r="Y865" t="n">
        <v>1</v>
      </c>
      <c r="Z865" t="n">
        <v>10</v>
      </c>
    </row>
    <row r="866">
      <c r="A866" t="n">
        <v>138</v>
      </c>
      <c r="B866" t="n">
        <v>150</v>
      </c>
      <c r="C866" t="inlineStr">
        <is>
          <t xml:space="preserve">CONCLUIDO	</t>
        </is>
      </c>
      <c r="D866" t="n">
        <v>10.0393</v>
      </c>
      <c r="E866" t="n">
        <v>9.960000000000001</v>
      </c>
      <c r="F866" t="n">
        <v>6.74</v>
      </c>
      <c r="G866" t="n">
        <v>101.12</v>
      </c>
      <c r="H866" t="n">
        <v>1.67</v>
      </c>
      <c r="I866" t="n">
        <v>4</v>
      </c>
      <c r="J866" t="n">
        <v>380.24</v>
      </c>
      <c r="K866" t="n">
        <v>61.82</v>
      </c>
      <c r="L866" t="n">
        <v>35.5</v>
      </c>
      <c r="M866" t="n">
        <v>2</v>
      </c>
      <c r="N866" t="n">
        <v>132.92</v>
      </c>
      <c r="O866" t="n">
        <v>47131.15</v>
      </c>
      <c r="P866" t="n">
        <v>120.95</v>
      </c>
      <c r="Q866" t="n">
        <v>204.15</v>
      </c>
      <c r="R866" t="n">
        <v>23.38</v>
      </c>
      <c r="S866" t="n">
        <v>17.37</v>
      </c>
      <c r="T866" t="n">
        <v>914.67</v>
      </c>
      <c r="U866" t="n">
        <v>0.74</v>
      </c>
      <c r="V866" t="n">
        <v>0.76</v>
      </c>
      <c r="W866" t="n">
        <v>1.14</v>
      </c>
      <c r="X866" t="n">
        <v>0.05</v>
      </c>
      <c r="Y866" t="n">
        <v>1</v>
      </c>
      <c r="Z866" t="n">
        <v>10</v>
      </c>
    </row>
    <row r="867">
      <c r="A867" t="n">
        <v>139</v>
      </c>
      <c r="B867" t="n">
        <v>150</v>
      </c>
      <c r="C867" t="inlineStr">
        <is>
          <t xml:space="preserve">CONCLUIDO	</t>
        </is>
      </c>
      <c r="D867" t="n">
        <v>10.0382</v>
      </c>
      <c r="E867" t="n">
        <v>9.960000000000001</v>
      </c>
      <c r="F867" t="n">
        <v>6.74</v>
      </c>
      <c r="G867" t="n">
        <v>101.14</v>
      </c>
      <c r="H867" t="n">
        <v>1.67</v>
      </c>
      <c r="I867" t="n">
        <v>4</v>
      </c>
      <c r="J867" t="n">
        <v>380.97</v>
      </c>
      <c r="K867" t="n">
        <v>61.82</v>
      </c>
      <c r="L867" t="n">
        <v>35.75</v>
      </c>
      <c r="M867" t="n">
        <v>2</v>
      </c>
      <c r="N867" t="n">
        <v>133.4</v>
      </c>
      <c r="O867" t="n">
        <v>47220.77</v>
      </c>
      <c r="P867" t="n">
        <v>120.99</v>
      </c>
      <c r="Q867" t="n">
        <v>204.14</v>
      </c>
      <c r="R867" t="n">
        <v>23.37</v>
      </c>
      <c r="S867" t="n">
        <v>17.37</v>
      </c>
      <c r="T867" t="n">
        <v>904.9400000000001</v>
      </c>
      <c r="U867" t="n">
        <v>0.74</v>
      </c>
      <c r="V867" t="n">
        <v>0.76</v>
      </c>
      <c r="W867" t="n">
        <v>1.14</v>
      </c>
      <c r="X867" t="n">
        <v>0.05</v>
      </c>
      <c r="Y867" t="n">
        <v>1</v>
      </c>
      <c r="Z867" t="n">
        <v>10</v>
      </c>
    </row>
    <row r="868">
      <c r="A868" t="n">
        <v>140</v>
      </c>
      <c r="B868" t="n">
        <v>150</v>
      </c>
      <c r="C868" t="inlineStr">
        <is>
          <t xml:space="preserve">CONCLUIDO	</t>
        </is>
      </c>
      <c r="D868" t="n">
        <v>10.0396</v>
      </c>
      <c r="E868" t="n">
        <v>9.960000000000001</v>
      </c>
      <c r="F868" t="n">
        <v>6.74</v>
      </c>
      <c r="G868" t="n">
        <v>101.12</v>
      </c>
      <c r="H868" t="n">
        <v>1.68</v>
      </c>
      <c r="I868" t="n">
        <v>4</v>
      </c>
      <c r="J868" t="n">
        <v>381.7</v>
      </c>
      <c r="K868" t="n">
        <v>61.82</v>
      </c>
      <c r="L868" t="n">
        <v>36</v>
      </c>
      <c r="M868" t="n">
        <v>2</v>
      </c>
      <c r="N868" t="n">
        <v>133.88</v>
      </c>
      <c r="O868" t="n">
        <v>47310.69</v>
      </c>
      <c r="P868" t="n">
        <v>120.88</v>
      </c>
      <c r="Q868" t="n">
        <v>204.14</v>
      </c>
      <c r="R868" t="n">
        <v>23.39</v>
      </c>
      <c r="S868" t="n">
        <v>17.37</v>
      </c>
      <c r="T868" t="n">
        <v>916.58</v>
      </c>
      <c r="U868" t="n">
        <v>0.74</v>
      </c>
      <c r="V868" t="n">
        <v>0.76</v>
      </c>
      <c r="W868" t="n">
        <v>1.14</v>
      </c>
      <c r="X868" t="n">
        <v>0.05</v>
      </c>
      <c r="Y868" t="n">
        <v>1</v>
      </c>
      <c r="Z868" t="n">
        <v>10</v>
      </c>
    </row>
    <row r="869">
      <c r="A869" t="n">
        <v>141</v>
      </c>
      <c r="B869" t="n">
        <v>150</v>
      </c>
      <c r="C869" t="inlineStr">
        <is>
          <t xml:space="preserve">CONCLUIDO	</t>
        </is>
      </c>
      <c r="D869" t="n">
        <v>10.039</v>
      </c>
      <c r="E869" t="n">
        <v>9.960000000000001</v>
      </c>
      <c r="F869" t="n">
        <v>6.74</v>
      </c>
      <c r="G869" t="n">
        <v>101.12</v>
      </c>
      <c r="H869" t="n">
        <v>1.69</v>
      </c>
      <c r="I869" t="n">
        <v>4</v>
      </c>
      <c r="J869" t="n">
        <v>382.43</v>
      </c>
      <c r="K869" t="n">
        <v>61.82</v>
      </c>
      <c r="L869" t="n">
        <v>36.25</v>
      </c>
      <c r="M869" t="n">
        <v>2</v>
      </c>
      <c r="N869" t="n">
        <v>134.36</v>
      </c>
      <c r="O869" t="n">
        <v>47400.92</v>
      </c>
      <c r="P869" t="n">
        <v>120.83</v>
      </c>
      <c r="Q869" t="n">
        <v>204.14</v>
      </c>
      <c r="R869" t="n">
        <v>23.4</v>
      </c>
      <c r="S869" t="n">
        <v>17.37</v>
      </c>
      <c r="T869" t="n">
        <v>921.17</v>
      </c>
      <c r="U869" t="n">
        <v>0.74</v>
      </c>
      <c r="V869" t="n">
        <v>0.76</v>
      </c>
      <c r="W869" t="n">
        <v>1.14</v>
      </c>
      <c r="X869" t="n">
        <v>0.05</v>
      </c>
      <c r="Y869" t="n">
        <v>1</v>
      </c>
      <c r="Z869" t="n">
        <v>10</v>
      </c>
    </row>
    <row r="870">
      <c r="A870" t="n">
        <v>142</v>
      </c>
      <c r="B870" t="n">
        <v>150</v>
      </c>
      <c r="C870" t="inlineStr">
        <is>
          <t xml:space="preserve">CONCLUIDO	</t>
        </is>
      </c>
      <c r="D870" t="n">
        <v>10.0374</v>
      </c>
      <c r="E870" t="n">
        <v>9.960000000000001</v>
      </c>
      <c r="F870" t="n">
        <v>6.74</v>
      </c>
      <c r="G870" t="n">
        <v>101.15</v>
      </c>
      <c r="H870" t="n">
        <v>1.7</v>
      </c>
      <c r="I870" t="n">
        <v>4</v>
      </c>
      <c r="J870" t="n">
        <v>383.17</v>
      </c>
      <c r="K870" t="n">
        <v>61.82</v>
      </c>
      <c r="L870" t="n">
        <v>36.5</v>
      </c>
      <c r="M870" t="n">
        <v>2</v>
      </c>
      <c r="N870" t="n">
        <v>134.84</v>
      </c>
      <c r="O870" t="n">
        <v>47491.48</v>
      </c>
      <c r="P870" t="n">
        <v>120.81</v>
      </c>
      <c r="Q870" t="n">
        <v>204.14</v>
      </c>
      <c r="R870" t="n">
        <v>23.43</v>
      </c>
      <c r="S870" t="n">
        <v>17.37</v>
      </c>
      <c r="T870" t="n">
        <v>938.75</v>
      </c>
      <c r="U870" t="n">
        <v>0.74</v>
      </c>
      <c r="V870" t="n">
        <v>0.76</v>
      </c>
      <c r="W870" t="n">
        <v>1.14</v>
      </c>
      <c r="X870" t="n">
        <v>0.05</v>
      </c>
      <c r="Y870" t="n">
        <v>1</v>
      </c>
      <c r="Z870" t="n">
        <v>10</v>
      </c>
    </row>
    <row r="871">
      <c r="A871" t="n">
        <v>143</v>
      </c>
      <c r="B871" t="n">
        <v>150</v>
      </c>
      <c r="C871" t="inlineStr">
        <is>
          <t xml:space="preserve">CONCLUIDO	</t>
        </is>
      </c>
      <c r="D871" t="n">
        <v>10.0446</v>
      </c>
      <c r="E871" t="n">
        <v>9.960000000000001</v>
      </c>
      <c r="F871" t="n">
        <v>6.74</v>
      </c>
      <c r="G871" t="n">
        <v>101.04</v>
      </c>
      <c r="H871" t="n">
        <v>1.71</v>
      </c>
      <c r="I871" t="n">
        <v>4</v>
      </c>
      <c r="J871" t="n">
        <v>383.9</v>
      </c>
      <c r="K871" t="n">
        <v>61.82</v>
      </c>
      <c r="L871" t="n">
        <v>36.75</v>
      </c>
      <c r="M871" t="n">
        <v>2</v>
      </c>
      <c r="N871" t="n">
        <v>135.33</v>
      </c>
      <c r="O871" t="n">
        <v>47582.35</v>
      </c>
      <c r="P871" t="n">
        <v>120.69</v>
      </c>
      <c r="Q871" t="n">
        <v>204.14</v>
      </c>
      <c r="R871" t="n">
        <v>23.2</v>
      </c>
      <c r="S871" t="n">
        <v>17.37</v>
      </c>
      <c r="T871" t="n">
        <v>822.36</v>
      </c>
      <c r="U871" t="n">
        <v>0.75</v>
      </c>
      <c r="V871" t="n">
        <v>0.76</v>
      </c>
      <c r="W871" t="n">
        <v>1.14</v>
      </c>
      <c r="X871" t="n">
        <v>0.04</v>
      </c>
      <c r="Y871" t="n">
        <v>1</v>
      </c>
      <c r="Z871" t="n">
        <v>10</v>
      </c>
    </row>
    <row r="872">
      <c r="A872" t="n">
        <v>144</v>
      </c>
      <c r="B872" t="n">
        <v>150</v>
      </c>
      <c r="C872" t="inlineStr">
        <is>
          <t xml:space="preserve">CONCLUIDO	</t>
        </is>
      </c>
      <c r="D872" t="n">
        <v>10.0455</v>
      </c>
      <c r="E872" t="n">
        <v>9.949999999999999</v>
      </c>
      <c r="F872" t="n">
        <v>6.74</v>
      </c>
      <c r="G872" t="n">
        <v>101.03</v>
      </c>
      <c r="H872" t="n">
        <v>1.72</v>
      </c>
      <c r="I872" t="n">
        <v>4</v>
      </c>
      <c r="J872" t="n">
        <v>384.64</v>
      </c>
      <c r="K872" t="n">
        <v>61.82</v>
      </c>
      <c r="L872" t="n">
        <v>37</v>
      </c>
      <c r="M872" t="n">
        <v>2</v>
      </c>
      <c r="N872" t="n">
        <v>135.82</v>
      </c>
      <c r="O872" t="n">
        <v>47673.67</v>
      </c>
      <c r="P872" t="n">
        <v>120.56</v>
      </c>
      <c r="Q872" t="n">
        <v>204.15</v>
      </c>
      <c r="R872" t="n">
        <v>23.16</v>
      </c>
      <c r="S872" t="n">
        <v>17.37</v>
      </c>
      <c r="T872" t="n">
        <v>800.58</v>
      </c>
      <c r="U872" t="n">
        <v>0.75</v>
      </c>
      <c r="V872" t="n">
        <v>0.76</v>
      </c>
      <c r="W872" t="n">
        <v>1.14</v>
      </c>
      <c r="X872" t="n">
        <v>0.04</v>
      </c>
      <c r="Y872" t="n">
        <v>1</v>
      </c>
      <c r="Z872" t="n">
        <v>10</v>
      </c>
    </row>
    <row r="873">
      <c r="A873" t="n">
        <v>145</v>
      </c>
      <c r="B873" t="n">
        <v>150</v>
      </c>
      <c r="C873" t="inlineStr">
        <is>
          <t xml:space="preserve">CONCLUIDO	</t>
        </is>
      </c>
      <c r="D873" t="n">
        <v>10.0469</v>
      </c>
      <c r="E873" t="n">
        <v>9.949999999999999</v>
      </c>
      <c r="F873" t="n">
        <v>6.73</v>
      </c>
      <c r="G873" t="n">
        <v>101.01</v>
      </c>
      <c r="H873" t="n">
        <v>1.72</v>
      </c>
      <c r="I873" t="n">
        <v>4</v>
      </c>
      <c r="J873" t="n">
        <v>385.38</v>
      </c>
      <c r="K873" t="n">
        <v>61.82</v>
      </c>
      <c r="L873" t="n">
        <v>37.25</v>
      </c>
      <c r="M873" t="n">
        <v>2</v>
      </c>
      <c r="N873" t="n">
        <v>136.31</v>
      </c>
      <c r="O873" t="n">
        <v>47765.19</v>
      </c>
      <c r="P873" t="n">
        <v>120.54</v>
      </c>
      <c r="Q873" t="n">
        <v>204.15</v>
      </c>
      <c r="R873" t="n">
        <v>23.11</v>
      </c>
      <c r="S873" t="n">
        <v>17.37</v>
      </c>
      <c r="T873" t="n">
        <v>776.3099999999999</v>
      </c>
      <c r="U873" t="n">
        <v>0.75</v>
      </c>
      <c r="V873" t="n">
        <v>0.76</v>
      </c>
      <c r="W873" t="n">
        <v>1.14</v>
      </c>
      <c r="X873" t="n">
        <v>0.04</v>
      </c>
      <c r="Y873" t="n">
        <v>1</v>
      </c>
      <c r="Z873" t="n">
        <v>10</v>
      </c>
    </row>
    <row r="874">
      <c r="A874" t="n">
        <v>146</v>
      </c>
      <c r="B874" t="n">
        <v>150</v>
      </c>
      <c r="C874" t="inlineStr">
        <is>
          <t xml:space="preserve">CONCLUIDO	</t>
        </is>
      </c>
      <c r="D874" t="n">
        <v>10.0455</v>
      </c>
      <c r="E874" t="n">
        <v>9.949999999999999</v>
      </c>
      <c r="F874" t="n">
        <v>6.74</v>
      </c>
      <c r="G874" t="n">
        <v>101.03</v>
      </c>
      <c r="H874" t="n">
        <v>1.73</v>
      </c>
      <c r="I874" t="n">
        <v>4</v>
      </c>
      <c r="J874" t="n">
        <v>386.13</v>
      </c>
      <c r="K874" t="n">
        <v>61.82</v>
      </c>
      <c r="L874" t="n">
        <v>37.5</v>
      </c>
      <c r="M874" t="n">
        <v>2</v>
      </c>
      <c r="N874" t="n">
        <v>136.81</v>
      </c>
      <c r="O874" t="n">
        <v>47857.05</v>
      </c>
      <c r="P874" t="n">
        <v>120.52</v>
      </c>
      <c r="Q874" t="n">
        <v>204.14</v>
      </c>
      <c r="R874" t="n">
        <v>23.11</v>
      </c>
      <c r="S874" t="n">
        <v>17.37</v>
      </c>
      <c r="T874" t="n">
        <v>775.75</v>
      </c>
      <c r="U874" t="n">
        <v>0.75</v>
      </c>
      <c r="V874" t="n">
        <v>0.76</v>
      </c>
      <c r="W874" t="n">
        <v>1.14</v>
      </c>
      <c r="X874" t="n">
        <v>0.04</v>
      </c>
      <c r="Y874" t="n">
        <v>1</v>
      </c>
      <c r="Z874" t="n">
        <v>10</v>
      </c>
    </row>
    <row r="875">
      <c r="A875" t="n">
        <v>147</v>
      </c>
      <c r="B875" t="n">
        <v>150</v>
      </c>
      <c r="C875" t="inlineStr">
        <is>
          <t xml:space="preserve">CONCLUIDO	</t>
        </is>
      </c>
      <c r="D875" t="n">
        <v>10.0446</v>
      </c>
      <c r="E875" t="n">
        <v>9.960000000000001</v>
      </c>
      <c r="F875" t="n">
        <v>6.74</v>
      </c>
      <c r="G875" t="n">
        <v>101.04</v>
      </c>
      <c r="H875" t="n">
        <v>1.74</v>
      </c>
      <c r="I875" t="n">
        <v>4</v>
      </c>
      <c r="J875" t="n">
        <v>386.88</v>
      </c>
      <c r="K875" t="n">
        <v>61.82</v>
      </c>
      <c r="L875" t="n">
        <v>37.75</v>
      </c>
      <c r="M875" t="n">
        <v>2</v>
      </c>
      <c r="N875" t="n">
        <v>137.31</v>
      </c>
      <c r="O875" t="n">
        <v>47949.23</v>
      </c>
      <c r="P875" t="n">
        <v>120.4</v>
      </c>
      <c r="Q875" t="n">
        <v>204.14</v>
      </c>
      <c r="R875" t="n">
        <v>23.14</v>
      </c>
      <c r="S875" t="n">
        <v>17.37</v>
      </c>
      <c r="T875" t="n">
        <v>793.88</v>
      </c>
      <c r="U875" t="n">
        <v>0.75</v>
      </c>
      <c r="V875" t="n">
        <v>0.76</v>
      </c>
      <c r="W875" t="n">
        <v>1.14</v>
      </c>
      <c r="X875" t="n">
        <v>0.04</v>
      </c>
      <c r="Y875" t="n">
        <v>1</v>
      </c>
      <c r="Z875" t="n">
        <v>10</v>
      </c>
    </row>
    <row r="876">
      <c r="A876" t="n">
        <v>148</v>
      </c>
      <c r="B876" t="n">
        <v>150</v>
      </c>
      <c r="C876" t="inlineStr">
        <is>
          <t xml:space="preserve">CONCLUIDO	</t>
        </is>
      </c>
      <c r="D876" t="n">
        <v>10.0444</v>
      </c>
      <c r="E876" t="n">
        <v>9.960000000000001</v>
      </c>
      <c r="F876" t="n">
        <v>6.74</v>
      </c>
      <c r="G876" t="n">
        <v>101.05</v>
      </c>
      <c r="H876" t="n">
        <v>1.75</v>
      </c>
      <c r="I876" t="n">
        <v>4</v>
      </c>
      <c r="J876" t="n">
        <v>387.63</v>
      </c>
      <c r="K876" t="n">
        <v>61.82</v>
      </c>
      <c r="L876" t="n">
        <v>38</v>
      </c>
      <c r="M876" t="n">
        <v>2</v>
      </c>
      <c r="N876" t="n">
        <v>137.81</v>
      </c>
      <c r="O876" t="n">
        <v>48041.76</v>
      </c>
      <c r="P876" t="n">
        <v>120.4</v>
      </c>
      <c r="Q876" t="n">
        <v>204.14</v>
      </c>
      <c r="R876" t="n">
        <v>23.2</v>
      </c>
      <c r="S876" t="n">
        <v>17.37</v>
      </c>
      <c r="T876" t="n">
        <v>822.0599999999999</v>
      </c>
      <c r="U876" t="n">
        <v>0.75</v>
      </c>
      <c r="V876" t="n">
        <v>0.76</v>
      </c>
      <c r="W876" t="n">
        <v>1.14</v>
      </c>
      <c r="X876" t="n">
        <v>0.05</v>
      </c>
      <c r="Y876" t="n">
        <v>1</v>
      </c>
      <c r="Z876" t="n">
        <v>10</v>
      </c>
    </row>
    <row r="877">
      <c r="A877" t="n">
        <v>149</v>
      </c>
      <c r="B877" t="n">
        <v>150</v>
      </c>
      <c r="C877" t="inlineStr">
        <is>
          <t xml:space="preserve">CONCLUIDO	</t>
        </is>
      </c>
      <c r="D877" t="n">
        <v>10.0432</v>
      </c>
      <c r="E877" t="n">
        <v>9.960000000000001</v>
      </c>
      <c r="F877" t="n">
        <v>6.74</v>
      </c>
      <c r="G877" t="n">
        <v>101.06</v>
      </c>
      <c r="H877" t="n">
        <v>1.76</v>
      </c>
      <c r="I877" t="n">
        <v>4</v>
      </c>
      <c r="J877" t="n">
        <v>388.38</v>
      </c>
      <c r="K877" t="n">
        <v>61.82</v>
      </c>
      <c r="L877" t="n">
        <v>38.25</v>
      </c>
      <c r="M877" t="n">
        <v>2</v>
      </c>
      <c r="N877" t="n">
        <v>138.31</v>
      </c>
      <c r="O877" t="n">
        <v>48134.63</v>
      </c>
      <c r="P877" t="n">
        <v>120.44</v>
      </c>
      <c r="Q877" t="n">
        <v>204.14</v>
      </c>
      <c r="R877" t="n">
        <v>23.25</v>
      </c>
      <c r="S877" t="n">
        <v>17.37</v>
      </c>
      <c r="T877" t="n">
        <v>845.03</v>
      </c>
      <c r="U877" t="n">
        <v>0.75</v>
      </c>
      <c r="V877" t="n">
        <v>0.76</v>
      </c>
      <c r="W877" t="n">
        <v>1.14</v>
      </c>
      <c r="X877" t="n">
        <v>0.05</v>
      </c>
      <c r="Y877" t="n">
        <v>1</v>
      </c>
      <c r="Z877" t="n">
        <v>10</v>
      </c>
    </row>
    <row r="878">
      <c r="A878" t="n">
        <v>150</v>
      </c>
      <c r="B878" t="n">
        <v>150</v>
      </c>
      <c r="C878" t="inlineStr">
        <is>
          <t xml:space="preserve">CONCLUIDO	</t>
        </is>
      </c>
      <c r="D878" t="n">
        <v>10.0449</v>
      </c>
      <c r="E878" t="n">
        <v>9.960000000000001</v>
      </c>
      <c r="F878" t="n">
        <v>6.74</v>
      </c>
      <c r="G878" t="n">
        <v>101.04</v>
      </c>
      <c r="H878" t="n">
        <v>1.76</v>
      </c>
      <c r="I878" t="n">
        <v>4</v>
      </c>
      <c r="J878" t="n">
        <v>389.14</v>
      </c>
      <c r="K878" t="n">
        <v>61.82</v>
      </c>
      <c r="L878" t="n">
        <v>38.5</v>
      </c>
      <c r="M878" t="n">
        <v>2</v>
      </c>
      <c r="N878" t="n">
        <v>138.81</v>
      </c>
      <c r="O878" t="n">
        <v>48227.84</v>
      </c>
      <c r="P878" t="n">
        <v>120.37</v>
      </c>
      <c r="Q878" t="n">
        <v>204.14</v>
      </c>
      <c r="R878" t="n">
        <v>23.24</v>
      </c>
      <c r="S878" t="n">
        <v>17.37</v>
      </c>
      <c r="T878" t="n">
        <v>843.3200000000001</v>
      </c>
      <c r="U878" t="n">
        <v>0.75</v>
      </c>
      <c r="V878" t="n">
        <v>0.76</v>
      </c>
      <c r="W878" t="n">
        <v>1.14</v>
      </c>
      <c r="X878" t="n">
        <v>0.04</v>
      </c>
      <c r="Y878" t="n">
        <v>1</v>
      </c>
      <c r="Z878" t="n">
        <v>10</v>
      </c>
    </row>
    <row r="879">
      <c r="A879" t="n">
        <v>151</v>
      </c>
      <c r="B879" t="n">
        <v>150</v>
      </c>
      <c r="C879" t="inlineStr">
        <is>
          <t xml:space="preserve">CONCLUIDO	</t>
        </is>
      </c>
      <c r="D879" t="n">
        <v>10.0416</v>
      </c>
      <c r="E879" t="n">
        <v>9.960000000000001</v>
      </c>
      <c r="F879" t="n">
        <v>6.74</v>
      </c>
      <c r="G879" t="n">
        <v>101.09</v>
      </c>
      <c r="H879" t="n">
        <v>1.77</v>
      </c>
      <c r="I879" t="n">
        <v>4</v>
      </c>
      <c r="J879" t="n">
        <v>389.89</v>
      </c>
      <c r="K879" t="n">
        <v>61.82</v>
      </c>
      <c r="L879" t="n">
        <v>38.75</v>
      </c>
      <c r="M879" t="n">
        <v>2</v>
      </c>
      <c r="N879" t="n">
        <v>139.32</v>
      </c>
      <c r="O879" t="n">
        <v>48321.4</v>
      </c>
      <c r="P879" t="n">
        <v>120.37</v>
      </c>
      <c r="Q879" t="n">
        <v>204.15</v>
      </c>
      <c r="R879" t="n">
        <v>23.28</v>
      </c>
      <c r="S879" t="n">
        <v>17.37</v>
      </c>
      <c r="T879" t="n">
        <v>863.4299999999999</v>
      </c>
      <c r="U879" t="n">
        <v>0.75</v>
      </c>
      <c r="V879" t="n">
        <v>0.76</v>
      </c>
      <c r="W879" t="n">
        <v>1.14</v>
      </c>
      <c r="X879" t="n">
        <v>0.05</v>
      </c>
      <c r="Y879" t="n">
        <v>1</v>
      </c>
      <c r="Z879" t="n">
        <v>10</v>
      </c>
    </row>
    <row r="880">
      <c r="A880" t="n">
        <v>152</v>
      </c>
      <c r="B880" t="n">
        <v>150</v>
      </c>
      <c r="C880" t="inlineStr">
        <is>
          <t xml:space="preserve">CONCLUIDO	</t>
        </is>
      </c>
      <c r="D880" t="n">
        <v>10.0393</v>
      </c>
      <c r="E880" t="n">
        <v>9.960000000000001</v>
      </c>
      <c r="F880" t="n">
        <v>6.74</v>
      </c>
      <c r="G880" t="n">
        <v>101.12</v>
      </c>
      <c r="H880" t="n">
        <v>1.78</v>
      </c>
      <c r="I880" t="n">
        <v>4</v>
      </c>
      <c r="J880" t="n">
        <v>390.66</v>
      </c>
      <c r="K880" t="n">
        <v>61.82</v>
      </c>
      <c r="L880" t="n">
        <v>39</v>
      </c>
      <c r="M880" t="n">
        <v>2</v>
      </c>
      <c r="N880" t="n">
        <v>139.83</v>
      </c>
      <c r="O880" t="n">
        <v>48415.31</v>
      </c>
      <c r="P880" t="n">
        <v>120.38</v>
      </c>
      <c r="Q880" t="n">
        <v>204.14</v>
      </c>
      <c r="R880" t="n">
        <v>23.37</v>
      </c>
      <c r="S880" t="n">
        <v>17.37</v>
      </c>
      <c r="T880" t="n">
        <v>906.03</v>
      </c>
      <c r="U880" t="n">
        <v>0.74</v>
      </c>
      <c r="V880" t="n">
        <v>0.76</v>
      </c>
      <c r="W880" t="n">
        <v>1.14</v>
      </c>
      <c r="X880" t="n">
        <v>0.05</v>
      </c>
      <c r="Y880" t="n">
        <v>1</v>
      </c>
      <c r="Z880" t="n">
        <v>10</v>
      </c>
    </row>
    <row r="881">
      <c r="A881" t="n">
        <v>153</v>
      </c>
      <c r="B881" t="n">
        <v>150</v>
      </c>
      <c r="C881" t="inlineStr">
        <is>
          <t xml:space="preserve">CONCLUIDO	</t>
        </is>
      </c>
      <c r="D881" t="n">
        <v>10.0382</v>
      </c>
      <c r="E881" t="n">
        <v>9.960000000000001</v>
      </c>
      <c r="F881" t="n">
        <v>6.74</v>
      </c>
      <c r="G881" t="n">
        <v>101.14</v>
      </c>
      <c r="H881" t="n">
        <v>1.79</v>
      </c>
      <c r="I881" t="n">
        <v>4</v>
      </c>
      <c r="J881" t="n">
        <v>391.42</v>
      </c>
      <c r="K881" t="n">
        <v>61.82</v>
      </c>
      <c r="L881" t="n">
        <v>39.25</v>
      </c>
      <c r="M881" t="n">
        <v>2</v>
      </c>
      <c r="N881" t="n">
        <v>140.35</v>
      </c>
      <c r="O881" t="n">
        <v>48509.7</v>
      </c>
      <c r="P881" t="n">
        <v>120.23</v>
      </c>
      <c r="Q881" t="n">
        <v>204.14</v>
      </c>
      <c r="R881" t="n">
        <v>23.39</v>
      </c>
      <c r="S881" t="n">
        <v>17.37</v>
      </c>
      <c r="T881" t="n">
        <v>914.87</v>
      </c>
      <c r="U881" t="n">
        <v>0.74</v>
      </c>
      <c r="V881" t="n">
        <v>0.76</v>
      </c>
      <c r="W881" t="n">
        <v>1.14</v>
      </c>
      <c r="X881" t="n">
        <v>0.05</v>
      </c>
      <c r="Y881" t="n">
        <v>1</v>
      </c>
      <c r="Z881" t="n">
        <v>10</v>
      </c>
    </row>
    <row r="882">
      <c r="A882" t="n">
        <v>154</v>
      </c>
      <c r="B882" t="n">
        <v>150</v>
      </c>
      <c r="C882" t="inlineStr">
        <is>
          <t xml:space="preserve">CONCLUIDO	</t>
        </is>
      </c>
      <c r="D882" t="n">
        <v>10.0399</v>
      </c>
      <c r="E882" t="n">
        <v>9.960000000000001</v>
      </c>
      <c r="F882" t="n">
        <v>6.74</v>
      </c>
      <c r="G882" t="n">
        <v>101.11</v>
      </c>
      <c r="H882" t="n">
        <v>1.8</v>
      </c>
      <c r="I882" t="n">
        <v>4</v>
      </c>
      <c r="J882" t="n">
        <v>392.19</v>
      </c>
      <c r="K882" t="n">
        <v>61.82</v>
      </c>
      <c r="L882" t="n">
        <v>39.5</v>
      </c>
      <c r="M882" t="n">
        <v>2</v>
      </c>
      <c r="N882" t="n">
        <v>140.87</v>
      </c>
      <c r="O882" t="n">
        <v>48604.33</v>
      </c>
      <c r="P882" t="n">
        <v>120.18</v>
      </c>
      <c r="Q882" t="n">
        <v>204.14</v>
      </c>
      <c r="R882" t="n">
        <v>23.36</v>
      </c>
      <c r="S882" t="n">
        <v>17.37</v>
      </c>
      <c r="T882" t="n">
        <v>904</v>
      </c>
      <c r="U882" t="n">
        <v>0.74</v>
      </c>
      <c r="V882" t="n">
        <v>0.76</v>
      </c>
      <c r="W882" t="n">
        <v>1.14</v>
      </c>
      <c r="X882" t="n">
        <v>0.05</v>
      </c>
      <c r="Y882" t="n">
        <v>1</v>
      </c>
      <c r="Z882" t="n">
        <v>10</v>
      </c>
    </row>
    <row r="883">
      <c r="A883" t="n">
        <v>155</v>
      </c>
      <c r="B883" t="n">
        <v>150</v>
      </c>
      <c r="C883" t="inlineStr">
        <is>
          <t xml:space="preserve">CONCLUIDO	</t>
        </is>
      </c>
      <c r="D883" t="n">
        <v>10.0399</v>
      </c>
      <c r="E883" t="n">
        <v>9.960000000000001</v>
      </c>
      <c r="F883" t="n">
        <v>6.74</v>
      </c>
      <c r="G883" t="n">
        <v>101.11</v>
      </c>
      <c r="H883" t="n">
        <v>1.8</v>
      </c>
      <c r="I883" t="n">
        <v>4</v>
      </c>
      <c r="J883" t="n">
        <v>392.96</v>
      </c>
      <c r="K883" t="n">
        <v>61.82</v>
      </c>
      <c r="L883" t="n">
        <v>39.75</v>
      </c>
      <c r="M883" t="n">
        <v>2</v>
      </c>
      <c r="N883" t="n">
        <v>141.39</v>
      </c>
      <c r="O883" t="n">
        <v>48699.33</v>
      </c>
      <c r="P883" t="n">
        <v>120.11</v>
      </c>
      <c r="Q883" t="n">
        <v>204.14</v>
      </c>
      <c r="R883" t="n">
        <v>23.31</v>
      </c>
      <c r="S883" t="n">
        <v>17.37</v>
      </c>
      <c r="T883" t="n">
        <v>877.0700000000001</v>
      </c>
      <c r="U883" t="n">
        <v>0.75</v>
      </c>
      <c r="V883" t="n">
        <v>0.76</v>
      </c>
      <c r="W883" t="n">
        <v>1.14</v>
      </c>
      <c r="X883" t="n">
        <v>0.05</v>
      </c>
      <c r="Y883" t="n">
        <v>1</v>
      </c>
      <c r="Z883" t="n">
        <v>10</v>
      </c>
    </row>
    <row r="884">
      <c r="A884" t="n">
        <v>156</v>
      </c>
      <c r="B884" t="n">
        <v>150</v>
      </c>
      <c r="C884" t="inlineStr">
        <is>
          <t xml:space="preserve">CONCLUIDO	</t>
        </is>
      </c>
      <c r="D884" t="n">
        <v>10.0424</v>
      </c>
      <c r="E884" t="n">
        <v>9.960000000000001</v>
      </c>
      <c r="F884" t="n">
        <v>6.74</v>
      </c>
      <c r="G884" t="n">
        <v>101.08</v>
      </c>
      <c r="H884" t="n">
        <v>1.81</v>
      </c>
      <c r="I884" t="n">
        <v>4</v>
      </c>
      <c r="J884" t="n">
        <v>393.73</v>
      </c>
      <c r="K884" t="n">
        <v>61.82</v>
      </c>
      <c r="L884" t="n">
        <v>40</v>
      </c>
      <c r="M884" t="n">
        <v>2</v>
      </c>
      <c r="N884" t="n">
        <v>141.91</v>
      </c>
      <c r="O884" t="n">
        <v>48794.7</v>
      </c>
      <c r="P884" t="n">
        <v>120.01</v>
      </c>
      <c r="Q884" t="n">
        <v>204.14</v>
      </c>
      <c r="R884" t="n">
        <v>23.26</v>
      </c>
      <c r="S884" t="n">
        <v>17.37</v>
      </c>
      <c r="T884" t="n">
        <v>852.15</v>
      </c>
      <c r="U884" t="n">
        <v>0.75</v>
      </c>
      <c r="V884" t="n">
        <v>0.76</v>
      </c>
      <c r="W884" t="n">
        <v>1.14</v>
      </c>
      <c r="X884" t="n">
        <v>0.05</v>
      </c>
      <c r="Y884" t="n">
        <v>1</v>
      </c>
      <c r="Z884" t="n">
        <v>10</v>
      </c>
    </row>
    <row r="885">
      <c r="A885" t="n">
        <v>0</v>
      </c>
      <c r="B885" t="n">
        <v>10</v>
      </c>
      <c r="C885" t="inlineStr">
        <is>
          <t xml:space="preserve">CONCLUIDO	</t>
        </is>
      </c>
      <c r="D885" t="n">
        <v>11.079</v>
      </c>
      <c r="E885" t="n">
        <v>9.029999999999999</v>
      </c>
      <c r="F885" t="n">
        <v>7.13</v>
      </c>
      <c r="G885" t="n">
        <v>19.46</v>
      </c>
      <c r="H885" t="n">
        <v>0.64</v>
      </c>
      <c r="I885" t="n">
        <v>22</v>
      </c>
      <c r="J885" t="n">
        <v>26.11</v>
      </c>
      <c r="K885" t="n">
        <v>12.1</v>
      </c>
      <c r="L885" t="n">
        <v>1</v>
      </c>
      <c r="M885" t="n">
        <v>0</v>
      </c>
      <c r="N885" t="n">
        <v>3.01</v>
      </c>
      <c r="O885" t="n">
        <v>3454.41</v>
      </c>
      <c r="P885" t="n">
        <v>20.64</v>
      </c>
      <c r="Q885" t="n">
        <v>204.2</v>
      </c>
      <c r="R885" t="n">
        <v>34.82</v>
      </c>
      <c r="S885" t="n">
        <v>17.37</v>
      </c>
      <c r="T885" t="n">
        <v>6541.6</v>
      </c>
      <c r="U885" t="n">
        <v>0.5</v>
      </c>
      <c r="V885" t="n">
        <v>0.72</v>
      </c>
      <c r="W885" t="n">
        <v>1.2</v>
      </c>
      <c r="X885" t="n">
        <v>0.44</v>
      </c>
      <c r="Y885" t="n">
        <v>1</v>
      </c>
      <c r="Z885" t="n">
        <v>10</v>
      </c>
    </row>
    <row r="886">
      <c r="A886" t="n">
        <v>0</v>
      </c>
      <c r="B886" t="n">
        <v>45</v>
      </c>
      <c r="C886" t="inlineStr">
        <is>
          <t xml:space="preserve">CONCLUIDO	</t>
        </is>
      </c>
      <c r="D886" t="n">
        <v>9.355499999999999</v>
      </c>
      <c r="E886" t="n">
        <v>10.69</v>
      </c>
      <c r="F886" t="n">
        <v>7.67</v>
      </c>
      <c r="G886" t="n">
        <v>9.210000000000001</v>
      </c>
      <c r="H886" t="n">
        <v>0.18</v>
      </c>
      <c r="I886" t="n">
        <v>50</v>
      </c>
      <c r="J886" t="n">
        <v>98.70999999999999</v>
      </c>
      <c r="K886" t="n">
        <v>39.72</v>
      </c>
      <c r="L886" t="n">
        <v>1</v>
      </c>
      <c r="M886" t="n">
        <v>48</v>
      </c>
      <c r="N886" t="n">
        <v>12.99</v>
      </c>
      <c r="O886" t="n">
        <v>12407.75</v>
      </c>
      <c r="P886" t="n">
        <v>68.06</v>
      </c>
      <c r="Q886" t="n">
        <v>204.24</v>
      </c>
      <c r="R886" t="n">
        <v>52.35</v>
      </c>
      <c r="S886" t="n">
        <v>17.37</v>
      </c>
      <c r="T886" t="n">
        <v>15165.68</v>
      </c>
      <c r="U886" t="n">
        <v>0.33</v>
      </c>
      <c r="V886" t="n">
        <v>0.67</v>
      </c>
      <c r="W886" t="n">
        <v>1.22</v>
      </c>
      <c r="X886" t="n">
        <v>0.98</v>
      </c>
      <c r="Y886" t="n">
        <v>1</v>
      </c>
      <c r="Z886" t="n">
        <v>10</v>
      </c>
    </row>
    <row r="887">
      <c r="A887" t="n">
        <v>1</v>
      </c>
      <c r="B887" t="n">
        <v>45</v>
      </c>
      <c r="C887" t="inlineStr">
        <is>
          <t xml:space="preserve">CONCLUIDO	</t>
        </is>
      </c>
      <c r="D887" t="n">
        <v>9.738200000000001</v>
      </c>
      <c r="E887" t="n">
        <v>10.27</v>
      </c>
      <c r="F887" t="n">
        <v>7.48</v>
      </c>
      <c r="G887" t="n">
        <v>11.51</v>
      </c>
      <c r="H887" t="n">
        <v>0.22</v>
      </c>
      <c r="I887" t="n">
        <v>39</v>
      </c>
      <c r="J887" t="n">
        <v>99.02</v>
      </c>
      <c r="K887" t="n">
        <v>39.72</v>
      </c>
      <c r="L887" t="n">
        <v>1.25</v>
      </c>
      <c r="M887" t="n">
        <v>37</v>
      </c>
      <c r="N887" t="n">
        <v>13.05</v>
      </c>
      <c r="O887" t="n">
        <v>12446.14</v>
      </c>
      <c r="P887" t="n">
        <v>66</v>
      </c>
      <c r="Q887" t="n">
        <v>204.15</v>
      </c>
      <c r="R887" t="n">
        <v>46.14</v>
      </c>
      <c r="S887" t="n">
        <v>17.37</v>
      </c>
      <c r="T887" t="n">
        <v>12118.15</v>
      </c>
      <c r="U887" t="n">
        <v>0.38</v>
      </c>
      <c r="V887" t="n">
        <v>0.68</v>
      </c>
      <c r="W887" t="n">
        <v>1.21</v>
      </c>
      <c r="X887" t="n">
        <v>0.79</v>
      </c>
      <c r="Y887" t="n">
        <v>1</v>
      </c>
      <c r="Z887" t="n">
        <v>10</v>
      </c>
    </row>
    <row r="888">
      <c r="A888" t="n">
        <v>2</v>
      </c>
      <c r="B888" t="n">
        <v>45</v>
      </c>
      <c r="C888" t="inlineStr">
        <is>
          <t xml:space="preserve">CONCLUIDO	</t>
        </is>
      </c>
      <c r="D888" t="n">
        <v>10.0309</v>
      </c>
      <c r="E888" t="n">
        <v>9.970000000000001</v>
      </c>
      <c r="F888" t="n">
        <v>7.32</v>
      </c>
      <c r="G888" t="n">
        <v>13.73</v>
      </c>
      <c r="H888" t="n">
        <v>0.27</v>
      </c>
      <c r="I888" t="n">
        <v>32</v>
      </c>
      <c r="J888" t="n">
        <v>99.33</v>
      </c>
      <c r="K888" t="n">
        <v>39.72</v>
      </c>
      <c r="L888" t="n">
        <v>1.5</v>
      </c>
      <c r="M888" t="n">
        <v>30</v>
      </c>
      <c r="N888" t="n">
        <v>13.11</v>
      </c>
      <c r="O888" t="n">
        <v>12484.55</v>
      </c>
      <c r="P888" t="n">
        <v>64.17</v>
      </c>
      <c r="Q888" t="n">
        <v>204.19</v>
      </c>
      <c r="R888" t="n">
        <v>41.3</v>
      </c>
      <c r="S888" t="n">
        <v>17.37</v>
      </c>
      <c r="T888" t="n">
        <v>9730.309999999999</v>
      </c>
      <c r="U888" t="n">
        <v>0.42</v>
      </c>
      <c r="V888" t="n">
        <v>0.7</v>
      </c>
      <c r="W888" t="n">
        <v>1.19</v>
      </c>
      <c r="X888" t="n">
        <v>0.63</v>
      </c>
      <c r="Y888" t="n">
        <v>1</v>
      </c>
      <c r="Z888" t="n">
        <v>10</v>
      </c>
    </row>
    <row r="889">
      <c r="A889" t="n">
        <v>3</v>
      </c>
      <c r="B889" t="n">
        <v>45</v>
      </c>
      <c r="C889" t="inlineStr">
        <is>
          <t xml:space="preserve">CONCLUIDO	</t>
        </is>
      </c>
      <c r="D889" t="n">
        <v>10.2471</v>
      </c>
      <c r="E889" t="n">
        <v>9.76</v>
      </c>
      <c r="F889" t="n">
        <v>7.22</v>
      </c>
      <c r="G889" t="n">
        <v>16.04</v>
      </c>
      <c r="H889" t="n">
        <v>0.31</v>
      </c>
      <c r="I889" t="n">
        <v>27</v>
      </c>
      <c r="J889" t="n">
        <v>99.64</v>
      </c>
      <c r="K889" t="n">
        <v>39.72</v>
      </c>
      <c r="L889" t="n">
        <v>1.75</v>
      </c>
      <c r="M889" t="n">
        <v>25</v>
      </c>
      <c r="N889" t="n">
        <v>13.18</v>
      </c>
      <c r="O889" t="n">
        <v>12522.99</v>
      </c>
      <c r="P889" t="n">
        <v>62.86</v>
      </c>
      <c r="Q889" t="n">
        <v>204.16</v>
      </c>
      <c r="R889" t="n">
        <v>37.99</v>
      </c>
      <c r="S889" t="n">
        <v>17.37</v>
      </c>
      <c r="T889" t="n">
        <v>8101.19</v>
      </c>
      <c r="U889" t="n">
        <v>0.46</v>
      </c>
      <c r="V889" t="n">
        <v>0.71</v>
      </c>
      <c r="W889" t="n">
        <v>1.19</v>
      </c>
      <c r="X889" t="n">
        <v>0.52</v>
      </c>
      <c r="Y889" t="n">
        <v>1</v>
      </c>
      <c r="Z889" t="n">
        <v>10</v>
      </c>
    </row>
    <row r="890">
      <c r="A890" t="n">
        <v>4</v>
      </c>
      <c r="B890" t="n">
        <v>45</v>
      </c>
      <c r="C890" t="inlineStr">
        <is>
          <t xml:space="preserve">CONCLUIDO	</t>
        </is>
      </c>
      <c r="D890" t="n">
        <v>10.3803</v>
      </c>
      <c r="E890" t="n">
        <v>9.630000000000001</v>
      </c>
      <c r="F890" t="n">
        <v>7.15</v>
      </c>
      <c r="G890" t="n">
        <v>17.88</v>
      </c>
      <c r="H890" t="n">
        <v>0.35</v>
      </c>
      <c r="I890" t="n">
        <v>24</v>
      </c>
      <c r="J890" t="n">
        <v>99.95</v>
      </c>
      <c r="K890" t="n">
        <v>39.72</v>
      </c>
      <c r="L890" t="n">
        <v>2</v>
      </c>
      <c r="M890" t="n">
        <v>22</v>
      </c>
      <c r="N890" t="n">
        <v>13.24</v>
      </c>
      <c r="O890" t="n">
        <v>12561.45</v>
      </c>
      <c r="P890" t="n">
        <v>61.92</v>
      </c>
      <c r="Q890" t="n">
        <v>204.19</v>
      </c>
      <c r="R890" t="n">
        <v>36.24</v>
      </c>
      <c r="S890" t="n">
        <v>17.37</v>
      </c>
      <c r="T890" t="n">
        <v>7240.04</v>
      </c>
      <c r="U890" t="n">
        <v>0.48</v>
      </c>
      <c r="V890" t="n">
        <v>0.71</v>
      </c>
      <c r="W890" t="n">
        <v>1.17</v>
      </c>
      <c r="X890" t="n">
        <v>0.46</v>
      </c>
      <c r="Y890" t="n">
        <v>1</v>
      </c>
      <c r="Z890" t="n">
        <v>10</v>
      </c>
    </row>
    <row r="891">
      <c r="A891" t="n">
        <v>5</v>
      </c>
      <c r="B891" t="n">
        <v>45</v>
      </c>
      <c r="C891" t="inlineStr">
        <is>
          <t xml:space="preserve">CONCLUIDO	</t>
        </is>
      </c>
      <c r="D891" t="n">
        <v>10.5208</v>
      </c>
      <c r="E891" t="n">
        <v>9.51</v>
      </c>
      <c r="F891" t="n">
        <v>7.09</v>
      </c>
      <c r="G891" t="n">
        <v>20.24</v>
      </c>
      <c r="H891" t="n">
        <v>0.39</v>
      </c>
      <c r="I891" t="n">
        <v>21</v>
      </c>
      <c r="J891" t="n">
        <v>100.27</v>
      </c>
      <c r="K891" t="n">
        <v>39.72</v>
      </c>
      <c r="L891" t="n">
        <v>2.25</v>
      </c>
      <c r="M891" t="n">
        <v>19</v>
      </c>
      <c r="N891" t="n">
        <v>13.3</v>
      </c>
      <c r="O891" t="n">
        <v>12599.94</v>
      </c>
      <c r="P891" t="n">
        <v>60.93</v>
      </c>
      <c r="Q891" t="n">
        <v>204.16</v>
      </c>
      <c r="R891" t="n">
        <v>34.11</v>
      </c>
      <c r="S891" t="n">
        <v>17.37</v>
      </c>
      <c r="T891" t="n">
        <v>6192.65</v>
      </c>
      <c r="U891" t="n">
        <v>0.51</v>
      </c>
      <c r="V891" t="n">
        <v>0.72</v>
      </c>
      <c r="W891" t="n">
        <v>1.17</v>
      </c>
      <c r="X891" t="n">
        <v>0.39</v>
      </c>
      <c r="Y891" t="n">
        <v>1</v>
      </c>
      <c r="Z891" t="n">
        <v>10</v>
      </c>
    </row>
    <row r="892">
      <c r="A892" t="n">
        <v>6</v>
      </c>
      <c r="B892" t="n">
        <v>45</v>
      </c>
      <c r="C892" t="inlineStr">
        <is>
          <t xml:space="preserve">CONCLUIDO	</t>
        </is>
      </c>
      <c r="D892" t="n">
        <v>10.6073</v>
      </c>
      <c r="E892" t="n">
        <v>9.43</v>
      </c>
      <c r="F892" t="n">
        <v>7.05</v>
      </c>
      <c r="G892" t="n">
        <v>22.26</v>
      </c>
      <c r="H892" t="n">
        <v>0.44</v>
      </c>
      <c r="I892" t="n">
        <v>19</v>
      </c>
      <c r="J892" t="n">
        <v>100.58</v>
      </c>
      <c r="K892" t="n">
        <v>39.72</v>
      </c>
      <c r="L892" t="n">
        <v>2.5</v>
      </c>
      <c r="M892" t="n">
        <v>17</v>
      </c>
      <c r="N892" t="n">
        <v>13.36</v>
      </c>
      <c r="O892" t="n">
        <v>12638.45</v>
      </c>
      <c r="P892" t="n">
        <v>60.31</v>
      </c>
      <c r="Q892" t="n">
        <v>204.18</v>
      </c>
      <c r="R892" t="n">
        <v>32.86</v>
      </c>
      <c r="S892" t="n">
        <v>17.37</v>
      </c>
      <c r="T892" t="n">
        <v>5575.14</v>
      </c>
      <c r="U892" t="n">
        <v>0.53</v>
      </c>
      <c r="V892" t="n">
        <v>0.72</v>
      </c>
      <c r="W892" t="n">
        <v>1.17</v>
      </c>
      <c r="X892" t="n">
        <v>0.36</v>
      </c>
      <c r="Y892" t="n">
        <v>1</v>
      </c>
      <c r="Z892" t="n">
        <v>10</v>
      </c>
    </row>
    <row r="893">
      <c r="A893" t="n">
        <v>7</v>
      </c>
      <c r="B893" t="n">
        <v>45</v>
      </c>
      <c r="C893" t="inlineStr">
        <is>
          <t xml:space="preserve">CONCLUIDO	</t>
        </is>
      </c>
      <c r="D893" t="n">
        <v>10.6787</v>
      </c>
      <c r="E893" t="n">
        <v>9.359999999999999</v>
      </c>
      <c r="F893" t="n">
        <v>7.03</v>
      </c>
      <c r="G893" t="n">
        <v>24.8</v>
      </c>
      <c r="H893" t="n">
        <v>0.48</v>
      </c>
      <c r="I893" t="n">
        <v>17</v>
      </c>
      <c r="J893" t="n">
        <v>100.89</v>
      </c>
      <c r="K893" t="n">
        <v>39.72</v>
      </c>
      <c r="L893" t="n">
        <v>2.75</v>
      </c>
      <c r="M893" t="n">
        <v>15</v>
      </c>
      <c r="N893" t="n">
        <v>13.42</v>
      </c>
      <c r="O893" t="n">
        <v>12676.98</v>
      </c>
      <c r="P893" t="n">
        <v>59.77</v>
      </c>
      <c r="Q893" t="n">
        <v>204.15</v>
      </c>
      <c r="R893" t="n">
        <v>32.32</v>
      </c>
      <c r="S893" t="n">
        <v>17.37</v>
      </c>
      <c r="T893" t="n">
        <v>5315.47</v>
      </c>
      <c r="U893" t="n">
        <v>0.54</v>
      </c>
      <c r="V893" t="n">
        <v>0.73</v>
      </c>
      <c r="W893" t="n">
        <v>1.16</v>
      </c>
      <c r="X893" t="n">
        <v>0.34</v>
      </c>
      <c r="Y893" t="n">
        <v>1</v>
      </c>
      <c r="Z893" t="n">
        <v>10</v>
      </c>
    </row>
    <row r="894">
      <c r="A894" t="n">
        <v>8</v>
      </c>
      <c r="B894" t="n">
        <v>45</v>
      </c>
      <c r="C894" t="inlineStr">
        <is>
          <t xml:space="preserve">CONCLUIDO	</t>
        </is>
      </c>
      <c r="D894" t="n">
        <v>10.7223</v>
      </c>
      <c r="E894" t="n">
        <v>9.33</v>
      </c>
      <c r="F894" t="n">
        <v>7.01</v>
      </c>
      <c r="G894" t="n">
        <v>26.29</v>
      </c>
      <c r="H894" t="n">
        <v>0.52</v>
      </c>
      <c r="I894" t="n">
        <v>16</v>
      </c>
      <c r="J894" t="n">
        <v>101.2</v>
      </c>
      <c r="K894" t="n">
        <v>39.72</v>
      </c>
      <c r="L894" t="n">
        <v>3</v>
      </c>
      <c r="M894" t="n">
        <v>14</v>
      </c>
      <c r="N894" t="n">
        <v>13.49</v>
      </c>
      <c r="O894" t="n">
        <v>12715.54</v>
      </c>
      <c r="P894" t="n">
        <v>59.16</v>
      </c>
      <c r="Q894" t="n">
        <v>204.2</v>
      </c>
      <c r="R894" t="n">
        <v>31.84</v>
      </c>
      <c r="S894" t="n">
        <v>17.37</v>
      </c>
      <c r="T894" t="n">
        <v>5081.59</v>
      </c>
      <c r="U894" t="n">
        <v>0.55</v>
      </c>
      <c r="V894" t="n">
        <v>0.73</v>
      </c>
      <c r="W894" t="n">
        <v>1.16</v>
      </c>
      <c r="X894" t="n">
        <v>0.32</v>
      </c>
      <c r="Y894" t="n">
        <v>1</v>
      </c>
      <c r="Z894" t="n">
        <v>10</v>
      </c>
    </row>
    <row r="895">
      <c r="A895" t="n">
        <v>9</v>
      </c>
      <c r="B895" t="n">
        <v>45</v>
      </c>
      <c r="C895" t="inlineStr">
        <is>
          <t xml:space="preserve">CONCLUIDO	</t>
        </is>
      </c>
      <c r="D895" t="n">
        <v>10.8375</v>
      </c>
      <c r="E895" t="n">
        <v>9.23</v>
      </c>
      <c r="F895" t="n">
        <v>6.95</v>
      </c>
      <c r="G895" t="n">
        <v>29.79</v>
      </c>
      <c r="H895" t="n">
        <v>0.5600000000000001</v>
      </c>
      <c r="I895" t="n">
        <v>14</v>
      </c>
      <c r="J895" t="n">
        <v>101.52</v>
      </c>
      <c r="K895" t="n">
        <v>39.72</v>
      </c>
      <c r="L895" t="n">
        <v>3.25</v>
      </c>
      <c r="M895" t="n">
        <v>12</v>
      </c>
      <c r="N895" t="n">
        <v>13.55</v>
      </c>
      <c r="O895" t="n">
        <v>12754.13</v>
      </c>
      <c r="P895" t="n">
        <v>58.26</v>
      </c>
      <c r="Q895" t="n">
        <v>204.21</v>
      </c>
      <c r="R895" t="n">
        <v>29.99</v>
      </c>
      <c r="S895" t="n">
        <v>17.37</v>
      </c>
      <c r="T895" t="n">
        <v>4168.61</v>
      </c>
      <c r="U895" t="n">
        <v>0.58</v>
      </c>
      <c r="V895" t="n">
        <v>0.73</v>
      </c>
      <c r="W895" t="n">
        <v>1.16</v>
      </c>
      <c r="X895" t="n">
        <v>0.26</v>
      </c>
      <c r="Y895" t="n">
        <v>1</v>
      </c>
      <c r="Z895" t="n">
        <v>10</v>
      </c>
    </row>
    <row r="896">
      <c r="A896" t="n">
        <v>10</v>
      </c>
      <c r="B896" t="n">
        <v>45</v>
      </c>
      <c r="C896" t="inlineStr">
        <is>
          <t xml:space="preserve">CONCLUIDO	</t>
        </is>
      </c>
      <c r="D896" t="n">
        <v>10.889</v>
      </c>
      <c r="E896" t="n">
        <v>9.18</v>
      </c>
      <c r="F896" t="n">
        <v>6.93</v>
      </c>
      <c r="G896" t="n">
        <v>31.98</v>
      </c>
      <c r="H896" t="n">
        <v>0.6</v>
      </c>
      <c r="I896" t="n">
        <v>13</v>
      </c>
      <c r="J896" t="n">
        <v>101.83</v>
      </c>
      <c r="K896" t="n">
        <v>39.72</v>
      </c>
      <c r="L896" t="n">
        <v>3.5</v>
      </c>
      <c r="M896" t="n">
        <v>11</v>
      </c>
      <c r="N896" t="n">
        <v>13.61</v>
      </c>
      <c r="O896" t="n">
        <v>12792.74</v>
      </c>
      <c r="P896" t="n">
        <v>57.72</v>
      </c>
      <c r="Q896" t="n">
        <v>204.14</v>
      </c>
      <c r="R896" t="n">
        <v>29.25</v>
      </c>
      <c r="S896" t="n">
        <v>17.37</v>
      </c>
      <c r="T896" t="n">
        <v>3803.24</v>
      </c>
      <c r="U896" t="n">
        <v>0.59</v>
      </c>
      <c r="V896" t="n">
        <v>0.74</v>
      </c>
      <c r="W896" t="n">
        <v>1.16</v>
      </c>
      <c r="X896" t="n">
        <v>0.24</v>
      </c>
      <c r="Y896" t="n">
        <v>1</v>
      </c>
      <c r="Z896" t="n">
        <v>10</v>
      </c>
    </row>
    <row r="897">
      <c r="A897" t="n">
        <v>11</v>
      </c>
      <c r="B897" t="n">
        <v>45</v>
      </c>
      <c r="C897" t="inlineStr">
        <is>
          <t xml:space="preserve">CONCLUIDO	</t>
        </is>
      </c>
      <c r="D897" t="n">
        <v>10.9373</v>
      </c>
      <c r="E897" t="n">
        <v>9.140000000000001</v>
      </c>
      <c r="F897" t="n">
        <v>6.91</v>
      </c>
      <c r="G897" t="n">
        <v>34.54</v>
      </c>
      <c r="H897" t="n">
        <v>0.65</v>
      </c>
      <c r="I897" t="n">
        <v>12</v>
      </c>
      <c r="J897" t="n">
        <v>102.14</v>
      </c>
      <c r="K897" t="n">
        <v>39.72</v>
      </c>
      <c r="L897" t="n">
        <v>3.75</v>
      </c>
      <c r="M897" t="n">
        <v>10</v>
      </c>
      <c r="N897" t="n">
        <v>13.68</v>
      </c>
      <c r="O897" t="n">
        <v>12831.37</v>
      </c>
      <c r="P897" t="n">
        <v>57.17</v>
      </c>
      <c r="Q897" t="n">
        <v>204.14</v>
      </c>
      <c r="R897" t="n">
        <v>28.75</v>
      </c>
      <c r="S897" t="n">
        <v>17.37</v>
      </c>
      <c r="T897" t="n">
        <v>3558.02</v>
      </c>
      <c r="U897" t="n">
        <v>0.6</v>
      </c>
      <c r="V897" t="n">
        <v>0.74</v>
      </c>
      <c r="W897" t="n">
        <v>1.15</v>
      </c>
      <c r="X897" t="n">
        <v>0.22</v>
      </c>
      <c r="Y897" t="n">
        <v>1</v>
      </c>
      <c r="Z897" t="n">
        <v>10</v>
      </c>
    </row>
    <row r="898">
      <c r="A898" t="n">
        <v>12</v>
      </c>
      <c r="B898" t="n">
        <v>45</v>
      </c>
      <c r="C898" t="inlineStr">
        <is>
          <t xml:space="preserve">CONCLUIDO	</t>
        </is>
      </c>
      <c r="D898" t="n">
        <v>10.9333</v>
      </c>
      <c r="E898" t="n">
        <v>9.15</v>
      </c>
      <c r="F898" t="n">
        <v>6.91</v>
      </c>
      <c r="G898" t="n">
        <v>34.56</v>
      </c>
      <c r="H898" t="n">
        <v>0.6899999999999999</v>
      </c>
      <c r="I898" t="n">
        <v>12</v>
      </c>
      <c r="J898" t="n">
        <v>102.45</v>
      </c>
      <c r="K898" t="n">
        <v>39.72</v>
      </c>
      <c r="L898" t="n">
        <v>4</v>
      </c>
      <c r="M898" t="n">
        <v>10</v>
      </c>
      <c r="N898" t="n">
        <v>13.74</v>
      </c>
      <c r="O898" t="n">
        <v>12870.03</v>
      </c>
      <c r="P898" t="n">
        <v>56.7</v>
      </c>
      <c r="Q898" t="n">
        <v>204.16</v>
      </c>
      <c r="R898" t="n">
        <v>28.58</v>
      </c>
      <c r="S898" t="n">
        <v>17.37</v>
      </c>
      <c r="T898" t="n">
        <v>3474.38</v>
      </c>
      <c r="U898" t="n">
        <v>0.61</v>
      </c>
      <c r="V898" t="n">
        <v>0.74</v>
      </c>
      <c r="W898" t="n">
        <v>1.16</v>
      </c>
      <c r="X898" t="n">
        <v>0.22</v>
      </c>
      <c r="Y898" t="n">
        <v>1</v>
      </c>
      <c r="Z898" t="n">
        <v>10</v>
      </c>
    </row>
    <row r="899">
      <c r="A899" t="n">
        <v>13</v>
      </c>
      <c r="B899" t="n">
        <v>45</v>
      </c>
      <c r="C899" t="inlineStr">
        <is>
          <t xml:space="preserve">CONCLUIDO	</t>
        </is>
      </c>
      <c r="D899" t="n">
        <v>10.9863</v>
      </c>
      <c r="E899" t="n">
        <v>9.1</v>
      </c>
      <c r="F899" t="n">
        <v>6.89</v>
      </c>
      <c r="G899" t="n">
        <v>37.57</v>
      </c>
      <c r="H899" t="n">
        <v>0.73</v>
      </c>
      <c r="I899" t="n">
        <v>11</v>
      </c>
      <c r="J899" t="n">
        <v>102.77</v>
      </c>
      <c r="K899" t="n">
        <v>39.72</v>
      </c>
      <c r="L899" t="n">
        <v>4.25</v>
      </c>
      <c r="M899" t="n">
        <v>9</v>
      </c>
      <c r="N899" t="n">
        <v>13.8</v>
      </c>
      <c r="O899" t="n">
        <v>12908.71</v>
      </c>
      <c r="P899" t="n">
        <v>56.1</v>
      </c>
      <c r="Q899" t="n">
        <v>204.14</v>
      </c>
      <c r="R899" t="n">
        <v>28.09</v>
      </c>
      <c r="S899" t="n">
        <v>17.37</v>
      </c>
      <c r="T899" t="n">
        <v>3234.16</v>
      </c>
      <c r="U899" t="n">
        <v>0.62</v>
      </c>
      <c r="V899" t="n">
        <v>0.74</v>
      </c>
      <c r="W899" t="n">
        <v>1.15</v>
      </c>
      <c r="X899" t="n">
        <v>0.2</v>
      </c>
      <c r="Y899" t="n">
        <v>1</v>
      </c>
      <c r="Z899" t="n">
        <v>10</v>
      </c>
    </row>
    <row r="900">
      <c r="A900" t="n">
        <v>14</v>
      </c>
      <c r="B900" t="n">
        <v>45</v>
      </c>
      <c r="C900" t="inlineStr">
        <is>
          <t xml:space="preserve">CONCLUIDO	</t>
        </is>
      </c>
      <c r="D900" t="n">
        <v>11.0314</v>
      </c>
      <c r="E900" t="n">
        <v>9.06</v>
      </c>
      <c r="F900" t="n">
        <v>6.87</v>
      </c>
      <c r="G900" t="n">
        <v>41.23</v>
      </c>
      <c r="H900" t="n">
        <v>0.77</v>
      </c>
      <c r="I900" t="n">
        <v>10</v>
      </c>
      <c r="J900" t="n">
        <v>103.08</v>
      </c>
      <c r="K900" t="n">
        <v>39.72</v>
      </c>
      <c r="L900" t="n">
        <v>4.5</v>
      </c>
      <c r="M900" t="n">
        <v>8</v>
      </c>
      <c r="N900" t="n">
        <v>13.87</v>
      </c>
      <c r="O900" t="n">
        <v>12947.42</v>
      </c>
      <c r="P900" t="n">
        <v>55.3</v>
      </c>
      <c r="Q900" t="n">
        <v>204.15</v>
      </c>
      <c r="R900" t="n">
        <v>27.33</v>
      </c>
      <c r="S900" t="n">
        <v>17.37</v>
      </c>
      <c r="T900" t="n">
        <v>2856.13</v>
      </c>
      <c r="U900" t="n">
        <v>0.64</v>
      </c>
      <c r="V900" t="n">
        <v>0.74</v>
      </c>
      <c r="W900" t="n">
        <v>1.15</v>
      </c>
      <c r="X900" t="n">
        <v>0.18</v>
      </c>
      <c r="Y900" t="n">
        <v>1</v>
      </c>
      <c r="Z900" t="n">
        <v>10</v>
      </c>
    </row>
    <row r="901">
      <c r="A901" t="n">
        <v>15</v>
      </c>
      <c r="B901" t="n">
        <v>45</v>
      </c>
      <c r="C901" t="inlineStr">
        <is>
          <t xml:space="preserve">CONCLUIDO	</t>
        </is>
      </c>
      <c r="D901" t="n">
        <v>11.0426</v>
      </c>
      <c r="E901" t="n">
        <v>9.06</v>
      </c>
      <c r="F901" t="n">
        <v>6.86</v>
      </c>
      <c r="G901" t="n">
        <v>41.17</v>
      </c>
      <c r="H901" t="n">
        <v>0.8100000000000001</v>
      </c>
      <c r="I901" t="n">
        <v>10</v>
      </c>
      <c r="J901" t="n">
        <v>103.4</v>
      </c>
      <c r="K901" t="n">
        <v>39.72</v>
      </c>
      <c r="L901" t="n">
        <v>4.75</v>
      </c>
      <c r="M901" t="n">
        <v>8</v>
      </c>
      <c r="N901" t="n">
        <v>13.93</v>
      </c>
      <c r="O901" t="n">
        <v>12986.15</v>
      </c>
      <c r="P901" t="n">
        <v>55.15</v>
      </c>
      <c r="Q901" t="n">
        <v>204.14</v>
      </c>
      <c r="R901" t="n">
        <v>27.15</v>
      </c>
      <c r="S901" t="n">
        <v>17.37</v>
      </c>
      <c r="T901" t="n">
        <v>2767.93</v>
      </c>
      <c r="U901" t="n">
        <v>0.64</v>
      </c>
      <c r="V901" t="n">
        <v>0.74</v>
      </c>
      <c r="W901" t="n">
        <v>1.15</v>
      </c>
      <c r="X901" t="n">
        <v>0.17</v>
      </c>
      <c r="Y901" t="n">
        <v>1</v>
      </c>
      <c r="Z901" t="n">
        <v>10</v>
      </c>
    </row>
    <row r="902">
      <c r="A902" t="n">
        <v>16</v>
      </c>
      <c r="B902" t="n">
        <v>45</v>
      </c>
      <c r="C902" t="inlineStr">
        <is>
          <t xml:space="preserve">CONCLUIDO	</t>
        </is>
      </c>
      <c r="D902" t="n">
        <v>11.0698</v>
      </c>
      <c r="E902" t="n">
        <v>9.029999999999999</v>
      </c>
      <c r="F902" t="n">
        <v>6.86</v>
      </c>
      <c r="G902" t="n">
        <v>45.74</v>
      </c>
      <c r="H902" t="n">
        <v>0.85</v>
      </c>
      <c r="I902" t="n">
        <v>9</v>
      </c>
      <c r="J902" t="n">
        <v>103.71</v>
      </c>
      <c r="K902" t="n">
        <v>39.72</v>
      </c>
      <c r="L902" t="n">
        <v>5</v>
      </c>
      <c r="M902" t="n">
        <v>7</v>
      </c>
      <c r="N902" t="n">
        <v>14</v>
      </c>
      <c r="O902" t="n">
        <v>13024.91</v>
      </c>
      <c r="P902" t="n">
        <v>54.76</v>
      </c>
      <c r="Q902" t="n">
        <v>204.15</v>
      </c>
      <c r="R902" t="n">
        <v>27.05</v>
      </c>
      <c r="S902" t="n">
        <v>17.37</v>
      </c>
      <c r="T902" t="n">
        <v>2724.02</v>
      </c>
      <c r="U902" t="n">
        <v>0.64</v>
      </c>
      <c r="V902" t="n">
        <v>0.74</v>
      </c>
      <c r="W902" t="n">
        <v>1.15</v>
      </c>
      <c r="X902" t="n">
        <v>0.17</v>
      </c>
      <c r="Y902" t="n">
        <v>1</v>
      </c>
      <c r="Z902" t="n">
        <v>10</v>
      </c>
    </row>
    <row r="903">
      <c r="A903" t="n">
        <v>17</v>
      </c>
      <c r="B903" t="n">
        <v>45</v>
      </c>
      <c r="C903" t="inlineStr">
        <is>
          <t xml:space="preserve">CONCLUIDO	</t>
        </is>
      </c>
      <c r="D903" t="n">
        <v>11.0756</v>
      </c>
      <c r="E903" t="n">
        <v>9.029999999999999</v>
      </c>
      <c r="F903" t="n">
        <v>6.86</v>
      </c>
      <c r="G903" t="n">
        <v>45.71</v>
      </c>
      <c r="H903" t="n">
        <v>0.89</v>
      </c>
      <c r="I903" t="n">
        <v>9</v>
      </c>
      <c r="J903" t="n">
        <v>104.03</v>
      </c>
      <c r="K903" t="n">
        <v>39.72</v>
      </c>
      <c r="L903" t="n">
        <v>5.25</v>
      </c>
      <c r="M903" t="n">
        <v>7</v>
      </c>
      <c r="N903" t="n">
        <v>14.06</v>
      </c>
      <c r="O903" t="n">
        <v>13063.69</v>
      </c>
      <c r="P903" t="n">
        <v>54.34</v>
      </c>
      <c r="Q903" t="n">
        <v>204.17</v>
      </c>
      <c r="R903" t="n">
        <v>27.03</v>
      </c>
      <c r="S903" t="n">
        <v>17.37</v>
      </c>
      <c r="T903" t="n">
        <v>2710.53</v>
      </c>
      <c r="U903" t="n">
        <v>0.64</v>
      </c>
      <c r="V903" t="n">
        <v>0.74</v>
      </c>
      <c r="W903" t="n">
        <v>1.15</v>
      </c>
      <c r="X903" t="n">
        <v>0.16</v>
      </c>
      <c r="Y903" t="n">
        <v>1</v>
      </c>
      <c r="Z903" t="n">
        <v>10</v>
      </c>
    </row>
    <row r="904">
      <c r="A904" t="n">
        <v>18</v>
      </c>
      <c r="B904" t="n">
        <v>45</v>
      </c>
      <c r="C904" t="inlineStr">
        <is>
          <t xml:space="preserve">CONCLUIDO	</t>
        </is>
      </c>
      <c r="D904" t="n">
        <v>11.1262</v>
      </c>
      <c r="E904" t="n">
        <v>8.99</v>
      </c>
      <c r="F904" t="n">
        <v>6.84</v>
      </c>
      <c r="G904" t="n">
        <v>51.26</v>
      </c>
      <c r="H904" t="n">
        <v>0.93</v>
      </c>
      <c r="I904" t="n">
        <v>8</v>
      </c>
      <c r="J904" t="n">
        <v>104.34</v>
      </c>
      <c r="K904" t="n">
        <v>39.72</v>
      </c>
      <c r="L904" t="n">
        <v>5.5</v>
      </c>
      <c r="M904" t="n">
        <v>6</v>
      </c>
      <c r="N904" t="n">
        <v>14.12</v>
      </c>
      <c r="O904" t="n">
        <v>13102.5</v>
      </c>
      <c r="P904" t="n">
        <v>53.52</v>
      </c>
      <c r="Q904" t="n">
        <v>204.19</v>
      </c>
      <c r="R904" t="n">
        <v>26.29</v>
      </c>
      <c r="S904" t="n">
        <v>17.37</v>
      </c>
      <c r="T904" t="n">
        <v>2347.39</v>
      </c>
      <c r="U904" t="n">
        <v>0.66</v>
      </c>
      <c r="V904" t="n">
        <v>0.75</v>
      </c>
      <c r="W904" t="n">
        <v>1.15</v>
      </c>
      <c r="X904" t="n">
        <v>0.14</v>
      </c>
      <c r="Y904" t="n">
        <v>1</v>
      </c>
      <c r="Z904" t="n">
        <v>10</v>
      </c>
    </row>
    <row r="905">
      <c r="A905" t="n">
        <v>19</v>
      </c>
      <c r="B905" t="n">
        <v>45</v>
      </c>
      <c r="C905" t="inlineStr">
        <is>
          <t xml:space="preserve">CONCLUIDO	</t>
        </is>
      </c>
      <c r="D905" t="n">
        <v>11.1269</v>
      </c>
      <c r="E905" t="n">
        <v>8.99</v>
      </c>
      <c r="F905" t="n">
        <v>6.83</v>
      </c>
      <c r="G905" t="n">
        <v>51.26</v>
      </c>
      <c r="H905" t="n">
        <v>0.97</v>
      </c>
      <c r="I905" t="n">
        <v>8</v>
      </c>
      <c r="J905" t="n">
        <v>104.65</v>
      </c>
      <c r="K905" t="n">
        <v>39.72</v>
      </c>
      <c r="L905" t="n">
        <v>5.75</v>
      </c>
      <c r="M905" t="n">
        <v>6</v>
      </c>
      <c r="N905" t="n">
        <v>14.19</v>
      </c>
      <c r="O905" t="n">
        <v>13141.33</v>
      </c>
      <c r="P905" t="n">
        <v>52.8</v>
      </c>
      <c r="Q905" t="n">
        <v>204.14</v>
      </c>
      <c r="R905" t="n">
        <v>26.32</v>
      </c>
      <c r="S905" t="n">
        <v>17.37</v>
      </c>
      <c r="T905" t="n">
        <v>2361.02</v>
      </c>
      <c r="U905" t="n">
        <v>0.66</v>
      </c>
      <c r="V905" t="n">
        <v>0.75</v>
      </c>
      <c r="W905" t="n">
        <v>1.15</v>
      </c>
      <c r="X905" t="n">
        <v>0.14</v>
      </c>
      <c r="Y905" t="n">
        <v>1</v>
      </c>
      <c r="Z905" t="n">
        <v>10</v>
      </c>
    </row>
    <row r="906">
      <c r="A906" t="n">
        <v>20</v>
      </c>
      <c r="B906" t="n">
        <v>45</v>
      </c>
      <c r="C906" t="inlineStr">
        <is>
          <t xml:space="preserve">CONCLUIDO	</t>
        </is>
      </c>
      <c r="D906" t="n">
        <v>11.1328</v>
      </c>
      <c r="E906" t="n">
        <v>8.98</v>
      </c>
      <c r="F906" t="n">
        <v>6.83</v>
      </c>
      <c r="G906" t="n">
        <v>51.23</v>
      </c>
      <c r="H906" t="n">
        <v>1.01</v>
      </c>
      <c r="I906" t="n">
        <v>8</v>
      </c>
      <c r="J906" t="n">
        <v>104.97</v>
      </c>
      <c r="K906" t="n">
        <v>39.72</v>
      </c>
      <c r="L906" t="n">
        <v>6</v>
      </c>
      <c r="M906" t="n">
        <v>6</v>
      </c>
      <c r="N906" t="n">
        <v>14.25</v>
      </c>
      <c r="O906" t="n">
        <v>13180.19</v>
      </c>
      <c r="P906" t="n">
        <v>52.46</v>
      </c>
      <c r="Q906" t="n">
        <v>204.14</v>
      </c>
      <c r="R906" t="n">
        <v>26.17</v>
      </c>
      <c r="S906" t="n">
        <v>17.37</v>
      </c>
      <c r="T906" t="n">
        <v>2287.54</v>
      </c>
      <c r="U906" t="n">
        <v>0.66</v>
      </c>
      <c r="V906" t="n">
        <v>0.75</v>
      </c>
      <c r="W906" t="n">
        <v>1.15</v>
      </c>
      <c r="X906" t="n">
        <v>0.14</v>
      </c>
      <c r="Y906" t="n">
        <v>1</v>
      </c>
      <c r="Z906" t="n">
        <v>10</v>
      </c>
    </row>
    <row r="907">
      <c r="A907" t="n">
        <v>21</v>
      </c>
      <c r="B907" t="n">
        <v>45</v>
      </c>
      <c r="C907" t="inlineStr">
        <is>
          <t xml:space="preserve">CONCLUIDO	</t>
        </is>
      </c>
      <c r="D907" t="n">
        <v>11.1912</v>
      </c>
      <c r="E907" t="n">
        <v>8.94</v>
      </c>
      <c r="F907" t="n">
        <v>6.8</v>
      </c>
      <c r="G907" t="n">
        <v>58.32</v>
      </c>
      <c r="H907" t="n">
        <v>1.05</v>
      </c>
      <c r="I907" t="n">
        <v>7</v>
      </c>
      <c r="J907" t="n">
        <v>105.28</v>
      </c>
      <c r="K907" t="n">
        <v>39.72</v>
      </c>
      <c r="L907" t="n">
        <v>6.25</v>
      </c>
      <c r="M907" t="n">
        <v>5</v>
      </c>
      <c r="N907" t="n">
        <v>14.32</v>
      </c>
      <c r="O907" t="n">
        <v>13219.07</v>
      </c>
      <c r="P907" t="n">
        <v>51.82</v>
      </c>
      <c r="Q907" t="n">
        <v>204.2</v>
      </c>
      <c r="R907" t="n">
        <v>25.31</v>
      </c>
      <c r="S907" t="n">
        <v>17.37</v>
      </c>
      <c r="T907" t="n">
        <v>1862.59</v>
      </c>
      <c r="U907" t="n">
        <v>0.6899999999999999</v>
      </c>
      <c r="V907" t="n">
        <v>0.75</v>
      </c>
      <c r="W907" t="n">
        <v>1.15</v>
      </c>
      <c r="X907" t="n">
        <v>0.11</v>
      </c>
      <c r="Y907" t="n">
        <v>1</v>
      </c>
      <c r="Z907" t="n">
        <v>10</v>
      </c>
    </row>
    <row r="908">
      <c r="A908" t="n">
        <v>22</v>
      </c>
      <c r="B908" t="n">
        <v>45</v>
      </c>
      <c r="C908" t="inlineStr">
        <is>
          <t xml:space="preserve">CONCLUIDO	</t>
        </is>
      </c>
      <c r="D908" t="n">
        <v>11.1829</v>
      </c>
      <c r="E908" t="n">
        <v>8.94</v>
      </c>
      <c r="F908" t="n">
        <v>6.81</v>
      </c>
      <c r="G908" t="n">
        <v>58.37</v>
      </c>
      <c r="H908" t="n">
        <v>1.08</v>
      </c>
      <c r="I908" t="n">
        <v>7</v>
      </c>
      <c r="J908" t="n">
        <v>105.6</v>
      </c>
      <c r="K908" t="n">
        <v>39.72</v>
      </c>
      <c r="L908" t="n">
        <v>6.5</v>
      </c>
      <c r="M908" t="n">
        <v>5</v>
      </c>
      <c r="N908" t="n">
        <v>14.39</v>
      </c>
      <c r="O908" t="n">
        <v>13257.98</v>
      </c>
      <c r="P908" t="n">
        <v>51.8</v>
      </c>
      <c r="Q908" t="n">
        <v>204.14</v>
      </c>
      <c r="R908" t="n">
        <v>25.58</v>
      </c>
      <c r="S908" t="n">
        <v>17.37</v>
      </c>
      <c r="T908" t="n">
        <v>1999.57</v>
      </c>
      <c r="U908" t="n">
        <v>0.68</v>
      </c>
      <c r="V908" t="n">
        <v>0.75</v>
      </c>
      <c r="W908" t="n">
        <v>1.15</v>
      </c>
      <c r="X908" t="n">
        <v>0.12</v>
      </c>
      <c r="Y908" t="n">
        <v>1</v>
      </c>
      <c r="Z908" t="n">
        <v>10</v>
      </c>
    </row>
    <row r="909">
      <c r="A909" t="n">
        <v>23</v>
      </c>
      <c r="B909" t="n">
        <v>45</v>
      </c>
      <c r="C909" t="inlineStr">
        <is>
          <t xml:space="preserve">CONCLUIDO	</t>
        </is>
      </c>
      <c r="D909" t="n">
        <v>11.1829</v>
      </c>
      <c r="E909" t="n">
        <v>8.94</v>
      </c>
      <c r="F909" t="n">
        <v>6.81</v>
      </c>
      <c r="G909" t="n">
        <v>58.37</v>
      </c>
      <c r="H909" t="n">
        <v>1.12</v>
      </c>
      <c r="I909" t="n">
        <v>7</v>
      </c>
      <c r="J909" t="n">
        <v>105.92</v>
      </c>
      <c r="K909" t="n">
        <v>39.72</v>
      </c>
      <c r="L909" t="n">
        <v>6.75</v>
      </c>
      <c r="M909" t="n">
        <v>5</v>
      </c>
      <c r="N909" t="n">
        <v>14.45</v>
      </c>
      <c r="O909" t="n">
        <v>13296.91</v>
      </c>
      <c r="P909" t="n">
        <v>51.43</v>
      </c>
      <c r="Q909" t="n">
        <v>204.16</v>
      </c>
      <c r="R909" t="n">
        <v>25.63</v>
      </c>
      <c r="S909" t="n">
        <v>17.37</v>
      </c>
      <c r="T909" t="n">
        <v>2022.45</v>
      </c>
      <c r="U909" t="n">
        <v>0.68</v>
      </c>
      <c r="V909" t="n">
        <v>0.75</v>
      </c>
      <c r="W909" t="n">
        <v>1.15</v>
      </c>
      <c r="X909" t="n">
        <v>0.12</v>
      </c>
      <c r="Y909" t="n">
        <v>1</v>
      </c>
      <c r="Z909" t="n">
        <v>10</v>
      </c>
    </row>
    <row r="910">
      <c r="A910" t="n">
        <v>24</v>
      </c>
      <c r="B910" t="n">
        <v>45</v>
      </c>
      <c r="C910" t="inlineStr">
        <is>
          <t xml:space="preserve">CONCLUIDO	</t>
        </is>
      </c>
      <c r="D910" t="n">
        <v>11.1798</v>
      </c>
      <c r="E910" t="n">
        <v>8.94</v>
      </c>
      <c r="F910" t="n">
        <v>6.81</v>
      </c>
      <c r="G910" t="n">
        <v>58.4</v>
      </c>
      <c r="H910" t="n">
        <v>1.16</v>
      </c>
      <c r="I910" t="n">
        <v>7</v>
      </c>
      <c r="J910" t="n">
        <v>106.23</v>
      </c>
      <c r="K910" t="n">
        <v>39.72</v>
      </c>
      <c r="L910" t="n">
        <v>7</v>
      </c>
      <c r="M910" t="n">
        <v>5</v>
      </c>
      <c r="N910" t="n">
        <v>14.52</v>
      </c>
      <c r="O910" t="n">
        <v>13335.87</v>
      </c>
      <c r="P910" t="n">
        <v>50.62</v>
      </c>
      <c r="Q910" t="n">
        <v>204.14</v>
      </c>
      <c r="R910" t="n">
        <v>25.62</v>
      </c>
      <c r="S910" t="n">
        <v>17.37</v>
      </c>
      <c r="T910" t="n">
        <v>2019.23</v>
      </c>
      <c r="U910" t="n">
        <v>0.68</v>
      </c>
      <c r="V910" t="n">
        <v>0.75</v>
      </c>
      <c r="W910" t="n">
        <v>1.15</v>
      </c>
      <c r="X910" t="n">
        <v>0.12</v>
      </c>
      <c r="Y910" t="n">
        <v>1</v>
      </c>
      <c r="Z910" t="n">
        <v>10</v>
      </c>
    </row>
    <row r="911">
      <c r="A911" t="n">
        <v>25</v>
      </c>
      <c r="B911" t="n">
        <v>45</v>
      </c>
      <c r="C911" t="inlineStr">
        <is>
          <t xml:space="preserve">CONCLUIDO	</t>
        </is>
      </c>
      <c r="D911" t="n">
        <v>11.2433</v>
      </c>
      <c r="E911" t="n">
        <v>8.890000000000001</v>
      </c>
      <c r="F911" t="n">
        <v>6.78</v>
      </c>
      <c r="G911" t="n">
        <v>67.83</v>
      </c>
      <c r="H911" t="n">
        <v>1.2</v>
      </c>
      <c r="I911" t="n">
        <v>6</v>
      </c>
      <c r="J911" t="n">
        <v>106.55</v>
      </c>
      <c r="K911" t="n">
        <v>39.72</v>
      </c>
      <c r="L911" t="n">
        <v>7.25</v>
      </c>
      <c r="M911" t="n">
        <v>3</v>
      </c>
      <c r="N911" t="n">
        <v>14.58</v>
      </c>
      <c r="O911" t="n">
        <v>13374.86</v>
      </c>
      <c r="P911" t="n">
        <v>49.78</v>
      </c>
      <c r="Q911" t="n">
        <v>204.14</v>
      </c>
      <c r="R911" t="n">
        <v>24.59</v>
      </c>
      <c r="S911" t="n">
        <v>17.37</v>
      </c>
      <c r="T911" t="n">
        <v>1508.33</v>
      </c>
      <c r="U911" t="n">
        <v>0.71</v>
      </c>
      <c r="V911" t="n">
        <v>0.75</v>
      </c>
      <c r="W911" t="n">
        <v>1.15</v>
      </c>
      <c r="X911" t="n">
        <v>0.09</v>
      </c>
      <c r="Y911" t="n">
        <v>1</v>
      </c>
      <c r="Z911" t="n">
        <v>10</v>
      </c>
    </row>
    <row r="912">
      <c r="A912" t="n">
        <v>26</v>
      </c>
      <c r="B912" t="n">
        <v>45</v>
      </c>
      <c r="C912" t="inlineStr">
        <is>
          <t xml:space="preserve">CONCLUIDO	</t>
        </is>
      </c>
      <c r="D912" t="n">
        <v>11.236</v>
      </c>
      <c r="E912" t="n">
        <v>8.9</v>
      </c>
      <c r="F912" t="n">
        <v>6.79</v>
      </c>
      <c r="G912" t="n">
        <v>67.89</v>
      </c>
      <c r="H912" t="n">
        <v>1.24</v>
      </c>
      <c r="I912" t="n">
        <v>6</v>
      </c>
      <c r="J912" t="n">
        <v>106.86</v>
      </c>
      <c r="K912" t="n">
        <v>39.72</v>
      </c>
      <c r="L912" t="n">
        <v>7.5</v>
      </c>
      <c r="M912" t="n">
        <v>3</v>
      </c>
      <c r="N912" t="n">
        <v>14.65</v>
      </c>
      <c r="O912" t="n">
        <v>13413.87</v>
      </c>
      <c r="P912" t="n">
        <v>49.78</v>
      </c>
      <c r="Q912" t="n">
        <v>204.15</v>
      </c>
      <c r="R912" t="n">
        <v>24.81</v>
      </c>
      <c r="S912" t="n">
        <v>17.37</v>
      </c>
      <c r="T912" t="n">
        <v>1617.97</v>
      </c>
      <c r="U912" t="n">
        <v>0.7</v>
      </c>
      <c r="V912" t="n">
        <v>0.75</v>
      </c>
      <c r="W912" t="n">
        <v>1.15</v>
      </c>
      <c r="X912" t="n">
        <v>0.1</v>
      </c>
      <c r="Y912" t="n">
        <v>1</v>
      </c>
      <c r="Z912" t="n">
        <v>10</v>
      </c>
    </row>
    <row r="913">
      <c r="A913" t="n">
        <v>27</v>
      </c>
      <c r="B913" t="n">
        <v>45</v>
      </c>
      <c r="C913" t="inlineStr">
        <is>
          <t xml:space="preserve">CONCLUIDO	</t>
        </is>
      </c>
      <c r="D913" t="n">
        <v>11.2346</v>
      </c>
      <c r="E913" t="n">
        <v>8.9</v>
      </c>
      <c r="F913" t="n">
        <v>6.79</v>
      </c>
      <c r="G913" t="n">
        <v>67.90000000000001</v>
      </c>
      <c r="H913" t="n">
        <v>1.27</v>
      </c>
      <c r="I913" t="n">
        <v>6</v>
      </c>
      <c r="J913" t="n">
        <v>107.18</v>
      </c>
      <c r="K913" t="n">
        <v>39.72</v>
      </c>
      <c r="L913" t="n">
        <v>7.75</v>
      </c>
      <c r="M913" t="n">
        <v>0</v>
      </c>
      <c r="N913" t="n">
        <v>14.72</v>
      </c>
      <c r="O913" t="n">
        <v>13452.9</v>
      </c>
      <c r="P913" t="n">
        <v>49.83</v>
      </c>
      <c r="Q913" t="n">
        <v>204.14</v>
      </c>
      <c r="R913" t="n">
        <v>24.68</v>
      </c>
      <c r="S913" t="n">
        <v>17.37</v>
      </c>
      <c r="T913" t="n">
        <v>1552.03</v>
      </c>
      <c r="U913" t="n">
        <v>0.7</v>
      </c>
      <c r="V913" t="n">
        <v>0.75</v>
      </c>
      <c r="W913" t="n">
        <v>1.15</v>
      </c>
      <c r="X913" t="n">
        <v>0.1</v>
      </c>
      <c r="Y913" t="n">
        <v>1</v>
      </c>
      <c r="Z913" t="n">
        <v>10</v>
      </c>
    </row>
    <row r="914">
      <c r="A914" t="n">
        <v>0</v>
      </c>
      <c r="B914" t="n">
        <v>105</v>
      </c>
      <c r="C914" t="inlineStr">
        <is>
          <t xml:space="preserve">CONCLUIDO	</t>
        </is>
      </c>
      <c r="D914" t="n">
        <v>6.8076</v>
      </c>
      <c r="E914" t="n">
        <v>14.69</v>
      </c>
      <c r="F914" t="n">
        <v>8.52</v>
      </c>
      <c r="G914" t="n">
        <v>5.74</v>
      </c>
      <c r="H914" t="n">
        <v>0.09</v>
      </c>
      <c r="I914" t="n">
        <v>89</v>
      </c>
      <c r="J914" t="n">
        <v>204</v>
      </c>
      <c r="K914" t="n">
        <v>55.27</v>
      </c>
      <c r="L914" t="n">
        <v>1</v>
      </c>
      <c r="M914" t="n">
        <v>87</v>
      </c>
      <c r="N914" t="n">
        <v>42.72</v>
      </c>
      <c r="O914" t="n">
        <v>25393.6</v>
      </c>
      <c r="P914" t="n">
        <v>122.61</v>
      </c>
      <c r="Q914" t="n">
        <v>204.17</v>
      </c>
      <c r="R914" t="n">
        <v>78.27</v>
      </c>
      <c r="S914" t="n">
        <v>17.37</v>
      </c>
      <c r="T914" t="n">
        <v>27932.44</v>
      </c>
      <c r="U914" t="n">
        <v>0.22</v>
      </c>
      <c r="V914" t="n">
        <v>0.6</v>
      </c>
      <c r="W914" t="n">
        <v>1.3</v>
      </c>
      <c r="X914" t="n">
        <v>1.82</v>
      </c>
      <c r="Y914" t="n">
        <v>1</v>
      </c>
      <c r="Z914" t="n">
        <v>10</v>
      </c>
    </row>
    <row r="915">
      <c r="A915" t="n">
        <v>1</v>
      </c>
      <c r="B915" t="n">
        <v>105</v>
      </c>
      <c r="C915" t="inlineStr">
        <is>
          <t xml:space="preserve">CONCLUIDO	</t>
        </is>
      </c>
      <c r="D915" t="n">
        <v>7.4704</v>
      </c>
      <c r="E915" t="n">
        <v>13.39</v>
      </c>
      <c r="F915" t="n">
        <v>8.06</v>
      </c>
      <c r="G915" t="n">
        <v>7.11</v>
      </c>
      <c r="H915" t="n">
        <v>0.11</v>
      </c>
      <c r="I915" t="n">
        <v>68</v>
      </c>
      <c r="J915" t="n">
        <v>204.39</v>
      </c>
      <c r="K915" t="n">
        <v>55.27</v>
      </c>
      <c r="L915" t="n">
        <v>1.25</v>
      </c>
      <c r="M915" t="n">
        <v>66</v>
      </c>
      <c r="N915" t="n">
        <v>42.87</v>
      </c>
      <c r="O915" t="n">
        <v>25442.42</v>
      </c>
      <c r="P915" t="n">
        <v>115.95</v>
      </c>
      <c r="Q915" t="n">
        <v>204.15</v>
      </c>
      <c r="R915" t="n">
        <v>64.43000000000001</v>
      </c>
      <c r="S915" t="n">
        <v>17.37</v>
      </c>
      <c r="T915" t="n">
        <v>21115.61</v>
      </c>
      <c r="U915" t="n">
        <v>0.27</v>
      </c>
      <c r="V915" t="n">
        <v>0.63</v>
      </c>
      <c r="W915" t="n">
        <v>1.26</v>
      </c>
      <c r="X915" t="n">
        <v>1.37</v>
      </c>
      <c r="Y915" t="n">
        <v>1</v>
      </c>
      <c r="Z915" t="n">
        <v>10</v>
      </c>
    </row>
    <row r="916">
      <c r="A916" t="n">
        <v>2</v>
      </c>
      <c r="B916" t="n">
        <v>105</v>
      </c>
      <c r="C916" t="inlineStr">
        <is>
          <t xml:space="preserve">CONCLUIDO	</t>
        </is>
      </c>
      <c r="D916" t="n">
        <v>7.9447</v>
      </c>
      <c r="E916" t="n">
        <v>12.59</v>
      </c>
      <c r="F916" t="n">
        <v>7.79</v>
      </c>
      <c r="G916" t="n">
        <v>8.5</v>
      </c>
      <c r="H916" t="n">
        <v>0.13</v>
      </c>
      <c r="I916" t="n">
        <v>55</v>
      </c>
      <c r="J916" t="n">
        <v>204.79</v>
      </c>
      <c r="K916" t="n">
        <v>55.27</v>
      </c>
      <c r="L916" t="n">
        <v>1.5</v>
      </c>
      <c r="M916" t="n">
        <v>53</v>
      </c>
      <c r="N916" t="n">
        <v>43.02</v>
      </c>
      <c r="O916" t="n">
        <v>25491.3</v>
      </c>
      <c r="P916" t="n">
        <v>111.88</v>
      </c>
      <c r="Q916" t="n">
        <v>204.18</v>
      </c>
      <c r="R916" t="n">
        <v>55.89</v>
      </c>
      <c r="S916" t="n">
        <v>17.37</v>
      </c>
      <c r="T916" t="n">
        <v>16913.48</v>
      </c>
      <c r="U916" t="n">
        <v>0.31</v>
      </c>
      <c r="V916" t="n">
        <v>0.66</v>
      </c>
      <c r="W916" t="n">
        <v>1.23</v>
      </c>
      <c r="X916" t="n">
        <v>1.1</v>
      </c>
      <c r="Y916" t="n">
        <v>1</v>
      </c>
      <c r="Z916" t="n">
        <v>10</v>
      </c>
    </row>
    <row r="917">
      <c r="A917" t="n">
        <v>3</v>
      </c>
      <c r="B917" t="n">
        <v>105</v>
      </c>
      <c r="C917" t="inlineStr">
        <is>
          <t xml:space="preserve">CONCLUIDO	</t>
        </is>
      </c>
      <c r="D917" t="n">
        <v>8.320399999999999</v>
      </c>
      <c r="E917" t="n">
        <v>12.02</v>
      </c>
      <c r="F917" t="n">
        <v>7.59</v>
      </c>
      <c r="G917" t="n">
        <v>9.9</v>
      </c>
      <c r="H917" t="n">
        <v>0.15</v>
      </c>
      <c r="I917" t="n">
        <v>46</v>
      </c>
      <c r="J917" t="n">
        <v>205.18</v>
      </c>
      <c r="K917" t="n">
        <v>55.27</v>
      </c>
      <c r="L917" t="n">
        <v>1.75</v>
      </c>
      <c r="M917" t="n">
        <v>44</v>
      </c>
      <c r="N917" t="n">
        <v>43.16</v>
      </c>
      <c r="O917" t="n">
        <v>25540.22</v>
      </c>
      <c r="P917" t="n">
        <v>108.82</v>
      </c>
      <c r="Q917" t="n">
        <v>204.19</v>
      </c>
      <c r="R917" t="n">
        <v>49.75</v>
      </c>
      <c r="S917" t="n">
        <v>17.37</v>
      </c>
      <c r="T917" t="n">
        <v>13889.27</v>
      </c>
      <c r="U917" t="n">
        <v>0.35</v>
      </c>
      <c r="V917" t="n">
        <v>0.67</v>
      </c>
      <c r="W917" t="n">
        <v>1.21</v>
      </c>
      <c r="X917" t="n">
        <v>0.9</v>
      </c>
      <c r="Y917" t="n">
        <v>1</v>
      </c>
      <c r="Z917" t="n">
        <v>10</v>
      </c>
    </row>
    <row r="918">
      <c r="A918" t="n">
        <v>4</v>
      </c>
      <c r="B918" t="n">
        <v>105</v>
      </c>
      <c r="C918" t="inlineStr">
        <is>
          <t xml:space="preserve">CONCLUIDO	</t>
        </is>
      </c>
      <c r="D918" t="n">
        <v>8.575900000000001</v>
      </c>
      <c r="E918" t="n">
        <v>11.66</v>
      </c>
      <c r="F918" t="n">
        <v>7.47</v>
      </c>
      <c r="G918" t="n">
        <v>11.21</v>
      </c>
      <c r="H918" t="n">
        <v>0.17</v>
      </c>
      <c r="I918" t="n">
        <v>40</v>
      </c>
      <c r="J918" t="n">
        <v>205.58</v>
      </c>
      <c r="K918" t="n">
        <v>55.27</v>
      </c>
      <c r="L918" t="n">
        <v>2</v>
      </c>
      <c r="M918" t="n">
        <v>38</v>
      </c>
      <c r="N918" t="n">
        <v>43.31</v>
      </c>
      <c r="O918" t="n">
        <v>25589.2</v>
      </c>
      <c r="P918" t="n">
        <v>107</v>
      </c>
      <c r="Q918" t="n">
        <v>204.14</v>
      </c>
      <c r="R918" t="n">
        <v>46.21</v>
      </c>
      <c r="S918" t="n">
        <v>17.37</v>
      </c>
      <c r="T918" t="n">
        <v>12149.48</v>
      </c>
      <c r="U918" t="n">
        <v>0.38</v>
      </c>
      <c r="V918" t="n">
        <v>0.68</v>
      </c>
      <c r="W918" t="n">
        <v>1.2</v>
      </c>
      <c r="X918" t="n">
        <v>0.78</v>
      </c>
      <c r="Y918" t="n">
        <v>1</v>
      </c>
      <c r="Z918" t="n">
        <v>10</v>
      </c>
    </row>
    <row r="919">
      <c r="A919" t="n">
        <v>5</v>
      </c>
      <c r="B919" t="n">
        <v>105</v>
      </c>
      <c r="C919" t="inlineStr">
        <is>
          <t xml:space="preserve">CONCLUIDO	</t>
        </is>
      </c>
      <c r="D919" t="n">
        <v>8.789300000000001</v>
      </c>
      <c r="E919" t="n">
        <v>11.38</v>
      </c>
      <c r="F919" t="n">
        <v>7.39</v>
      </c>
      <c r="G919" t="n">
        <v>12.67</v>
      </c>
      <c r="H919" t="n">
        <v>0.19</v>
      </c>
      <c r="I919" t="n">
        <v>35</v>
      </c>
      <c r="J919" t="n">
        <v>205.98</v>
      </c>
      <c r="K919" t="n">
        <v>55.27</v>
      </c>
      <c r="L919" t="n">
        <v>2.25</v>
      </c>
      <c r="M919" t="n">
        <v>33</v>
      </c>
      <c r="N919" t="n">
        <v>43.46</v>
      </c>
      <c r="O919" t="n">
        <v>25638.22</v>
      </c>
      <c r="P919" t="n">
        <v>105.74</v>
      </c>
      <c r="Q919" t="n">
        <v>204.23</v>
      </c>
      <c r="R919" t="n">
        <v>43.57</v>
      </c>
      <c r="S919" t="n">
        <v>17.37</v>
      </c>
      <c r="T919" t="n">
        <v>10853.4</v>
      </c>
      <c r="U919" t="n">
        <v>0.4</v>
      </c>
      <c r="V919" t="n">
        <v>0.6899999999999999</v>
      </c>
      <c r="W919" t="n">
        <v>1.2</v>
      </c>
      <c r="X919" t="n">
        <v>0.7</v>
      </c>
      <c r="Y919" t="n">
        <v>1</v>
      </c>
      <c r="Z919" t="n">
        <v>10</v>
      </c>
    </row>
    <row r="920">
      <c r="A920" t="n">
        <v>6</v>
      </c>
      <c r="B920" t="n">
        <v>105</v>
      </c>
      <c r="C920" t="inlineStr">
        <is>
          <t xml:space="preserve">CONCLUIDO	</t>
        </is>
      </c>
      <c r="D920" t="n">
        <v>9.001099999999999</v>
      </c>
      <c r="E920" t="n">
        <v>11.11</v>
      </c>
      <c r="F920" t="n">
        <v>7.29</v>
      </c>
      <c r="G920" t="n">
        <v>14.11</v>
      </c>
      <c r="H920" t="n">
        <v>0.22</v>
      </c>
      <c r="I920" t="n">
        <v>31</v>
      </c>
      <c r="J920" t="n">
        <v>206.38</v>
      </c>
      <c r="K920" t="n">
        <v>55.27</v>
      </c>
      <c r="L920" t="n">
        <v>2.5</v>
      </c>
      <c r="M920" t="n">
        <v>29</v>
      </c>
      <c r="N920" t="n">
        <v>43.6</v>
      </c>
      <c r="O920" t="n">
        <v>25687.3</v>
      </c>
      <c r="P920" t="n">
        <v>104.07</v>
      </c>
      <c r="Q920" t="n">
        <v>204.2</v>
      </c>
      <c r="R920" t="n">
        <v>40.14</v>
      </c>
      <c r="S920" t="n">
        <v>17.37</v>
      </c>
      <c r="T920" t="n">
        <v>9155.809999999999</v>
      </c>
      <c r="U920" t="n">
        <v>0.43</v>
      </c>
      <c r="V920" t="n">
        <v>0.7</v>
      </c>
      <c r="W920" t="n">
        <v>1.19</v>
      </c>
      <c r="X920" t="n">
        <v>0.59</v>
      </c>
      <c r="Y920" t="n">
        <v>1</v>
      </c>
      <c r="Z920" t="n">
        <v>10</v>
      </c>
    </row>
    <row r="921">
      <c r="A921" t="n">
        <v>7</v>
      </c>
      <c r="B921" t="n">
        <v>105</v>
      </c>
      <c r="C921" t="inlineStr">
        <is>
          <t xml:space="preserve">CONCLUIDO	</t>
        </is>
      </c>
      <c r="D921" t="n">
        <v>9.1494</v>
      </c>
      <c r="E921" t="n">
        <v>10.93</v>
      </c>
      <c r="F921" t="n">
        <v>7.23</v>
      </c>
      <c r="G921" t="n">
        <v>15.49</v>
      </c>
      <c r="H921" t="n">
        <v>0.24</v>
      </c>
      <c r="I921" t="n">
        <v>28</v>
      </c>
      <c r="J921" t="n">
        <v>206.78</v>
      </c>
      <c r="K921" t="n">
        <v>55.27</v>
      </c>
      <c r="L921" t="n">
        <v>2.75</v>
      </c>
      <c r="M921" t="n">
        <v>26</v>
      </c>
      <c r="N921" t="n">
        <v>43.75</v>
      </c>
      <c r="O921" t="n">
        <v>25736.42</v>
      </c>
      <c r="P921" t="n">
        <v>103.05</v>
      </c>
      <c r="Q921" t="n">
        <v>204.14</v>
      </c>
      <c r="R921" t="n">
        <v>38.74</v>
      </c>
      <c r="S921" t="n">
        <v>17.37</v>
      </c>
      <c r="T921" t="n">
        <v>8471.93</v>
      </c>
      <c r="U921" t="n">
        <v>0.45</v>
      </c>
      <c r="V921" t="n">
        <v>0.71</v>
      </c>
      <c r="W921" t="n">
        <v>1.18</v>
      </c>
      <c r="X921" t="n">
        <v>0.54</v>
      </c>
      <c r="Y921" t="n">
        <v>1</v>
      </c>
      <c r="Z921" t="n">
        <v>10</v>
      </c>
    </row>
    <row r="922">
      <c r="A922" t="n">
        <v>8</v>
      </c>
      <c r="B922" t="n">
        <v>105</v>
      </c>
      <c r="C922" t="inlineStr">
        <is>
          <t xml:space="preserve">CONCLUIDO	</t>
        </is>
      </c>
      <c r="D922" t="n">
        <v>9.249700000000001</v>
      </c>
      <c r="E922" t="n">
        <v>10.81</v>
      </c>
      <c r="F922" t="n">
        <v>7.19</v>
      </c>
      <c r="G922" t="n">
        <v>16.6</v>
      </c>
      <c r="H922" t="n">
        <v>0.26</v>
      </c>
      <c r="I922" t="n">
        <v>26</v>
      </c>
      <c r="J922" t="n">
        <v>207.17</v>
      </c>
      <c r="K922" t="n">
        <v>55.27</v>
      </c>
      <c r="L922" t="n">
        <v>3</v>
      </c>
      <c r="M922" t="n">
        <v>24</v>
      </c>
      <c r="N922" t="n">
        <v>43.9</v>
      </c>
      <c r="O922" t="n">
        <v>25785.6</v>
      </c>
      <c r="P922" t="n">
        <v>102.41</v>
      </c>
      <c r="Q922" t="n">
        <v>204.21</v>
      </c>
      <c r="R922" t="n">
        <v>37.65</v>
      </c>
      <c r="S922" t="n">
        <v>17.37</v>
      </c>
      <c r="T922" t="n">
        <v>7934.84</v>
      </c>
      <c r="U922" t="n">
        <v>0.46</v>
      </c>
      <c r="V922" t="n">
        <v>0.71</v>
      </c>
      <c r="W922" t="n">
        <v>1.17</v>
      </c>
      <c r="X922" t="n">
        <v>0.5</v>
      </c>
      <c r="Y922" t="n">
        <v>1</v>
      </c>
      <c r="Z922" t="n">
        <v>10</v>
      </c>
    </row>
    <row r="923">
      <c r="A923" t="n">
        <v>9</v>
      </c>
      <c r="B923" t="n">
        <v>105</v>
      </c>
      <c r="C923" t="inlineStr">
        <is>
          <t xml:space="preserve">CONCLUIDO	</t>
        </is>
      </c>
      <c r="D923" t="n">
        <v>9.3371</v>
      </c>
      <c r="E923" t="n">
        <v>10.71</v>
      </c>
      <c r="F923" t="n">
        <v>7.17</v>
      </c>
      <c r="G923" t="n">
        <v>17.93</v>
      </c>
      <c r="H923" t="n">
        <v>0.28</v>
      </c>
      <c r="I923" t="n">
        <v>24</v>
      </c>
      <c r="J923" t="n">
        <v>207.57</v>
      </c>
      <c r="K923" t="n">
        <v>55.27</v>
      </c>
      <c r="L923" t="n">
        <v>3.25</v>
      </c>
      <c r="M923" t="n">
        <v>22</v>
      </c>
      <c r="N923" t="n">
        <v>44.05</v>
      </c>
      <c r="O923" t="n">
        <v>25834.83</v>
      </c>
      <c r="P923" t="n">
        <v>101.97</v>
      </c>
      <c r="Q923" t="n">
        <v>204.15</v>
      </c>
      <c r="R923" t="n">
        <v>36.78</v>
      </c>
      <c r="S923" t="n">
        <v>17.37</v>
      </c>
      <c r="T923" t="n">
        <v>7510.61</v>
      </c>
      <c r="U923" t="n">
        <v>0.47</v>
      </c>
      <c r="V923" t="n">
        <v>0.71</v>
      </c>
      <c r="W923" t="n">
        <v>1.18</v>
      </c>
      <c r="X923" t="n">
        <v>0.48</v>
      </c>
      <c r="Y923" t="n">
        <v>1</v>
      </c>
      <c r="Z923" t="n">
        <v>10</v>
      </c>
    </row>
    <row r="924">
      <c r="A924" t="n">
        <v>10</v>
      </c>
      <c r="B924" t="n">
        <v>105</v>
      </c>
      <c r="C924" t="inlineStr">
        <is>
          <t xml:space="preserve">CONCLUIDO	</t>
        </is>
      </c>
      <c r="D924" t="n">
        <v>9.4665</v>
      </c>
      <c r="E924" t="n">
        <v>10.56</v>
      </c>
      <c r="F924" t="n">
        <v>7.11</v>
      </c>
      <c r="G924" t="n">
        <v>19.38</v>
      </c>
      <c r="H924" t="n">
        <v>0.3</v>
      </c>
      <c r="I924" t="n">
        <v>22</v>
      </c>
      <c r="J924" t="n">
        <v>207.97</v>
      </c>
      <c r="K924" t="n">
        <v>55.27</v>
      </c>
      <c r="L924" t="n">
        <v>3.5</v>
      </c>
      <c r="M924" t="n">
        <v>20</v>
      </c>
      <c r="N924" t="n">
        <v>44.2</v>
      </c>
      <c r="O924" t="n">
        <v>25884.1</v>
      </c>
      <c r="P924" t="n">
        <v>100.94</v>
      </c>
      <c r="Q924" t="n">
        <v>204.18</v>
      </c>
      <c r="R924" t="n">
        <v>34.95</v>
      </c>
      <c r="S924" t="n">
        <v>17.37</v>
      </c>
      <c r="T924" t="n">
        <v>6605.61</v>
      </c>
      <c r="U924" t="n">
        <v>0.5</v>
      </c>
      <c r="V924" t="n">
        <v>0.72</v>
      </c>
      <c r="W924" t="n">
        <v>1.17</v>
      </c>
      <c r="X924" t="n">
        <v>0.41</v>
      </c>
      <c r="Y924" t="n">
        <v>1</v>
      </c>
      <c r="Z924" t="n">
        <v>10</v>
      </c>
    </row>
    <row r="925">
      <c r="A925" t="n">
        <v>11</v>
      </c>
      <c r="B925" t="n">
        <v>105</v>
      </c>
      <c r="C925" t="inlineStr">
        <is>
          <t xml:space="preserve">CONCLUIDO	</t>
        </is>
      </c>
      <c r="D925" t="n">
        <v>9.523300000000001</v>
      </c>
      <c r="E925" t="n">
        <v>10.5</v>
      </c>
      <c r="F925" t="n">
        <v>7.08</v>
      </c>
      <c r="G925" t="n">
        <v>20.24</v>
      </c>
      <c r="H925" t="n">
        <v>0.32</v>
      </c>
      <c r="I925" t="n">
        <v>21</v>
      </c>
      <c r="J925" t="n">
        <v>208.37</v>
      </c>
      <c r="K925" t="n">
        <v>55.27</v>
      </c>
      <c r="L925" t="n">
        <v>3.75</v>
      </c>
      <c r="M925" t="n">
        <v>19</v>
      </c>
      <c r="N925" t="n">
        <v>44.35</v>
      </c>
      <c r="O925" t="n">
        <v>25933.43</v>
      </c>
      <c r="P925" t="n">
        <v>100.42</v>
      </c>
      <c r="Q925" t="n">
        <v>204.18</v>
      </c>
      <c r="R925" t="n">
        <v>33.77</v>
      </c>
      <c r="S925" t="n">
        <v>17.37</v>
      </c>
      <c r="T925" t="n">
        <v>6021.79</v>
      </c>
      <c r="U925" t="n">
        <v>0.51</v>
      </c>
      <c r="V925" t="n">
        <v>0.72</v>
      </c>
      <c r="W925" t="n">
        <v>1.18</v>
      </c>
      <c r="X925" t="n">
        <v>0.39</v>
      </c>
      <c r="Y925" t="n">
        <v>1</v>
      </c>
      <c r="Z925" t="n">
        <v>10</v>
      </c>
    </row>
    <row r="926">
      <c r="A926" t="n">
        <v>12</v>
      </c>
      <c r="B926" t="n">
        <v>105</v>
      </c>
      <c r="C926" t="inlineStr">
        <is>
          <t xml:space="preserve">CONCLUIDO	</t>
        </is>
      </c>
      <c r="D926" t="n">
        <v>9.622299999999999</v>
      </c>
      <c r="E926" t="n">
        <v>10.39</v>
      </c>
      <c r="F926" t="n">
        <v>7.06</v>
      </c>
      <c r="G926" t="n">
        <v>22.29</v>
      </c>
      <c r="H926" t="n">
        <v>0.34</v>
      </c>
      <c r="I926" t="n">
        <v>19</v>
      </c>
      <c r="J926" t="n">
        <v>208.77</v>
      </c>
      <c r="K926" t="n">
        <v>55.27</v>
      </c>
      <c r="L926" t="n">
        <v>4</v>
      </c>
      <c r="M926" t="n">
        <v>17</v>
      </c>
      <c r="N926" t="n">
        <v>44.5</v>
      </c>
      <c r="O926" t="n">
        <v>25982.82</v>
      </c>
      <c r="P926" t="n">
        <v>99.84999999999999</v>
      </c>
      <c r="Q926" t="n">
        <v>204.17</v>
      </c>
      <c r="R926" t="n">
        <v>33.02</v>
      </c>
      <c r="S926" t="n">
        <v>17.37</v>
      </c>
      <c r="T926" t="n">
        <v>5658.59</v>
      </c>
      <c r="U926" t="n">
        <v>0.53</v>
      </c>
      <c r="V926" t="n">
        <v>0.72</v>
      </c>
      <c r="W926" t="n">
        <v>1.17</v>
      </c>
      <c r="X926" t="n">
        <v>0.37</v>
      </c>
      <c r="Y926" t="n">
        <v>1</v>
      </c>
      <c r="Z926" t="n">
        <v>10</v>
      </c>
    </row>
    <row r="927">
      <c r="A927" t="n">
        <v>13</v>
      </c>
      <c r="B927" t="n">
        <v>105</v>
      </c>
      <c r="C927" t="inlineStr">
        <is>
          <t xml:space="preserve">CONCLUIDO	</t>
        </is>
      </c>
      <c r="D927" t="n">
        <v>9.6912</v>
      </c>
      <c r="E927" t="n">
        <v>10.32</v>
      </c>
      <c r="F927" t="n">
        <v>7.02</v>
      </c>
      <c r="G927" t="n">
        <v>23.41</v>
      </c>
      <c r="H927" t="n">
        <v>0.36</v>
      </c>
      <c r="I927" t="n">
        <v>18</v>
      </c>
      <c r="J927" t="n">
        <v>209.17</v>
      </c>
      <c r="K927" t="n">
        <v>55.27</v>
      </c>
      <c r="L927" t="n">
        <v>4.25</v>
      </c>
      <c r="M927" t="n">
        <v>16</v>
      </c>
      <c r="N927" t="n">
        <v>44.65</v>
      </c>
      <c r="O927" t="n">
        <v>26032.25</v>
      </c>
      <c r="P927" t="n">
        <v>99.34999999999999</v>
      </c>
      <c r="Q927" t="n">
        <v>204.16</v>
      </c>
      <c r="R927" t="n">
        <v>32.11</v>
      </c>
      <c r="S927" t="n">
        <v>17.37</v>
      </c>
      <c r="T927" t="n">
        <v>5206.51</v>
      </c>
      <c r="U927" t="n">
        <v>0.54</v>
      </c>
      <c r="V927" t="n">
        <v>0.73</v>
      </c>
      <c r="W927" t="n">
        <v>1.17</v>
      </c>
      <c r="X927" t="n">
        <v>0.33</v>
      </c>
      <c r="Y927" t="n">
        <v>1</v>
      </c>
      <c r="Z927" t="n">
        <v>10</v>
      </c>
    </row>
    <row r="928">
      <c r="A928" t="n">
        <v>14</v>
      </c>
      <c r="B928" t="n">
        <v>105</v>
      </c>
      <c r="C928" t="inlineStr">
        <is>
          <t xml:space="preserve">CONCLUIDO	</t>
        </is>
      </c>
      <c r="D928" t="n">
        <v>9.735799999999999</v>
      </c>
      <c r="E928" t="n">
        <v>10.27</v>
      </c>
      <c r="F928" t="n">
        <v>7.02</v>
      </c>
      <c r="G928" t="n">
        <v>24.77</v>
      </c>
      <c r="H928" t="n">
        <v>0.38</v>
      </c>
      <c r="I928" t="n">
        <v>17</v>
      </c>
      <c r="J928" t="n">
        <v>209.58</v>
      </c>
      <c r="K928" t="n">
        <v>55.27</v>
      </c>
      <c r="L928" t="n">
        <v>4.5</v>
      </c>
      <c r="M928" t="n">
        <v>15</v>
      </c>
      <c r="N928" t="n">
        <v>44.8</v>
      </c>
      <c r="O928" t="n">
        <v>26081.73</v>
      </c>
      <c r="P928" t="n">
        <v>99.03</v>
      </c>
      <c r="Q928" t="n">
        <v>204.17</v>
      </c>
      <c r="R928" t="n">
        <v>31.96</v>
      </c>
      <c r="S928" t="n">
        <v>17.37</v>
      </c>
      <c r="T928" t="n">
        <v>5136.85</v>
      </c>
      <c r="U928" t="n">
        <v>0.54</v>
      </c>
      <c r="V928" t="n">
        <v>0.73</v>
      </c>
      <c r="W928" t="n">
        <v>1.16</v>
      </c>
      <c r="X928" t="n">
        <v>0.33</v>
      </c>
      <c r="Y928" t="n">
        <v>1</v>
      </c>
      <c r="Z928" t="n">
        <v>10</v>
      </c>
    </row>
    <row r="929">
      <c r="A929" t="n">
        <v>15</v>
      </c>
      <c r="B929" t="n">
        <v>105</v>
      </c>
      <c r="C929" t="inlineStr">
        <is>
          <t xml:space="preserve">CONCLUIDO	</t>
        </is>
      </c>
      <c r="D929" t="n">
        <v>9.8005</v>
      </c>
      <c r="E929" t="n">
        <v>10.2</v>
      </c>
      <c r="F929" t="n">
        <v>6.99</v>
      </c>
      <c r="G929" t="n">
        <v>26.21</v>
      </c>
      <c r="H929" t="n">
        <v>0.4</v>
      </c>
      <c r="I929" t="n">
        <v>16</v>
      </c>
      <c r="J929" t="n">
        <v>209.98</v>
      </c>
      <c r="K929" t="n">
        <v>55.27</v>
      </c>
      <c r="L929" t="n">
        <v>4.75</v>
      </c>
      <c r="M929" t="n">
        <v>14</v>
      </c>
      <c r="N929" t="n">
        <v>44.95</v>
      </c>
      <c r="O929" t="n">
        <v>26131.27</v>
      </c>
      <c r="P929" t="n">
        <v>98.56999999999999</v>
      </c>
      <c r="Q929" t="n">
        <v>204.16</v>
      </c>
      <c r="R929" t="n">
        <v>31.21</v>
      </c>
      <c r="S929" t="n">
        <v>17.37</v>
      </c>
      <c r="T929" t="n">
        <v>4764.9</v>
      </c>
      <c r="U929" t="n">
        <v>0.5600000000000001</v>
      </c>
      <c r="V929" t="n">
        <v>0.73</v>
      </c>
      <c r="W929" t="n">
        <v>1.16</v>
      </c>
      <c r="X929" t="n">
        <v>0.3</v>
      </c>
      <c r="Y929" t="n">
        <v>1</v>
      </c>
      <c r="Z929" t="n">
        <v>10</v>
      </c>
    </row>
    <row r="930">
      <c r="A930" t="n">
        <v>16</v>
      </c>
      <c r="B930" t="n">
        <v>105</v>
      </c>
      <c r="C930" t="inlineStr">
        <is>
          <t xml:space="preserve">CONCLUIDO	</t>
        </is>
      </c>
      <c r="D930" t="n">
        <v>9.779400000000001</v>
      </c>
      <c r="E930" t="n">
        <v>10.23</v>
      </c>
      <c r="F930" t="n">
        <v>7.01</v>
      </c>
      <c r="G930" t="n">
        <v>26.29</v>
      </c>
      <c r="H930" t="n">
        <v>0.42</v>
      </c>
      <c r="I930" t="n">
        <v>16</v>
      </c>
      <c r="J930" t="n">
        <v>210.38</v>
      </c>
      <c r="K930" t="n">
        <v>55.27</v>
      </c>
      <c r="L930" t="n">
        <v>5</v>
      </c>
      <c r="M930" t="n">
        <v>14</v>
      </c>
      <c r="N930" t="n">
        <v>45.11</v>
      </c>
      <c r="O930" t="n">
        <v>26180.86</v>
      </c>
      <c r="P930" t="n">
        <v>98.77</v>
      </c>
      <c r="Q930" t="n">
        <v>204.2</v>
      </c>
      <c r="R930" t="n">
        <v>31.92</v>
      </c>
      <c r="S930" t="n">
        <v>17.37</v>
      </c>
      <c r="T930" t="n">
        <v>5119.89</v>
      </c>
      <c r="U930" t="n">
        <v>0.54</v>
      </c>
      <c r="V930" t="n">
        <v>0.73</v>
      </c>
      <c r="W930" t="n">
        <v>1.16</v>
      </c>
      <c r="X930" t="n">
        <v>0.32</v>
      </c>
      <c r="Y930" t="n">
        <v>1</v>
      </c>
      <c r="Z930" t="n">
        <v>10</v>
      </c>
    </row>
    <row r="931">
      <c r="A931" t="n">
        <v>17</v>
      </c>
      <c r="B931" t="n">
        <v>105</v>
      </c>
      <c r="C931" t="inlineStr">
        <is>
          <t xml:space="preserve">CONCLUIDO	</t>
        </is>
      </c>
      <c r="D931" t="n">
        <v>9.866</v>
      </c>
      <c r="E931" t="n">
        <v>10.14</v>
      </c>
      <c r="F931" t="n">
        <v>6.96</v>
      </c>
      <c r="G931" t="n">
        <v>27.85</v>
      </c>
      <c r="H931" t="n">
        <v>0.44</v>
      </c>
      <c r="I931" t="n">
        <v>15</v>
      </c>
      <c r="J931" t="n">
        <v>210.78</v>
      </c>
      <c r="K931" t="n">
        <v>55.27</v>
      </c>
      <c r="L931" t="n">
        <v>5.25</v>
      </c>
      <c r="M931" t="n">
        <v>13</v>
      </c>
      <c r="N931" t="n">
        <v>45.26</v>
      </c>
      <c r="O931" t="n">
        <v>26230.5</v>
      </c>
      <c r="P931" t="n">
        <v>97.91</v>
      </c>
      <c r="Q931" t="n">
        <v>204.15</v>
      </c>
      <c r="R931" t="n">
        <v>30.26</v>
      </c>
      <c r="S931" t="n">
        <v>17.37</v>
      </c>
      <c r="T931" t="n">
        <v>4296.13</v>
      </c>
      <c r="U931" t="n">
        <v>0.57</v>
      </c>
      <c r="V931" t="n">
        <v>0.73</v>
      </c>
      <c r="W931" t="n">
        <v>1.16</v>
      </c>
      <c r="X931" t="n">
        <v>0.27</v>
      </c>
      <c r="Y931" t="n">
        <v>1</v>
      </c>
      <c r="Z931" t="n">
        <v>10</v>
      </c>
    </row>
    <row r="932">
      <c r="A932" t="n">
        <v>18</v>
      </c>
      <c r="B932" t="n">
        <v>105</v>
      </c>
      <c r="C932" t="inlineStr">
        <is>
          <t xml:space="preserve">CONCLUIDO	</t>
        </is>
      </c>
      <c r="D932" t="n">
        <v>9.921200000000001</v>
      </c>
      <c r="E932" t="n">
        <v>10.08</v>
      </c>
      <c r="F932" t="n">
        <v>6.95</v>
      </c>
      <c r="G932" t="n">
        <v>29.77</v>
      </c>
      <c r="H932" t="n">
        <v>0.46</v>
      </c>
      <c r="I932" t="n">
        <v>14</v>
      </c>
      <c r="J932" t="n">
        <v>211.18</v>
      </c>
      <c r="K932" t="n">
        <v>55.27</v>
      </c>
      <c r="L932" t="n">
        <v>5.5</v>
      </c>
      <c r="M932" t="n">
        <v>12</v>
      </c>
      <c r="N932" t="n">
        <v>45.41</v>
      </c>
      <c r="O932" t="n">
        <v>26280.2</v>
      </c>
      <c r="P932" t="n">
        <v>97.53</v>
      </c>
      <c r="Q932" t="n">
        <v>204.15</v>
      </c>
      <c r="R932" t="n">
        <v>29.88</v>
      </c>
      <c r="S932" t="n">
        <v>17.37</v>
      </c>
      <c r="T932" t="n">
        <v>4113.21</v>
      </c>
      <c r="U932" t="n">
        <v>0.58</v>
      </c>
      <c r="V932" t="n">
        <v>0.74</v>
      </c>
      <c r="W932" t="n">
        <v>1.16</v>
      </c>
      <c r="X932" t="n">
        <v>0.26</v>
      </c>
      <c r="Y932" t="n">
        <v>1</v>
      </c>
      <c r="Z932" t="n">
        <v>10</v>
      </c>
    </row>
    <row r="933">
      <c r="A933" t="n">
        <v>19</v>
      </c>
      <c r="B933" t="n">
        <v>105</v>
      </c>
      <c r="C933" t="inlineStr">
        <is>
          <t xml:space="preserve">CONCLUIDO	</t>
        </is>
      </c>
      <c r="D933" t="n">
        <v>9.9124</v>
      </c>
      <c r="E933" t="n">
        <v>10.09</v>
      </c>
      <c r="F933" t="n">
        <v>6.96</v>
      </c>
      <c r="G933" t="n">
        <v>29.81</v>
      </c>
      <c r="H933" t="n">
        <v>0.48</v>
      </c>
      <c r="I933" t="n">
        <v>14</v>
      </c>
      <c r="J933" t="n">
        <v>211.59</v>
      </c>
      <c r="K933" t="n">
        <v>55.27</v>
      </c>
      <c r="L933" t="n">
        <v>5.75</v>
      </c>
      <c r="M933" t="n">
        <v>12</v>
      </c>
      <c r="N933" t="n">
        <v>45.57</v>
      </c>
      <c r="O933" t="n">
        <v>26329.94</v>
      </c>
      <c r="P933" t="n">
        <v>97.53</v>
      </c>
      <c r="Q933" t="n">
        <v>204.18</v>
      </c>
      <c r="R933" t="n">
        <v>30.04</v>
      </c>
      <c r="S933" t="n">
        <v>17.37</v>
      </c>
      <c r="T933" t="n">
        <v>4193.9</v>
      </c>
      <c r="U933" t="n">
        <v>0.58</v>
      </c>
      <c r="V933" t="n">
        <v>0.73</v>
      </c>
      <c r="W933" t="n">
        <v>1.16</v>
      </c>
      <c r="X933" t="n">
        <v>0.26</v>
      </c>
      <c r="Y933" t="n">
        <v>1</v>
      </c>
      <c r="Z933" t="n">
        <v>10</v>
      </c>
    </row>
    <row r="934">
      <c r="A934" t="n">
        <v>20</v>
      </c>
      <c r="B934" t="n">
        <v>105</v>
      </c>
      <c r="C934" t="inlineStr">
        <is>
          <t xml:space="preserve">CONCLUIDO	</t>
        </is>
      </c>
      <c r="D934" t="n">
        <v>9.9762</v>
      </c>
      <c r="E934" t="n">
        <v>10.02</v>
      </c>
      <c r="F934" t="n">
        <v>6.93</v>
      </c>
      <c r="G934" t="n">
        <v>31.99</v>
      </c>
      <c r="H934" t="n">
        <v>0.5</v>
      </c>
      <c r="I934" t="n">
        <v>13</v>
      </c>
      <c r="J934" t="n">
        <v>211.99</v>
      </c>
      <c r="K934" t="n">
        <v>55.27</v>
      </c>
      <c r="L934" t="n">
        <v>6</v>
      </c>
      <c r="M934" t="n">
        <v>11</v>
      </c>
      <c r="N934" t="n">
        <v>45.72</v>
      </c>
      <c r="O934" t="n">
        <v>26379.74</v>
      </c>
      <c r="P934" t="n">
        <v>97.13</v>
      </c>
      <c r="Q934" t="n">
        <v>204.15</v>
      </c>
      <c r="R934" t="n">
        <v>29.34</v>
      </c>
      <c r="S934" t="n">
        <v>17.37</v>
      </c>
      <c r="T934" t="n">
        <v>3846.21</v>
      </c>
      <c r="U934" t="n">
        <v>0.59</v>
      </c>
      <c r="V934" t="n">
        <v>0.74</v>
      </c>
      <c r="W934" t="n">
        <v>1.16</v>
      </c>
      <c r="X934" t="n">
        <v>0.24</v>
      </c>
      <c r="Y934" t="n">
        <v>1</v>
      </c>
      <c r="Z934" t="n">
        <v>10</v>
      </c>
    </row>
    <row r="935">
      <c r="A935" t="n">
        <v>21</v>
      </c>
      <c r="B935" t="n">
        <v>105</v>
      </c>
      <c r="C935" t="inlineStr">
        <is>
          <t xml:space="preserve">CONCLUIDO	</t>
        </is>
      </c>
      <c r="D935" t="n">
        <v>9.9712</v>
      </c>
      <c r="E935" t="n">
        <v>10.03</v>
      </c>
      <c r="F935" t="n">
        <v>6.94</v>
      </c>
      <c r="G935" t="n">
        <v>32.02</v>
      </c>
      <c r="H935" t="n">
        <v>0.52</v>
      </c>
      <c r="I935" t="n">
        <v>13</v>
      </c>
      <c r="J935" t="n">
        <v>212.4</v>
      </c>
      <c r="K935" t="n">
        <v>55.27</v>
      </c>
      <c r="L935" t="n">
        <v>6.25</v>
      </c>
      <c r="M935" t="n">
        <v>11</v>
      </c>
      <c r="N935" t="n">
        <v>45.87</v>
      </c>
      <c r="O935" t="n">
        <v>26429.59</v>
      </c>
      <c r="P935" t="n">
        <v>96.95999999999999</v>
      </c>
      <c r="Q935" t="n">
        <v>204.16</v>
      </c>
      <c r="R935" t="n">
        <v>29.4</v>
      </c>
      <c r="S935" t="n">
        <v>17.37</v>
      </c>
      <c r="T935" t="n">
        <v>3878.79</v>
      </c>
      <c r="U935" t="n">
        <v>0.59</v>
      </c>
      <c r="V935" t="n">
        <v>0.74</v>
      </c>
      <c r="W935" t="n">
        <v>1.16</v>
      </c>
      <c r="X935" t="n">
        <v>0.24</v>
      </c>
      <c r="Y935" t="n">
        <v>1</v>
      </c>
      <c r="Z935" t="n">
        <v>10</v>
      </c>
    </row>
    <row r="936">
      <c r="A936" t="n">
        <v>22</v>
      </c>
      <c r="B936" t="n">
        <v>105</v>
      </c>
      <c r="C936" t="inlineStr">
        <is>
          <t xml:space="preserve">CONCLUIDO	</t>
        </is>
      </c>
      <c r="D936" t="n">
        <v>10.039</v>
      </c>
      <c r="E936" t="n">
        <v>9.960000000000001</v>
      </c>
      <c r="F936" t="n">
        <v>6.91</v>
      </c>
      <c r="G936" t="n">
        <v>34.55</v>
      </c>
      <c r="H936" t="n">
        <v>0.54</v>
      </c>
      <c r="I936" t="n">
        <v>12</v>
      </c>
      <c r="J936" t="n">
        <v>212.8</v>
      </c>
      <c r="K936" t="n">
        <v>55.27</v>
      </c>
      <c r="L936" t="n">
        <v>6.5</v>
      </c>
      <c r="M936" t="n">
        <v>10</v>
      </c>
      <c r="N936" t="n">
        <v>46.03</v>
      </c>
      <c r="O936" t="n">
        <v>26479.5</v>
      </c>
      <c r="P936" t="n">
        <v>96.59999999999999</v>
      </c>
      <c r="Q936" t="n">
        <v>204.14</v>
      </c>
      <c r="R936" t="n">
        <v>28.61</v>
      </c>
      <c r="S936" t="n">
        <v>17.37</v>
      </c>
      <c r="T936" t="n">
        <v>3486.98</v>
      </c>
      <c r="U936" t="n">
        <v>0.61</v>
      </c>
      <c r="V936" t="n">
        <v>0.74</v>
      </c>
      <c r="W936" t="n">
        <v>1.16</v>
      </c>
      <c r="X936" t="n">
        <v>0.22</v>
      </c>
      <c r="Y936" t="n">
        <v>1</v>
      </c>
      <c r="Z936" t="n">
        <v>10</v>
      </c>
    </row>
    <row r="937">
      <c r="A937" t="n">
        <v>23</v>
      </c>
      <c r="B937" t="n">
        <v>105</v>
      </c>
      <c r="C937" t="inlineStr">
        <is>
          <t xml:space="preserve">CONCLUIDO	</t>
        </is>
      </c>
      <c r="D937" t="n">
        <v>10.0334</v>
      </c>
      <c r="E937" t="n">
        <v>9.970000000000001</v>
      </c>
      <c r="F937" t="n">
        <v>6.92</v>
      </c>
      <c r="G937" t="n">
        <v>34.58</v>
      </c>
      <c r="H937" t="n">
        <v>0.5600000000000001</v>
      </c>
      <c r="I937" t="n">
        <v>12</v>
      </c>
      <c r="J937" t="n">
        <v>213.21</v>
      </c>
      <c r="K937" t="n">
        <v>55.27</v>
      </c>
      <c r="L937" t="n">
        <v>6.75</v>
      </c>
      <c r="M937" t="n">
        <v>10</v>
      </c>
      <c r="N937" t="n">
        <v>46.18</v>
      </c>
      <c r="O937" t="n">
        <v>26529.46</v>
      </c>
      <c r="P937" t="n">
        <v>96.45</v>
      </c>
      <c r="Q937" t="n">
        <v>204.15</v>
      </c>
      <c r="R937" t="n">
        <v>28.87</v>
      </c>
      <c r="S937" t="n">
        <v>17.37</v>
      </c>
      <c r="T937" t="n">
        <v>3618.52</v>
      </c>
      <c r="U937" t="n">
        <v>0.6</v>
      </c>
      <c r="V937" t="n">
        <v>0.74</v>
      </c>
      <c r="W937" t="n">
        <v>1.15</v>
      </c>
      <c r="X937" t="n">
        <v>0.22</v>
      </c>
      <c r="Y937" t="n">
        <v>1</v>
      </c>
      <c r="Z937" t="n">
        <v>10</v>
      </c>
    </row>
    <row r="938">
      <c r="A938" t="n">
        <v>24</v>
      </c>
      <c r="B938" t="n">
        <v>105</v>
      </c>
      <c r="C938" t="inlineStr">
        <is>
          <t xml:space="preserve">CONCLUIDO	</t>
        </is>
      </c>
      <c r="D938" t="n">
        <v>10.0993</v>
      </c>
      <c r="E938" t="n">
        <v>9.9</v>
      </c>
      <c r="F938" t="n">
        <v>6.89</v>
      </c>
      <c r="G938" t="n">
        <v>37.59</v>
      </c>
      <c r="H938" t="n">
        <v>0.58</v>
      </c>
      <c r="I938" t="n">
        <v>11</v>
      </c>
      <c r="J938" t="n">
        <v>213.61</v>
      </c>
      <c r="K938" t="n">
        <v>55.27</v>
      </c>
      <c r="L938" t="n">
        <v>7</v>
      </c>
      <c r="M938" t="n">
        <v>9</v>
      </c>
      <c r="N938" t="n">
        <v>46.34</v>
      </c>
      <c r="O938" t="n">
        <v>26579.47</v>
      </c>
      <c r="P938" t="n">
        <v>95.86</v>
      </c>
      <c r="Q938" t="n">
        <v>204.14</v>
      </c>
      <c r="R938" t="n">
        <v>27.85</v>
      </c>
      <c r="S938" t="n">
        <v>17.37</v>
      </c>
      <c r="T938" t="n">
        <v>3113.61</v>
      </c>
      <c r="U938" t="n">
        <v>0.62</v>
      </c>
      <c r="V938" t="n">
        <v>0.74</v>
      </c>
      <c r="W938" t="n">
        <v>1.16</v>
      </c>
      <c r="X938" t="n">
        <v>0.2</v>
      </c>
      <c r="Y938" t="n">
        <v>1</v>
      </c>
      <c r="Z938" t="n">
        <v>10</v>
      </c>
    </row>
    <row r="939">
      <c r="A939" t="n">
        <v>25</v>
      </c>
      <c r="B939" t="n">
        <v>105</v>
      </c>
      <c r="C939" t="inlineStr">
        <is>
          <t xml:space="preserve">CONCLUIDO	</t>
        </is>
      </c>
      <c r="D939" t="n">
        <v>10.1016</v>
      </c>
      <c r="E939" t="n">
        <v>9.9</v>
      </c>
      <c r="F939" t="n">
        <v>6.89</v>
      </c>
      <c r="G939" t="n">
        <v>37.57</v>
      </c>
      <c r="H939" t="n">
        <v>0.6</v>
      </c>
      <c r="I939" t="n">
        <v>11</v>
      </c>
      <c r="J939" t="n">
        <v>214.02</v>
      </c>
      <c r="K939" t="n">
        <v>55.27</v>
      </c>
      <c r="L939" t="n">
        <v>7.25</v>
      </c>
      <c r="M939" t="n">
        <v>9</v>
      </c>
      <c r="N939" t="n">
        <v>46.49</v>
      </c>
      <c r="O939" t="n">
        <v>26629.54</v>
      </c>
      <c r="P939" t="n">
        <v>95.83</v>
      </c>
      <c r="Q939" t="n">
        <v>204.15</v>
      </c>
      <c r="R939" t="n">
        <v>27.95</v>
      </c>
      <c r="S939" t="n">
        <v>17.37</v>
      </c>
      <c r="T939" t="n">
        <v>3163.33</v>
      </c>
      <c r="U939" t="n">
        <v>0.62</v>
      </c>
      <c r="V939" t="n">
        <v>0.74</v>
      </c>
      <c r="W939" t="n">
        <v>1.15</v>
      </c>
      <c r="X939" t="n">
        <v>0.2</v>
      </c>
      <c r="Y939" t="n">
        <v>1</v>
      </c>
      <c r="Z939" t="n">
        <v>10</v>
      </c>
    </row>
    <row r="940">
      <c r="A940" t="n">
        <v>26</v>
      </c>
      <c r="B940" t="n">
        <v>105</v>
      </c>
      <c r="C940" t="inlineStr">
        <is>
          <t xml:space="preserve">CONCLUIDO	</t>
        </is>
      </c>
      <c r="D940" t="n">
        <v>10.1038</v>
      </c>
      <c r="E940" t="n">
        <v>9.9</v>
      </c>
      <c r="F940" t="n">
        <v>6.89</v>
      </c>
      <c r="G940" t="n">
        <v>37.56</v>
      </c>
      <c r="H940" t="n">
        <v>0.62</v>
      </c>
      <c r="I940" t="n">
        <v>11</v>
      </c>
      <c r="J940" t="n">
        <v>214.42</v>
      </c>
      <c r="K940" t="n">
        <v>55.27</v>
      </c>
      <c r="L940" t="n">
        <v>7.5</v>
      </c>
      <c r="M940" t="n">
        <v>9</v>
      </c>
      <c r="N940" t="n">
        <v>46.65</v>
      </c>
      <c r="O940" t="n">
        <v>26679.66</v>
      </c>
      <c r="P940" t="n">
        <v>95.48999999999999</v>
      </c>
      <c r="Q940" t="n">
        <v>204.14</v>
      </c>
      <c r="R940" t="n">
        <v>27.92</v>
      </c>
      <c r="S940" t="n">
        <v>17.37</v>
      </c>
      <c r="T940" t="n">
        <v>3146.87</v>
      </c>
      <c r="U940" t="n">
        <v>0.62</v>
      </c>
      <c r="V940" t="n">
        <v>0.74</v>
      </c>
      <c r="W940" t="n">
        <v>1.15</v>
      </c>
      <c r="X940" t="n">
        <v>0.2</v>
      </c>
      <c r="Y940" t="n">
        <v>1</v>
      </c>
      <c r="Z940" t="n">
        <v>10</v>
      </c>
    </row>
    <row r="941">
      <c r="A941" t="n">
        <v>27</v>
      </c>
      <c r="B941" t="n">
        <v>105</v>
      </c>
      <c r="C941" t="inlineStr">
        <is>
          <t xml:space="preserve">CONCLUIDO	</t>
        </is>
      </c>
      <c r="D941" t="n">
        <v>10.1658</v>
      </c>
      <c r="E941" t="n">
        <v>9.84</v>
      </c>
      <c r="F941" t="n">
        <v>6.87</v>
      </c>
      <c r="G941" t="n">
        <v>41.2</v>
      </c>
      <c r="H941" t="n">
        <v>0.64</v>
      </c>
      <c r="I941" t="n">
        <v>10</v>
      </c>
      <c r="J941" t="n">
        <v>214.83</v>
      </c>
      <c r="K941" t="n">
        <v>55.27</v>
      </c>
      <c r="L941" t="n">
        <v>7.75</v>
      </c>
      <c r="M941" t="n">
        <v>8</v>
      </c>
      <c r="N941" t="n">
        <v>46.81</v>
      </c>
      <c r="O941" t="n">
        <v>26729.83</v>
      </c>
      <c r="P941" t="n">
        <v>94.98999999999999</v>
      </c>
      <c r="Q941" t="n">
        <v>204.14</v>
      </c>
      <c r="R941" t="n">
        <v>27.28</v>
      </c>
      <c r="S941" t="n">
        <v>17.37</v>
      </c>
      <c r="T941" t="n">
        <v>2833.17</v>
      </c>
      <c r="U941" t="n">
        <v>0.64</v>
      </c>
      <c r="V941" t="n">
        <v>0.74</v>
      </c>
      <c r="W941" t="n">
        <v>1.15</v>
      </c>
      <c r="X941" t="n">
        <v>0.18</v>
      </c>
      <c r="Y941" t="n">
        <v>1</v>
      </c>
      <c r="Z941" t="n">
        <v>10</v>
      </c>
    </row>
    <row r="942">
      <c r="A942" t="n">
        <v>28</v>
      </c>
      <c r="B942" t="n">
        <v>105</v>
      </c>
      <c r="C942" t="inlineStr">
        <is>
          <t xml:space="preserve">CONCLUIDO	</t>
        </is>
      </c>
      <c r="D942" t="n">
        <v>10.1629</v>
      </c>
      <c r="E942" t="n">
        <v>9.84</v>
      </c>
      <c r="F942" t="n">
        <v>6.87</v>
      </c>
      <c r="G942" t="n">
        <v>41.22</v>
      </c>
      <c r="H942" t="n">
        <v>0.66</v>
      </c>
      <c r="I942" t="n">
        <v>10</v>
      </c>
      <c r="J942" t="n">
        <v>215.24</v>
      </c>
      <c r="K942" t="n">
        <v>55.27</v>
      </c>
      <c r="L942" t="n">
        <v>8</v>
      </c>
      <c r="M942" t="n">
        <v>8</v>
      </c>
      <c r="N942" t="n">
        <v>46.97</v>
      </c>
      <c r="O942" t="n">
        <v>26780.06</v>
      </c>
      <c r="P942" t="n">
        <v>95.04000000000001</v>
      </c>
      <c r="Q942" t="n">
        <v>204.15</v>
      </c>
      <c r="R942" t="n">
        <v>27.29</v>
      </c>
      <c r="S942" t="n">
        <v>17.37</v>
      </c>
      <c r="T942" t="n">
        <v>2836.93</v>
      </c>
      <c r="U942" t="n">
        <v>0.64</v>
      </c>
      <c r="V942" t="n">
        <v>0.74</v>
      </c>
      <c r="W942" t="n">
        <v>1.15</v>
      </c>
      <c r="X942" t="n">
        <v>0.18</v>
      </c>
      <c r="Y942" t="n">
        <v>1</v>
      </c>
      <c r="Z942" t="n">
        <v>10</v>
      </c>
    </row>
    <row r="943">
      <c r="A943" t="n">
        <v>29</v>
      </c>
      <c r="B943" t="n">
        <v>105</v>
      </c>
      <c r="C943" t="inlineStr">
        <is>
          <t xml:space="preserve">CONCLUIDO	</t>
        </is>
      </c>
      <c r="D943" t="n">
        <v>10.1732</v>
      </c>
      <c r="E943" t="n">
        <v>9.83</v>
      </c>
      <c r="F943" t="n">
        <v>6.86</v>
      </c>
      <c r="G943" t="n">
        <v>41.16</v>
      </c>
      <c r="H943" t="n">
        <v>0.68</v>
      </c>
      <c r="I943" t="n">
        <v>10</v>
      </c>
      <c r="J943" t="n">
        <v>215.65</v>
      </c>
      <c r="K943" t="n">
        <v>55.27</v>
      </c>
      <c r="L943" t="n">
        <v>8.25</v>
      </c>
      <c r="M943" t="n">
        <v>8</v>
      </c>
      <c r="N943" t="n">
        <v>47.12</v>
      </c>
      <c r="O943" t="n">
        <v>26830.34</v>
      </c>
      <c r="P943" t="n">
        <v>94.89</v>
      </c>
      <c r="Q943" t="n">
        <v>204.14</v>
      </c>
      <c r="R943" t="n">
        <v>27.04</v>
      </c>
      <c r="S943" t="n">
        <v>17.37</v>
      </c>
      <c r="T943" t="n">
        <v>2711.08</v>
      </c>
      <c r="U943" t="n">
        <v>0.64</v>
      </c>
      <c r="V943" t="n">
        <v>0.74</v>
      </c>
      <c r="W943" t="n">
        <v>1.15</v>
      </c>
      <c r="X943" t="n">
        <v>0.17</v>
      </c>
      <c r="Y943" t="n">
        <v>1</v>
      </c>
      <c r="Z943" t="n">
        <v>10</v>
      </c>
    </row>
    <row r="944">
      <c r="A944" t="n">
        <v>30</v>
      </c>
      <c r="B944" t="n">
        <v>105</v>
      </c>
      <c r="C944" t="inlineStr">
        <is>
          <t xml:space="preserve">CONCLUIDO	</t>
        </is>
      </c>
      <c r="D944" t="n">
        <v>10.2287</v>
      </c>
      <c r="E944" t="n">
        <v>9.779999999999999</v>
      </c>
      <c r="F944" t="n">
        <v>6.85</v>
      </c>
      <c r="G944" t="n">
        <v>45.64</v>
      </c>
      <c r="H944" t="n">
        <v>0.7</v>
      </c>
      <c r="I944" t="n">
        <v>9</v>
      </c>
      <c r="J944" t="n">
        <v>216.05</v>
      </c>
      <c r="K944" t="n">
        <v>55.27</v>
      </c>
      <c r="L944" t="n">
        <v>8.5</v>
      </c>
      <c r="M944" t="n">
        <v>7</v>
      </c>
      <c r="N944" t="n">
        <v>47.28</v>
      </c>
      <c r="O944" t="n">
        <v>26880.68</v>
      </c>
      <c r="P944" t="n">
        <v>94.27</v>
      </c>
      <c r="Q944" t="n">
        <v>204.14</v>
      </c>
      <c r="R944" t="n">
        <v>26.69</v>
      </c>
      <c r="S944" t="n">
        <v>17.37</v>
      </c>
      <c r="T944" t="n">
        <v>2540.74</v>
      </c>
      <c r="U944" t="n">
        <v>0.65</v>
      </c>
      <c r="V944" t="n">
        <v>0.75</v>
      </c>
      <c r="W944" t="n">
        <v>1.15</v>
      </c>
      <c r="X944" t="n">
        <v>0.16</v>
      </c>
      <c r="Y944" t="n">
        <v>1</v>
      </c>
      <c r="Z944" t="n">
        <v>10</v>
      </c>
    </row>
    <row r="945">
      <c r="A945" t="n">
        <v>31</v>
      </c>
      <c r="B945" t="n">
        <v>105</v>
      </c>
      <c r="C945" t="inlineStr">
        <is>
          <t xml:space="preserve">CONCLUIDO	</t>
        </is>
      </c>
      <c r="D945" t="n">
        <v>10.2131</v>
      </c>
      <c r="E945" t="n">
        <v>9.789999999999999</v>
      </c>
      <c r="F945" t="n">
        <v>6.86</v>
      </c>
      <c r="G945" t="n">
        <v>45.74</v>
      </c>
      <c r="H945" t="n">
        <v>0.72</v>
      </c>
      <c r="I945" t="n">
        <v>9</v>
      </c>
      <c r="J945" t="n">
        <v>216.46</v>
      </c>
      <c r="K945" t="n">
        <v>55.27</v>
      </c>
      <c r="L945" t="n">
        <v>8.75</v>
      </c>
      <c r="M945" t="n">
        <v>7</v>
      </c>
      <c r="N945" t="n">
        <v>47.44</v>
      </c>
      <c r="O945" t="n">
        <v>26931.07</v>
      </c>
      <c r="P945" t="n">
        <v>94.81999999999999</v>
      </c>
      <c r="Q945" t="n">
        <v>204.14</v>
      </c>
      <c r="R945" t="n">
        <v>27.17</v>
      </c>
      <c r="S945" t="n">
        <v>17.37</v>
      </c>
      <c r="T945" t="n">
        <v>2781.84</v>
      </c>
      <c r="U945" t="n">
        <v>0.64</v>
      </c>
      <c r="V945" t="n">
        <v>0.74</v>
      </c>
      <c r="W945" t="n">
        <v>1.15</v>
      </c>
      <c r="X945" t="n">
        <v>0.17</v>
      </c>
      <c r="Y945" t="n">
        <v>1</v>
      </c>
      <c r="Z945" t="n">
        <v>10</v>
      </c>
    </row>
    <row r="946">
      <c r="A946" t="n">
        <v>32</v>
      </c>
      <c r="B946" t="n">
        <v>105</v>
      </c>
      <c r="C946" t="inlineStr">
        <is>
          <t xml:space="preserve">CONCLUIDO	</t>
        </is>
      </c>
      <c r="D946" t="n">
        <v>10.2189</v>
      </c>
      <c r="E946" t="n">
        <v>9.789999999999999</v>
      </c>
      <c r="F946" t="n">
        <v>6.86</v>
      </c>
      <c r="G946" t="n">
        <v>45.71</v>
      </c>
      <c r="H946" t="n">
        <v>0.74</v>
      </c>
      <c r="I946" t="n">
        <v>9</v>
      </c>
      <c r="J946" t="n">
        <v>216.87</v>
      </c>
      <c r="K946" t="n">
        <v>55.27</v>
      </c>
      <c r="L946" t="n">
        <v>9</v>
      </c>
      <c r="M946" t="n">
        <v>7</v>
      </c>
      <c r="N946" t="n">
        <v>47.6</v>
      </c>
      <c r="O946" t="n">
        <v>26981.51</v>
      </c>
      <c r="P946" t="n">
        <v>94.66</v>
      </c>
      <c r="Q946" t="n">
        <v>204.16</v>
      </c>
      <c r="R946" t="n">
        <v>26.99</v>
      </c>
      <c r="S946" t="n">
        <v>17.37</v>
      </c>
      <c r="T946" t="n">
        <v>2690.72</v>
      </c>
      <c r="U946" t="n">
        <v>0.64</v>
      </c>
      <c r="V946" t="n">
        <v>0.74</v>
      </c>
      <c r="W946" t="n">
        <v>1.15</v>
      </c>
      <c r="X946" t="n">
        <v>0.16</v>
      </c>
      <c r="Y946" t="n">
        <v>1</v>
      </c>
      <c r="Z946" t="n">
        <v>10</v>
      </c>
    </row>
    <row r="947">
      <c r="A947" t="n">
        <v>33</v>
      </c>
      <c r="B947" t="n">
        <v>105</v>
      </c>
      <c r="C947" t="inlineStr">
        <is>
          <t xml:space="preserve">CONCLUIDO	</t>
        </is>
      </c>
      <c r="D947" t="n">
        <v>10.2136</v>
      </c>
      <c r="E947" t="n">
        <v>9.789999999999999</v>
      </c>
      <c r="F947" t="n">
        <v>6.86</v>
      </c>
      <c r="G947" t="n">
        <v>45.74</v>
      </c>
      <c r="H947" t="n">
        <v>0.76</v>
      </c>
      <c r="I947" t="n">
        <v>9</v>
      </c>
      <c r="J947" t="n">
        <v>217.28</v>
      </c>
      <c r="K947" t="n">
        <v>55.27</v>
      </c>
      <c r="L947" t="n">
        <v>9.25</v>
      </c>
      <c r="M947" t="n">
        <v>7</v>
      </c>
      <c r="N947" t="n">
        <v>47.76</v>
      </c>
      <c r="O947" t="n">
        <v>27032.02</v>
      </c>
      <c r="P947" t="n">
        <v>94.39</v>
      </c>
      <c r="Q947" t="n">
        <v>204.15</v>
      </c>
      <c r="R947" t="n">
        <v>27.13</v>
      </c>
      <c r="S947" t="n">
        <v>17.37</v>
      </c>
      <c r="T947" t="n">
        <v>2764.61</v>
      </c>
      <c r="U947" t="n">
        <v>0.64</v>
      </c>
      <c r="V947" t="n">
        <v>0.74</v>
      </c>
      <c r="W947" t="n">
        <v>1.15</v>
      </c>
      <c r="X947" t="n">
        <v>0.17</v>
      </c>
      <c r="Y947" t="n">
        <v>1</v>
      </c>
      <c r="Z947" t="n">
        <v>10</v>
      </c>
    </row>
    <row r="948">
      <c r="A948" t="n">
        <v>34</v>
      </c>
      <c r="B948" t="n">
        <v>105</v>
      </c>
      <c r="C948" t="inlineStr">
        <is>
          <t xml:space="preserve">CONCLUIDO	</t>
        </is>
      </c>
      <c r="D948" t="n">
        <v>10.2209</v>
      </c>
      <c r="E948" t="n">
        <v>9.779999999999999</v>
      </c>
      <c r="F948" t="n">
        <v>6.85</v>
      </c>
      <c r="G948" t="n">
        <v>45.69</v>
      </c>
      <c r="H948" t="n">
        <v>0.78</v>
      </c>
      <c r="I948" t="n">
        <v>9</v>
      </c>
      <c r="J948" t="n">
        <v>217.69</v>
      </c>
      <c r="K948" t="n">
        <v>55.27</v>
      </c>
      <c r="L948" t="n">
        <v>9.5</v>
      </c>
      <c r="M948" t="n">
        <v>7</v>
      </c>
      <c r="N948" t="n">
        <v>47.92</v>
      </c>
      <c r="O948" t="n">
        <v>27082.57</v>
      </c>
      <c r="P948" t="n">
        <v>94.06</v>
      </c>
      <c r="Q948" t="n">
        <v>204.2</v>
      </c>
      <c r="R948" t="n">
        <v>26.87</v>
      </c>
      <c r="S948" t="n">
        <v>17.37</v>
      </c>
      <c r="T948" t="n">
        <v>2634.67</v>
      </c>
      <c r="U948" t="n">
        <v>0.65</v>
      </c>
      <c r="V948" t="n">
        <v>0.75</v>
      </c>
      <c r="W948" t="n">
        <v>1.15</v>
      </c>
      <c r="X948" t="n">
        <v>0.16</v>
      </c>
      <c r="Y948" t="n">
        <v>1</v>
      </c>
      <c r="Z948" t="n">
        <v>10</v>
      </c>
    </row>
    <row r="949">
      <c r="A949" t="n">
        <v>35</v>
      </c>
      <c r="B949" t="n">
        <v>105</v>
      </c>
      <c r="C949" t="inlineStr">
        <is>
          <t xml:space="preserve">CONCLUIDO	</t>
        </is>
      </c>
      <c r="D949" t="n">
        <v>10.2963</v>
      </c>
      <c r="E949" t="n">
        <v>9.710000000000001</v>
      </c>
      <c r="F949" t="n">
        <v>6.82</v>
      </c>
      <c r="G949" t="n">
        <v>51.17</v>
      </c>
      <c r="H949" t="n">
        <v>0.79</v>
      </c>
      <c r="I949" t="n">
        <v>8</v>
      </c>
      <c r="J949" t="n">
        <v>218.1</v>
      </c>
      <c r="K949" t="n">
        <v>55.27</v>
      </c>
      <c r="L949" t="n">
        <v>9.75</v>
      </c>
      <c r="M949" t="n">
        <v>6</v>
      </c>
      <c r="N949" t="n">
        <v>48.08</v>
      </c>
      <c r="O949" t="n">
        <v>27133.18</v>
      </c>
      <c r="P949" t="n">
        <v>93.48999999999999</v>
      </c>
      <c r="Q949" t="n">
        <v>204.14</v>
      </c>
      <c r="R949" t="n">
        <v>25.93</v>
      </c>
      <c r="S949" t="n">
        <v>17.37</v>
      </c>
      <c r="T949" t="n">
        <v>2167.92</v>
      </c>
      <c r="U949" t="n">
        <v>0.67</v>
      </c>
      <c r="V949" t="n">
        <v>0.75</v>
      </c>
      <c r="W949" t="n">
        <v>1.15</v>
      </c>
      <c r="X949" t="n">
        <v>0.13</v>
      </c>
      <c r="Y949" t="n">
        <v>1</v>
      </c>
      <c r="Z949" t="n">
        <v>10</v>
      </c>
    </row>
    <row r="950">
      <c r="A950" t="n">
        <v>36</v>
      </c>
      <c r="B950" t="n">
        <v>105</v>
      </c>
      <c r="C950" t="inlineStr">
        <is>
          <t xml:space="preserve">CONCLUIDO	</t>
        </is>
      </c>
      <c r="D950" t="n">
        <v>10.2998</v>
      </c>
      <c r="E950" t="n">
        <v>9.710000000000001</v>
      </c>
      <c r="F950" t="n">
        <v>6.82</v>
      </c>
      <c r="G950" t="n">
        <v>51.15</v>
      </c>
      <c r="H950" t="n">
        <v>0.8100000000000001</v>
      </c>
      <c r="I950" t="n">
        <v>8</v>
      </c>
      <c r="J950" t="n">
        <v>218.51</v>
      </c>
      <c r="K950" t="n">
        <v>55.27</v>
      </c>
      <c r="L950" t="n">
        <v>10</v>
      </c>
      <c r="M950" t="n">
        <v>6</v>
      </c>
      <c r="N950" t="n">
        <v>48.24</v>
      </c>
      <c r="O950" t="n">
        <v>27183.85</v>
      </c>
      <c r="P950" t="n">
        <v>93.23999999999999</v>
      </c>
      <c r="Q950" t="n">
        <v>204.14</v>
      </c>
      <c r="R950" t="n">
        <v>25.87</v>
      </c>
      <c r="S950" t="n">
        <v>17.37</v>
      </c>
      <c r="T950" t="n">
        <v>2136.41</v>
      </c>
      <c r="U950" t="n">
        <v>0.67</v>
      </c>
      <c r="V950" t="n">
        <v>0.75</v>
      </c>
      <c r="W950" t="n">
        <v>1.15</v>
      </c>
      <c r="X950" t="n">
        <v>0.13</v>
      </c>
      <c r="Y950" t="n">
        <v>1</v>
      </c>
      <c r="Z950" t="n">
        <v>10</v>
      </c>
    </row>
    <row r="951">
      <c r="A951" t="n">
        <v>37</v>
      </c>
      <c r="B951" t="n">
        <v>105</v>
      </c>
      <c r="C951" t="inlineStr">
        <is>
          <t xml:space="preserve">CONCLUIDO	</t>
        </is>
      </c>
      <c r="D951" t="n">
        <v>10.2884</v>
      </c>
      <c r="E951" t="n">
        <v>9.720000000000001</v>
      </c>
      <c r="F951" t="n">
        <v>6.83</v>
      </c>
      <c r="G951" t="n">
        <v>51.23</v>
      </c>
      <c r="H951" t="n">
        <v>0.83</v>
      </c>
      <c r="I951" t="n">
        <v>8</v>
      </c>
      <c r="J951" t="n">
        <v>218.92</v>
      </c>
      <c r="K951" t="n">
        <v>55.27</v>
      </c>
      <c r="L951" t="n">
        <v>10.25</v>
      </c>
      <c r="M951" t="n">
        <v>6</v>
      </c>
      <c r="N951" t="n">
        <v>48.4</v>
      </c>
      <c r="O951" t="n">
        <v>27234.57</v>
      </c>
      <c r="P951" t="n">
        <v>93.16</v>
      </c>
      <c r="Q951" t="n">
        <v>204.15</v>
      </c>
      <c r="R951" t="n">
        <v>26.27</v>
      </c>
      <c r="S951" t="n">
        <v>17.37</v>
      </c>
      <c r="T951" t="n">
        <v>2335.95</v>
      </c>
      <c r="U951" t="n">
        <v>0.66</v>
      </c>
      <c r="V951" t="n">
        <v>0.75</v>
      </c>
      <c r="W951" t="n">
        <v>1.15</v>
      </c>
      <c r="X951" t="n">
        <v>0.14</v>
      </c>
      <c r="Y951" t="n">
        <v>1</v>
      </c>
      <c r="Z951" t="n">
        <v>10</v>
      </c>
    </row>
    <row r="952">
      <c r="A952" t="n">
        <v>38</v>
      </c>
      <c r="B952" t="n">
        <v>105</v>
      </c>
      <c r="C952" t="inlineStr">
        <is>
          <t xml:space="preserve">CONCLUIDO	</t>
        </is>
      </c>
      <c r="D952" t="n">
        <v>10.2913</v>
      </c>
      <c r="E952" t="n">
        <v>9.720000000000001</v>
      </c>
      <c r="F952" t="n">
        <v>6.83</v>
      </c>
      <c r="G952" t="n">
        <v>51.21</v>
      </c>
      <c r="H952" t="n">
        <v>0.85</v>
      </c>
      <c r="I952" t="n">
        <v>8</v>
      </c>
      <c r="J952" t="n">
        <v>219.33</v>
      </c>
      <c r="K952" t="n">
        <v>55.27</v>
      </c>
      <c r="L952" t="n">
        <v>10.5</v>
      </c>
      <c r="M952" t="n">
        <v>6</v>
      </c>
      <c r="N952" t="n">
        <v>48.56</v>
      </c>
      <c r="O952" t="n">
        <v>27285.35</v>
      </c>
      <c r="P952" t="n">
        <v>93.09</v>
      </c>
      <c r="Q952" t="n">
        <v>204.14</v>
      </c>
      <c r="R952" t="n">
        <v>26.12</v>
      </c>
      <c r="S952" t="n">
        <v>17.37</v>
      </c>
      <c r="T952" t="n">
        <v>2260.65</v>
      </c>
      <c r="U952" t="n">
        <v>0.67</v>
      </c>
      <c r="V952" t="n">
        <v>0.75</v>
      </c>
      <c r="W952" t="n">
        <v>1.15</v>
      </c>
      <c r="X952" t="n">
        <v>0.14</v>
      </c>
      <c r="Y952" t="n">
        <v>1</v>
      </c>
      <c r="Z952" t="n">
        <v>10</v>
      </c>
    </row>
    <row r="953">
      <c r="A953" t="n">
        <v>39</v>
      </c>
      <c r="B953" t="n">
        <v>105</v>
      </c>
      <c r="C953" t="inlineStr">
        <is>
          <t xml:space="preserve">CONCLUIDO	</t>
        </is>
      </c>
      <c r="D953" t="n">
        <v>10.2907</v>
      </c>
      <c r="E953" t="n">
        <v>9.720000000000001</v>
      </c>
      <c r="F953" t="n">
        <v>6.83</v>
      </c>
      <c r="G953" t="n">
        <v>51.21</v>
      </c>
      <c r="H953" t="n">
        <v>0.87</v>
      </c>
      <c r="I953" t="n">
        <v>8</v>
      </c>
      <c r="J953" t="n">
        <v>219.75</v>
      </c>
      <c r="K953" t="n">
        <v>55.27</v>
      </c>
      <c r="L953" t="n">
        <v>10.75</v>
      </c>
      <c r="M953" t="n">
        <v>6</v>
      </c>
      <c r="N953" t="n">
        <v>48.72</v>
      </c>
      <c r="O953" t="n">
        <v>27336.19</v>
      </c>
      <c r="P953" t="n">
        <v>92.88</v>
      </c>
      <c r="Q953" t="n">
        <v>204.14</v>
      </c>
      <c r="R953" t="n">
        <v>26.09</v>
      </c>
      <c r="S953" t="n">
        <v>17.37</v>
      </c>
      <c r="T953" t="n">
        <v>2248.84</v>
      </c>
      <c r="U953" t="n">
        <v>0.67</v>
      </c>
      <c r="V953" t="n">
        <v>0.75</v>
      </c>
      <c r="W953" t="n">
        <v>1.15</v>
      </c>
      <c r="X953" t="n">
        <v>0.14</v>
      </c>
      <c r="Y953" t="n">
        <v>1</v>
      </c>
      <c r="Z953" t="n">
        <v>10</v>
      </c>
    </row>
    <row r="954">
      <c r="A954" t="n">
        <v>40</v>
      </c>
      <c r="B954" t="n">
        <v>105</v>
      </c>
      <c r="C954" t="inlineStr">
        <is>
          <t xml:space="preserve">CONCLUIDO	</t>
        </is>
      </c>
      <c r="D954" t="n">
        <v>10.363</v>
      </c>
      <c r="E954" t="n">
        <v>9.65</v>
      </c>
      <c r="F954" t="n">
        <v>6.8</v>
      </c>
      <c r="G954" t="n">
        <v>58.3</v>
      </c>
      <c r="H954" t="n">
        <v>0.89</v>
      </c>
      <c r="I954" t="n">
        <v>7</v>
      </c>
      <c r="J954" t="n">
        <v>220.16</v>
      </c>
      <c r="K954" t="n">
        <v>55.27</v>
      </c>
      <c r="L954" t="n">
        <v>11</v>
      </c>
      <c r="M954" t="n">
        <v>5</v>
      </c>
      <c r="N954" t="n">
        <v>48.89</v>
      </c>
      <c r="O954" t="n">
        <v>27387.08</v>
      </c>
      <c r="P954" t="n">
        <v>92.12</v>
      </c>
      <c r="Q954" t="n">
        <v>204.16</v>
      </c>
      <c r="R954" t="n">
        <v>25.26</v>
      </c>
      <c r="S954" t="n">
        <v>17.37</v>
      </c>
      <c r="T954" t="n">
        <v>1836.44</v>
      </c>
      <c r="U954" t="n">
        <v>0.6899999999999999</v>
      </c>
      <c r="V954" t="n">
        <v>0.75</v>
      </c>
      <c r="W954" t="n">
        <v>1.15</v>
      </c>
      <c r="X954" t="n">
        <v>0.11</v>
      </c>
      <c r="Y954" t="n">
        <v>1</v>
      </c>
      <c r="Z954" t="n">
        <v>10</v>
      </c>
    </row>
    <row r="955">
      <c r="A955" t="n">
        <v>41</v>
      </c>
      <c r="B955" t="n">
        <v>105</v>
      </c>
      <c r="C955" t="inlineStr">
        <is>
          <t xml:space="preserve">CONCLUIDO	</t>
        </is>
      </c>
      <c r="D955" t="n">
        <v>10.3654</v>
      </c>
      <c r="E955" t="n">
        <v>9.65</v>
      </c>
      <c r="F955" t="n">
        <v>6.8</v>
      </c>
      <c r="G955" t="n">
        <v>58.28</v>
      </c>
      <c r="H955" t="n">
        <v>0.91</v>
      </c>
      <c r="I955" t="n">
        <v>7</v>
      </c>
      <c r="J955" t="n">
        <v>220.57</v>
      </c>
      <c r="K955" t="n">
        <v>55.27</v>
      </c>
      <c r="L955" t="n">
        <v>11.25</v>
      </c>
      <c r="M955" t="n">
        <v>5</v>
      </c>
      <c r="N955" t="n">
        <v>49.05</v>
      </c>
      <c r="O955" t="n">
        <v>27438.03</v>
      </c>
      <c r="P955" t="n">
        <v>92.31</v>
      </c>
      <c r="Q955" t="n">
        <v>204.15</v>
      </c>
      <c r="R955" t="n">
        <v>25.26</v>
      </c>
      <c r="S955" t="n">
        <v>17.37</v>
      </c>
      <c r="T955" t="n">
        <v>1836.68</v>
      </c>
      <c r="U955" t="n">
        <v>0.6899999999999999</v>
      </c>
      <c r="V955" t="n">
        <v>0.75</v>
      </c>
      <c r="W955" t="n">
        <v>1.14</v>
      </c>
      <c r="X955" t="n">
        <v>0.11</v>
      </c>
      <c r="Y955" t="n">
        <v>1</v>
      </c>
      <c r="Z955" t="n">
        <v>10</v>
      </c>
    </row>
    <row r="956">
      <c r="A956" t="n">
        <v>42</v>
      </c>
      <c r="B956" t="n">
        <v>105</v>
      </c>
      <c r="C956" t="inlineStr">
        <is>
          <t xml:space="preserve">CONCLUIDO	</t>
        </is>
      </c>
      <c r="D956" t="n">
        <v>10.3588</v>
      </c>
      <c r="E956" t="n">
        <v>9.65</v>
      </c>
      <c r="F956" t="n">
        <v>6.8</v>
      </c>
      <c r="G956" t="n">
        <v>58.33</v>
      </c>
      <c r="H956" t="n">
        <v>0.92</v>
      </c>
      <c r="I956" t="n">
        <v>7</v>
      </c>
      <c r="J956" t="n">
        <v>220.99</v>
      </c>
      <c r="K956" t="n">
        <v>55.27</v>
      </c>
      <c r="L956" t="n">
        <v>11.5</v>
      </c>
      <c r="M956" t="n">
        <v>5</v>
      </c>
      <c r="N956" t="n">
        <v>49.21</v>
      </c>
      <c r="O956" t="n">
        <v>27489.03</v>
      </c>
      <c r="P956" t="n">
        <v>92.59</v>
      </c>
      <c r="Q956" t="n">
        <v>204.17</v>
      </c>
      <c r="R956" t="n">
        <v>25.33</v>
      </c>
      <c r="S956" t="n">
        <v>17.37</v>
      </c>
      <c r="T956" t="n">
        <v>1873.1</v>
      </c>
      <c r="U956" t="n">
        <v>0.6899999999999999</v>
      </c>
      <c r="V956" t="n">
        <v>0.75</v>
      </c>
      <c r="W956" t="n">
        <v>1.15</v>
      </c>
      <c r="X956" t="n">
        <v>0.11</v>
      </c>
      <c r="Y956" t="n">
        <v>1</v>
      </c>
      <c r="Z956" t="n">
        <v>10</v>
      </c>
    </row>
    <row r="957">
      <c r="A957" t="n">
        <v>43</v>
      </c>
      <c r="B957" t="n">
        <v>105</v>
      </c>
      <c r="C957" t="inlineStr">
        <is>
          <t xml:space="preserve">CONCLUIDO	</t>
        </is>
      </c>
      <c r="D957" t="n">
        <v>10.3517</v>
      </c>
      <c r="E957" t="n">
        <v>9.66</v>
      </c>
      <c r="F957" t="n">
        <v>6.81</v>
      </c>
      <c r="G957" t="n">
        <v>58.39</v>
      </c>
      <c r="H957" t="n">
        <v>0.9399999999999999</v>
      </c>
      <c r="I957" t="n">
        <v>7</v>
      </c>
      <c r="J957" t="n">
        <v>221.4</v>
      </c>
      <c r="K957" t="n">
        <v>55.27</v>
      </c>
      <c r="L957" t="n">
        <v>11.75</v>
      </c>
      <c r="M957" t="n">
        <v>5</v>
      </c>
      <c r="N957" t="n">
        <v>49.38</v>
      </c>
      <c r="O957" t="n">
        <v>27540.09</v>
      </c>
      <c r="P957" t="n">
        <v>92.52</v>
      </c>
      <c r="Q957" t="n">
        <v>204.14</v>
      </c>
      <c r="R957" t="n">
        <v>25.63</v>
      </c>
      <c r="S957" t="n">
        <v>17.37</v>
      </c>
      <c r="T957" t="n">
        <v>2020.78</v>
      </c>
      <c r="U957" t="n">
        <v>0.68</v>
      </c>
      <c r="V957" t="n">
        <v>0.75</v>
      </c>
      <c r="W957" t="n">
        <v>1.15</v>
      </c>
      <c r="X957" t="n">
        <v>0.12</v>
      </c>
      <c r="Y957" t="n">
        <v>1</v>
      </c>
      <c r="Z957" t="n">
        <v>10</v>
      </c>
    </row>
    <row r="958">
      <c r="A958" t="n">
        <v>44</v>
      </c>
      <c r="B958" t="n">
        <v>105</v>
      </c>
      <c r="C958" t="inlineStr">
        <is>
          <t xml:space="preserve">CONCLUIDO	</t>
        </is>
      </c>
      <c r="D958" t="n">
        <v>10.3517</v>
      </c>
      <c r="E958" t="n">
        <v>9.66</v>
      </c>
      <c r="F958" t="n">
        <v>6.81</v>
      </c>
      <c r="G958" t="n">
        <v>58.39</v>
      </c>
      <c r="H958" t="n">
        <v>0.96</v>
      </c>
      <c r="I958" t="n">
        <v>7</v>
      </c>
      <c r="J958" t="n">
        <v>221.81</v>
      </c>
      <c r="K958" t="n">
        <v>55.27</v>
      </c>
      <c r="L958" t="n">
        <v>12</v>
      </c>
      <c r="M958" t="n">
        <v>5</v>
      </c>
      <c r="N958" t="n">
        <v>49.54</v>
      </c>
      <c r="O958" t="n">
        <v>27591.21</v>
      </c>
      <c r="P958" t="n">
        <v>92.48</v>
      </c>
      <c r="Q958" t="n">
        <v>204.14</v>
      </c>
      <c r="R958" t="n">
        <v>25.55</v>
      </c>
      <c r="S958" t="n">
        <v>17.37</v>
      </c>
      <c r="T958" t="n">
        <v>1984.17</v>
      </c>
      <c r="U958" t="n">
        <v>0.68</v>
      </c>
      <c r="V958" t="n">
        <v>0.75</v>
      </c>
      <c r="W958" t="n">
        <v>1.15</v>
      </c>
      <c r="X958" t="n">
        <v>0.12</v>
      </c>
      <c r="Y958" t="n">
        <v>1</v>
      </c>
      <c r="Z958" t="n">
        <v>10</v>
      </c>
    </row>
    <row r="959">
      <c r="A959" t="n">
        <v>45</v>
      </c>
      <c r="B959" t="n">
        <v>105</v>
      </c>
      <c r="C959" t="inlineStr">
        <is>
          <t xml:space="preserve">CONCLUIDO	</t>
        </is>
      </c>
      <c r="D959" t="n">
        <v>10.3517</v>
      </c>
      <c r="E959" t="n">
        <v>9.66</v>
      </c>
      <c r="F959" t="n">
        <v>6.81</v>
      </c>
      <c r="G959" t="n">
        <v>58.39</v>
      </c>
      <c r="H959" t="n">
        <v>0.98</v>
      </c>
      <c r="I959" t="n">
        <v>7</v>
      </c>
      <c r="J959" t="n">
        <v>222.23</v>
      </c>
      <c r="K959" t="n">
        <v>55.27</v>
      </c>
      <c r="L959" t="n">
        <v>12.25</v>
      </c>
      <c r="M959" t="n">
        <v>5</v>
      </c>
      <c r="N959" t="n">
        <v>49.71</v>
      </c>
      <c r="O959" t="n">
        <v>27642.51</v>
      </c>
      <c r="P959" t="n">
        <v>92.20999999999999</v>
      </c>
      <c r="Q959" t="n">
        <v>204.14</v>
      </c>
      <c r="R959" t="n">
        <v>25.66</v>
      </c>
      <c r="S959" t="n">
        <v>17.37</v>
      </c>
      <c r="T959" t="n">
        <v>2037.23</v>
      </c>
      <c r="U959" t="n">
        <v>0.68</v>
      </c>
      <c r="V959" t="n">
        <v>0.75</v>
      </c>
      <c r="W959" t="n">
        <v>1.15</v>
      </c>
      <c r="X959" t="n">
        <v>0.12</v>
      </c>
      <c r="Y959" t="n">
        <v>1</v>
      </c>
      <c r="Z959" t="n">
        <v>10</v>
      </c>
    </row>
    <row r="960">
      <c r="A960" t="n">
        <v>46</v>
      </c>
      <c r="B960" t="n">
        <v>105</v>
      </c>
      <c r="C960" t="inlineStr">
        <is>
          <t xml:space="preserve">CONCLUIDO	</t>
        </is>
      </c>
      <c r="D960" t="n">
        <v>10.3451</v>
      </c>
      <c r="E960" t="n">
        <v>9.67</v>
      </c>
      <c r="F960" t="n">
        <v>6.82</v>
      </c>
      <c r="G960" t="n">
        <v>58.44</v>
      </c>
      <c r="H960" t="n">
        <v>1</v>
      </c>
      <c r="I960" t="n">
        <v>7</v>
      </c>
      <c r="J960" t="n">
        <v>222.65</v>
      </c>
      <c r="K960" t="n">
        <v>55.27</v>
      </c>
      <c r="L960" t="n">
        <v>12.5</v>
      </c>
      <c r="M960" t="n">
        <v>5</v>
      </c>
      <c r="N960" t="n">
        <v>49.87</v>
      </c>
      <c r="O960" t="n">
        <v>27693.75</v>
      </c>
      <c r="P960" t="n">
        <v>92.01000000000001</v>
      </c>
      <c r="Q960" t="n">
        <v>204.15</v>
      </c>
      <c r="R960" t="n">
        <v>25.81</v>
      </c>
      <c r="S960" t="n">
        <v>17.37</v>
      </c>
      <c r="T960" t="n">
        <v>2110.02</v>
      </c>
      <c r="U960" t="n">
        <v>0.67</v>
      </c>
      <c r="V960" t="n">
        <v>0.75</v>
      </c>
      <c r="W960" t="n">
        <v>1.15</v>
      </c>
      <c r="X960" t="n">
        <v>0.13</v>
      </c>
      <c r="Y960" t="n">
        <v>1</v>
      </c>
      <c r="Z960" t="n">
        <v>10</v>
      </c>
    </row>
    <row r="961">
      <c r="A961" t="n">
        <v>47</v>
      </c>
      <c r="B961" t="n">
        <v>105</v>
      </c>
      <c r="C961" t="inlineStr">
        <is>
          <t xml:space="preserve">CONCLUIDO	</t>
        </is>
      </c>
      <c r="D961" t="n">
        <v>10.3514</v>
      </c>
      <c r="E961" t="n">
        <v>9.66</v>
      </c>
      <c r="F961" t="n">
        <v>6.81</v>
      </c>
      <c r="G961" t="n">
        <v>58.39</v>
      </c>
      <c r="H961" t="n">
        <v>1.02</v>
      </c>
      <c r="I961" t="n">
        <v>7</v>
      </c>
      <c r="J961" t="n">
        <v>223.06</v>
      </c>
      <c r="K961" t="n">
        <v>55.27</v>
      </c>
      <c r="L961" t="n">
        <v>12.75</v>
      </c>
      <c r="M961" t="n">
        <v>5</v>
      </c>
      <c r="N961" t="n">
        <v>50.04</v>
      </c>
      <c r="O961" t="n">
        <v>27745.04</v>
      </c>
      <c r="P961" t="n">
        <v>91.68000000000001</v>
      </c>
      <c r="Q961" t="n">
        <v>204.14</v>
      </c>
      <c r="R961" t="n">
        <v>25.66</v>
      </c>
      <c r="S961" t="n">
        <v>17.37</v>
      </c>
      <c r="T961" t="n">
        <v>2036.58</v>
      </c>
      <c r="U961" t="n">
        <v>0.68</v>
      </c>
      <c r="V961" t="n">
        <v>0.75</v>
      </c>
      <c r="W961" t="n">
        <v>1.15</v>
      </c>
      <c r="X961" t="n">
        <v>0.12</v>
      </c>
      <c r="Y961" t="n">
        <v>1</v>
      </c>
      <c r="Z961" t="n">
        <v>10</v>
      </c>
    </row>
    <row r="962">
      <c r="A962" t="n">
        <v>48</v>
      </c>
      <c r="B962" t="n">
        <v>105</v>
      </c>
      <c r="C962" t="inlineStr">
        <is>
          <t xml:space="preserve">CONCLUIDO	</t>
        </is>
      </c>
      <c r="D962" t="n">
        <v>10.3555</v>
      </c>
      <c r="E962" t="n">
        <v>9.66</v>
      </c>
      <c r="F962" t="n">
        <v>6.81</v>
      </c>
      <c r="G962" t="n">
        <v>58.35</v>
      </c>
      <c r="H962" t="n">
        <v>1.03</v>
      </c>
      <c r="I962" t="n">
        <v>7</v>
      </c>
      <c r="J962" t="n">
        <v>223.48</v>
      </c>
      <c r="K962" t="n">
        <v>55.27</v>
      </c>
      <c r="L962" t="n">
        <v>13</v>
      </c>
      <c r="M962" t="n">
        <v>5</v>
      </c>
      <c r="N962" t="n">
        <v>50.21</v>
      </c>
      <c r="O962" t="n">
        <v>27796.39</v>
      </c>
      <c r="P962" t="n">
        <v>91.3</v>
      </c>
      <c r="Q962" t="n">
        <v>204.15</v>
      </c>
      <c r="R962" t="n">
        <v>25.39</v>
      </c>
      <c r="S962" t="n">
        <v>17.37</v>
      </c>
      <c r="T962" t="n">
        <v>1902.09</v>
      </c>
      <c r="U962" t="n">
        <v>0.68</v>
      </c>
      <c r="V962" t="n">
        <v>0.75</v>
      </c>
      <c r="W962" t="n">
        <v>1.15</v>
      </c>
      <c r="X962" t="n">
        <v>0.12</v>
      </c>
      <c r="Y962" t="n">
        <v>1</v>
      </c>
      <c r="Z962" t="n">
        <v>10</v>
      </c>
    </row>
    <row r="963">
      <c r="A963" t="n">
        <v>49</v>
      </c>
      <c r="B963" t="n">
        <v>105</v>
      </c>
      <c r="C963" t="inlineStr">
        <is>
          <t xml:space="preserve">CONCLUIDO	</t>
        </is>
      </c>
      <c r="D963" t="n">
        <v>10.4251</v>
      </c>
      <c r="E963" t="n">
        <v>9.59</v>
      </c>
      <c r="F963" t="n">
        <v>6.78</v>
      </c>
      <c r="G963" t="n">
        <v>67.84</v>
      </c>
      <c r="H963" t="n">
        <v>1.05</v>
      </c>
      <c r="I963" t="n">
        <v>6</v>
      </c>
      <c r="J963" t="n">
        <v>223.89</v>
      </c>
      <c r="K963" t="n">
        <v>55.27</v>
      </c>
      <c r="L963" t="n">
        <v>13.25</v>
      </c>
      <c r="M963" t="n">
        <v>4</v>
      </c>
      <c r="N963" t="n">
        <v>50.37</v>
      </c>
      <c r="O963" t="n">
        <v>27847.8</v>
      </c>
      <c r="P963" t="n">
        <v>90.94</v>
      </c>
      <c r="Q963" t="n">
        <v>204.14</v>
      </c>
      <c r="R963" t="n">
        <v>24.64</v>
      </c>
      <c r="S963" t="n">
        <v>17.37</v>
      </c>
      <c r="T963" t="n">
        <v>1534.06</v>
      </c>
      <c r="U963" t="n">
        <v>0.71</v>
      </c>
      <c r="V963" t="n">
        <v>0.75</v>
      </c>
      <c r="W963" t="n">
        <v>1.15</v>
      </c>
      <c r="X963" t="n">
        <v>0.09</v>
      </c>
      <c r="Y963" t="n">
        <v>1</v>
      </c>
      <c r="Z963" t="n">
        <v>10</v>
      </c>
    </row>
    <row r="964">
      <c r="A964" t="n">
        <v>50</v>
      </c>
      <c r="B964" t="n">
        <v>105</v>
      </c>
      <c r="C964" t="inlineStr">
        <is>
          <t xml:space="preserve">CONCLUIDO	</t>
        </is>
      </c>
      <c r="D964" t="n">
        <v>10.4188</v>
      </c>
      <c r="E964" t="n">
        <v>9.6</v>
      </c>
      <c r="F964" t="n">
        <v>6.79</v>
      </c>
      <c r="G964" t="n">
        <v>67.90000000000001</v>
      </c>
      <c r="H964" t="n">
        <v>1.07</v>
      </c>
      <c r="I964" t="n">
        <v>6</v>
      </c>
      <c r="J964" t="n">
        <v>224.31</v>
      </c>
      <c r="K964" t="n">
        <v>55.27</v>
      </c>
      <c r="L964" t="n">
        <v>13.5</v>
      </c>
      <c r="M964" t="n">
        <v>4</v>
      </c>
      <c r="N964" t="n">
        <v>50.54</v>
      </c>
      <c r="O964" t="n">
        <v>27899.27</v>
      </c>
      <c r="P964" t="n">
        <v>90.97</v>
      </c>
      <c r="Q964" t="n">
        <v>204.14</v>
      </c>
      <c r="R964" t="n">
        <v>24.85</v>
      </c>
      <c r="S964" t="n">
        <v>17.37</v>
      </c>
      <c r="T964" t="n">
        <v>1637.7</v>
      </c>
      <c r="U964" t="n">
        <v>0.7</v>
      </c>
      <c r="V964" t="n">
        <v>0.75</v>
      </c>
      <c r="W964" t="n">
        <v>1.15</v>
      </c>
      <c r="X964" t="n">
        <v>0.1</v>
      </c>
      <c r="Y964" t="n">
        <v>1</v>
      </c>
      <c r="Z964" t="n">
        <v>10</v>
      </c>
    </row>
    <row r="965">
      <c r="A965" t="n">
        <v>51</v>
      </c>
      <c r="B965" t="n">
        <v>105</v>
      </c>
      <c r="C965" t="inlineStr">
        <is>
          <t xml:space="preserve">CONCLUIDO	</t>
        </is>
      </c>
      <c r="D965" t="n">
        <v>10.4212</v>
      </c>
      <c r="E965" t="n">
        <v>9.6</v>
      </c>
      <c r="F965" t="n">
        <v>6.79</v>
      </c>
      <c r="G965" t="n">
        <v>67.88</v>
      </c>
      <c r="H965" t="n">
        <v>1.09</v>
      </c>
      <c r="I965" t="n">
        <v>6</v>
      </c>
      <c r="J965" t="n">
        <v>224.73</v>
      </c>
      <c r="K965" t="n">
        <v>55.27</v>
      </c>
      <c r="L965" t="n">
        <v>13.75</v>
      </c>
      <c r="M965" t="n">
        <v>4</v>
      </c>
      <c r="N965" t="n">
        <v>50.71</v>
      </c>
      <c r="O965" t="n">
        <v>27950.8</v>
      </c>
      <c r="P965" t="n">
        <v>91.08</v>
      </c>
      <c r="Q965" t="n">
        <v>204.14</v>
      </c>
      <c r="R965" t="n">
        <v>24.87</v>
      </c>
      <c r="S965" t="n">
        <v>17.37</v>
      </c>
      <c r="T965" t="n">
        <v>1647.08</v>
      </c>
      <c r="U965" t="n">
        <v>0.7</v>
      </c>
      <c r="V965" t="n">
        <v>0.75</v>
      </c>
      <c r="W965" t="n">
        <v>1.15</v>
      </c>
      <c r="X965" t="n">
        <v>0.1</v>
      </c>
      <c r="Y965" t="n">
        <v>1</v>
      </c>
      <c r="Z965" t="n">
        <v>10</v>
      </c>
    </row>
    <row r="966">
      <c r="A966" t="n">
        <v>52</v>
      </c>
      <c r="B966" t="n">
        <v>105</v>
      </c>
      <c r="C966" t="inlineStr">
        <is>
          <t xml:space="preserve">CONCLUIDO	</t>
        </is>
      </c>
      <c r="D966" t="n">
        <v>10.4203</v>
      </c>
      <c r="E966" t="n">
        <v>9.6</v>
      </c>
      <c r="F966" t="n">
        <v>6.79</v>
      </c>
      <c r="G966" t="n">
        <v>67.89</v>
      </c>
      <c r="H966" t="n">
        <v>1.11</v>
      </c>
      <c r="I966" t="n">
        <v>6</v>
      </c>
      <c r="J966" t="n">
        <v>225.15</v>
      </c>
      <c r="K966" t="n">
        <v>55.27</v>
      </c>
      <c r="L966" t="n">
        <v>14</v>
      </c>
      <c r="M966" t="n">
        <v>4</v>
      </c>
      <c r="N966" t="n">
        <v>50.88</v>
      </c>
      <c r="O966" t="n">
        <v>28002.38</v>
      </c>
      <c r="P966" t="n">
        <v>91.06999999999999</v>
      </c>
      <c r="Q966" t="n">
        <v>204.14</v>
      </c>
      <c r="R966" t="n">
        <v>24.98</v>
      </c>
      <c r="S966" t="n">
        <v>17.37</v>
      </c>
      <c r="T966" t="n">
        <v>1702.03</v>
      </c>
      <c r="U966" t="n">
        <v>0.7</v>
      </c>
      <c r="V966" t="n">
        <v>0.75</v>
      </c>
      <c r="W966" t="n">
        <v>1.14</v>
      </c>
      <c r="X966" t="n">
        <v>0.1</v>
      </c>
      <c r="Y966" t="n">
        <v>1</v>
      </c>
      <c r="Z966" t="n">
        <v>10</v>
      </c>
    </row>
    <row r="967">
      <c r="A967" t="n">
        <v>53</v>
      </c>
      <c r="B967" t="n">
        <v>105</v>
      </c>
      <c r="C967" t="inlineStr">
        <is>
          <t xml:space="preserve">CONCLUIDO	</t>
        </is>
      </c>
      <c r="D967" t="n">
        <v>10.4296</v>
      </c>
      <c r="E967" t="n">
        <v>9.59</v>
      </c>
      <c r="F967" t="n">
        <v>6.78</v>
      </c>
      <c r="G967" t="n">
        <v>67.8</v>
      </c>
      <c r="H967" t="n">
        <v>1.12</v>
      </c>
      <c r="I967" t="n">
        <v>6</v>
      </c>
      <c r="J967" t="n">
        <v>225.57</v>
      </c>
      <c r="K967" t="n">
        <v>55.27</v>
      </c>
      <c r="L967" t="n">
        <v>14.25</v>
      </c>
      <c r="M967" t="n">
        <v>4</v>
      </c>
      <c r="N967" t="n">
        <v>51.04</v>
      </c>
      <c r="O967" t="n">
        <v>28054.03</v>
      </c>
      <c r="P967" t="n">
        <v>90.84999999999999</v>
      </c>
      <c r="Q967" t="n">
        <v>204.14</v>
      </c>
      <c r="R967" t="n">
        <v>24.61</v>
      </c>
      <c r="S967" t="n">
        <v>17.37</v>
      </c>
      <c r="T967" t="n">
        <v>1518.49</v>
      </c>
      <c r="U967" t="n">
        <v>0.71</v>
      </c>
      <c r="V967" t="n">
        <v>0.75</v>
      </c>
      <c r="W967" t="n">
        <v>1.14</v>
      </c>
      <c r="X967" t="n">
        <v>0.09</v>
      </c>
      <c r="Y967" t="n">
        <v>1</v>
      </c>
      <c r="Z967" t="n">
        <v>10</v>
      </c>
    </row>
    <row r="968">
      <c r="A968" t="n">
        <v>54</v>
      </c>
      <c r="B968" t="n">
        <v>105</v>
      </c>
      <c r="C968" t="inlineStr">
        <is>
          <t xml:space="preserve">CONCLUIDO	</t>
        </is>
      </c>
      <c r="D968" t="n">
        <v>10.4248</v>
      </c>
      <c r="E968" t="n">
        <v>9.59</v>
      </c>
      <c r="F968" t="n">
        <v>6.78</v>
      </c>
      <c r="G968" t="n">
        <v>67.84</v>
      </c>
      <c r="H968" t="n">
        <v>1.14</v>
      </c>
      <c r="I968" t="n">
        <v>6</v>
      </c>
      <c r="J968" t="n">
        <v>225.99</v>
      </c>
      <c r="K968" t="n">
        <v>55.27</v>
      </c>
      <c r="L968" t="n">
        <v>14.5</v>
      </c>
      <c r="M968" t="n">
        <v>4</v>
      </c>
      <c r="N968" t="n">
        <v>51.21</v>
      </c>
      <c r="O968" t="n">
        <v>28105.73</v>
      </c>
      <c r="P968" t="n">
        <v>90.59999999999999</v>
      </c>
      <c r="Q968" t="n">
        <v>204.14</v>
      </c>
      <c r="R968" t="n">
        <v>24.75</v>
      </c>
      <c r="S968" t="n">
        <v>17.37</v>
      </c>
      <c r="T968" t="n">
        <v>1584.99</v>
      </c>
      <c r="U968" t="n">
        <v>0.7</v>
      </c>
      <c r="V968" t="n">
        <v>0.75</v>
      </c>
      <c r="W968" t="n">
        <v>1.15</v>
      </c>
      <c r="X968" t="n">
        <v>0.09</v>
      </c>
      <c r="Y968" t="n">
        <v>1</v>
      </c>
      <c r="Z968" t="n">
        <v>10</v>
      </c>
    </row>
    <row r="969">
      <c r="A969" t="n">
        <v>55</v>
      </c>
      <c r="B969" t="n">
        <v>105</v>
      </c>
      <c r="C969" t="inlineStr">
        <is>
          <t xml:space="preserve">CONCLUIDO	</t>
        </is>
      </c>
      <c r="D969" t="n">
        <v>10.4158</v>
      </c>
      <c r="E969" t="n">
        <v>9.6</v>
      </c>
      <c r="F969" t="n">
        <v>6.79</v>
      </c>
      <c r="G969" t="n">
        <v>67.93000000000001</v>
      </c>
      <c r="H969" t="n">
        <v>1.16</v>
      </c>
      <c r="I969" t="n">
        <v>6</v>
      </c>
      <c r="J969" t="n">
        <v>226.41</v>
      </c>
      <c r="K969" t="n">
        <v>55.27</v>
      </c>
      <c r="L969" t="n">
        <v>14.75</v>
      </c>
      <c r="M969" t="n">
        <v>4</v>
      </c>
      <c r="N969" t="n">
        <v>51.38</v>
      </c>
      <c r="O969" t="n">
        <v>28157.49</v>
      </c>
      <c r="P969" t="n">
        <v>90.62</v>
      </c>
      <c r="Q969" t="n">
        <v>204.16</v>
      </c>
      <c r="R969" t="n">
        <v>24.98</v>
      </c>
      <c r="S969" t="n">
        <v>17.37</v>
      </c>
      <c r="T969" t="n">
        <v>1700.51</v>
      </c>
      <c r="U969" t="n">
        <v>0.7</v>
      </c>
      <c r="V969" t="n">
        <v>0.75</v>
      </c>
      <c r="W969" t="n">
        <v>1.15</v>
      </c>
      <c r="X969" t="n">
        <v>0.1</v>
      </c>
      <c r="Y969" t="n">
        <v>1</v>
      </c>
      <c r="Z969" t="n">
        <v>10</v>
      </c>
    </row>
    <row r="970">
      <c r="A970" t="n">
        <v>56</v>
      </c>
      <c r="B970" t="n">
        <v>105</v>
      </c>
      <c r="C970" t="inlineStr">
        <is>
          <t xml:space="preserve">CONCLUIDO	</t>
        </is>
      </c>
      <c r="D970" t="n">
        <v>10.4176</v>
      </c>
      <c r="E970" t="n">
        <v>9.6</v>
      </c>
      <c r="F970" t="n">
        <v>6.79</v>
      </c>
      <c r="G970" t="n">
        <v>67.91</v>
      </c>
      <c r="H970" t="n">
        <v>1.18</v>
      </c>
      <c r="I970" t="n">
        <v>6</v>
      </c>
      <c r="J970" t="n">
        <v>226.83</v>
      </c>
      <c r="K970" t="n">
        <v>55.27</v>
      </c>
      <c r="L970" t="n">
        <v>15</v>
      </c>
      <c r="M970" t="n">
        <v>4</v>
      </c>
      <c r="N970" t="n">
        <v>51.55</v>
      </c>
      <c r="O970" t="n">
        <v>28209.31</v>
      </c>
      <c r="P970" t="n">
        <v>90.31999999999999</v>
      </c>
      <c r="Q970" t="n">
        <v>204.14</v>
      </c>
      <c r="R970" t="n">
        <v>24.95</v>
      </c>
      <c r="S970" t="n">
        <v>17.37</v>
      </c>
      <c r="T970" t="n">
        <v>1685.18</v>
      </c>
      <c r="U970" t="n">
        <v>0.7</v>
      </c>
      <c r="V970" t="n">
        <v>0.75</v>
      </c>
      <c r="W970" t="n">
        <v>1.15</v>
      </c>
      <c r="X970" t="n">
        <v>0.1</v>
      </c>
      <c r="Y970" t="n">
        <v>1</v>
      </c>
      <c r="Z970" t="n">
        <v>10</v>
      </c>
    </row>
    <row r="971">
      <c r="A971" t="n">
        <v>57</v>
      </c>
      <c r="B971" t="n">
        <v>105</v>
      </c>
      <c r="C971" t="inlineStr">
        <is>
          <t xml:space="preserve">CONCLUIDO	</t>
        </is>
      </c>
      <c r="D971" t="n">
        <v>10.4188</v>
      </c>
      <c r="E971" t="n">
        <v>9.6</v>
      </c>
      <c r="F971" t="n">
        <v>6.79</v>
      </c>
      <c r="G971" t="n">
        <v>67.90000000000001</v>
      </c>
      <c r="H971" t="n">
        <v>1.19</v>
      </c>
      <c r="I971" t="n">
        <v>6</v>
      </c>
      <c r="J971" t="n">
        <v>227.25</v>
      </c>
      <c r="K971" t="n">
        <v>55.27</v>
      </c>
      <c r="L971" t="n">
        <v>15.25</v>
      </c>
      <c r="M971" t="n">
        <v>4</v>
      </c>
      <c r="N971" t="n">
        <v>51.72</v>
      </c>
      <c r="O971" t="n">
        <v>28261.2</v>
      </c>
      <c r="P971" t="n">
        <v>90.06</v>
      </c>
      <c r="Q971" t="n">
        <v>204.14</v>
      </c>
      <c r="R971" t="n">
        <v>24.91</v>
      </c>
      <c r="S971" t="n">
        <v>17.37</v>
      </c>
      <c r="T971" t="n">
        <v>1666.21</v>
      </c>
      <c r="U971" t="n">
        <v>0.7</v>
      </c>
      <c r="V971" t="n">
        <v>0.75</v>
      </c>
      <c r="W971" t="n">
        <v>1.15</v>
      </c>
      <c r="X971" t="n">
        <v>0.1</v>
      </c>
      <c r="Y971" t="n">
        <v>1</v>
      </c>
      <c r="Z971" t="n">
        <v>10</v>
      </c>
    </row>
    <row r="972">
      <c r="A972" t="n">
        <v>58</v>
      </c>
      <c r="B972" t="n">
        <v>105</v>
      </c>
      <c r="C972" t="inlineStr">
        <is>
          <t xml:space="preserve">CONCLUIDO	</t>
        </is>
      </c>
      <c r="D972" t="n">
        <v>10.4251</v>
      </c>
      <c r="E972" t="n">
        <v>9.59</v>
      </c>
      <c r="F972" t="n">
        <v>6.78</v>
      </c>
      <c r="G972" t="n">
        <v>67.84</v>
      </c>
      <c r="H972" t="n">
        <v>1.21</v>
      </c>
      <c r="I972" t="n">
        <v>6</v>
      </c>
      <c r="J972" t="n">
        <v>227.67</v>
      </c>
      <c r="K972" t="n">
        <v>55.27</v>
      </c>
      <c r="L972" t="n">
        <v>15.5</v>
      </c>
      <c r="M972" t="n">
        <v>4</v>
      </c>
      <c r="N972" t="n">
        <v>51.9</v>
      </c>
      <c r="O972" t="n">
        <v>28313.14</v>
      </c>
      <c r="P972" t="n">
        <v>89.95</v>
      </c>
      <c r="Q972" t="n">
        <v>204.14</v>
      </c>
      <c r="R972" t="n">
        <v>24.77</v>
      </c>
      <c r="S972" t="n">
        <v>17.37</v>
      </c>
      <c r="T972" t="n">
        <v>1595.88</v>
      </c>
      <c r="U972" t="n">
        <v>0.7</v>
      </c>
      <c r="V972" t="n">
        <v>0.75</v>
      </c>
      <c r="W972" t="n">
        <v>1.14</v>
      </c>
      <c r="X972" t="n">
        <v>0.09</v>
      </c>
      <c r="Y972" t="n">
        <v>1</v>
      </c>
      <c r="Z972" t="n">
        <v>10</v>
      </c>
    </row>
    <row r="973">
      <c r="A973" t="n">
        <v>59</v>
      </c>
      <c r="B973" t="n">
        <v>105</v>
      </c>
      <c r="C973" t="inlineStr">
        <is>
          <t xml:space="preserve">CONCLUIDO	</t>
        </is>
      </c>
      <c r="D973" t="n">
        <v>10.4149</v>
      </c>
      <c r="E973" t="n">
        <v>9.6</v>
      </c>
      <c r="F973" t="n">
        <v>6.79</v>
      </c>
      <c r="G973" t="n">
        <v>67.94</v>
      </c>
      <c r="H973" t="n">
        <v>1.23</v>
      </c>
      <c r="I973" t="n">
        <v>6</v>
      </c>
      <c r="J973" t="n">
        <v>228.09</v>
      </c>
      <c r="K973" t="n">
        <v>55.27</v>
      </c>
      <c r="L973" t="n">
        <v>15.75</v>
      </c>
      <c r="M973" t="n">
        <v>4</v>
      </c>
      <c r="N973" t="n">
        <v>52.07</v>
      </c>
      <c r="O973" t="n">
        <v>28365.14</v>
      </c>
      <c r="P973" t="n">
        <v>89.62</v>
      </c>
      <c r="Q973" t="n">
        <v>204.14</v>
      </c>
      <c r="R973" t="n">
        <v>25.09</v>
      </c>
      <c r="S973" t="n">
        <v>17.37</v>
      </c>
      <c r="T973" t="n">
        <v>1755.84</v>
      </c>
      <c r="U973" t="n">
        <v>0.6899999999999999</v>
      </c>
      <c r="V973" t="n">
        <v>0.75</v>
      </c>
      <c r="W973" t="n">
        <v>1.14</v>
      </c>
      <c r="X973" t="n">
        <v>0.1</v>
      </c>
      <c r="Y973" t="n">
        <v>1</v>
      </c>
      <c r="Z973" t="n">
        <v>10</v>
      </c>
    </row>
    <row r="974">
      <c r="A974" t="n">
        <v>60</v>
      </c>
      <c r="B974" t="n">
        <v>105</v>
      </c>
      <c r="C974" t="inlineStr">
        <is>
          <t xml:space="preserve">CONCLUIDO	</t>
        </is>
      </c>
      <c r="D974" t="n">
        <v>10.4861</v>
      </c>
      <c r="E974" t="n">
        <v>9.539999999999999</v>
      </c>
      <c r="F974" t="n">
        <v>6.77</v>
      </c>
      <c r="G974" t="n">
        <v>81.23</v>
      </c>
      <c r="H974" t="n">
        <v>1.24</v>
      </c>
      <c r="I974" t="n">
        <v>5</v>
      </c>
      <c r="J974" t="n">
        <v>228.51</v>
      </c>
      <c r="K974" t="n">
        <v>55.27</v>
      </c>
      <c r="L974" t="n">
        <v>16</v>
      </c>
      <c r="M974" t="n">
        <v>3</v>
      </c>
      <c r="N974" t="n">
        <v>52.24</v>
      </c>
      <c r="O974" t="n">
        <v>28417.2</v>
      </c>
      <c r="P974" t="n">
        <v>88.86</v>
      </c>
      <c r="Q974" t="n">
        <v>204.14</v>
      </c>
      <c r="R974" t="n">
        <v>24.28</v>
      </c>
      <c r="S974" t="n">
        <v>17.37</v>
      </c>
      <c r="T974" t="n">
        <v>1357.16</v>
      </c>
      <c r="U974" t="n">
        <v>0.72</v>
      </c>
      <c r="V974" t="n">
        <v>0.75</v>
      </c>
      <c r="W974" t="n">
        <v>1.14</v>
      </c>
      <c r="X974" t="n">
        <v>0.08</v>
      </c>
      <c r="Y974" t="n">
        <v>1</v>
      </c>
      <c r="Z974" t="n">
        <v>10</v>
      </c>
    </row>
    <row r="975">
      <c r="A975" t="n">
        <v>61</v>
      </c>
      <c r="B975" t="n">
        <v>105</v>
      </c>
      <c r="C975" t="inlineStr">
        <is>
          <t xml:space="preserve">CONCLUIDO	</t>
        </is>
      </c>
      <c r="D975" t="n">
        <v>10.4807</v>
      </c>
      <c r="E975" t="n">
        <v>9.539999999999999</v>
      </c>
      <c r="F975" t="n">
        <v>6.77</v>
      </c>
      <c r="G975" t="n">
        <v>81.29000000000001</v>
      </c>
      <c r="H975" t="n">
        <v>1.26</v>
      </c>
      <c r="I975" t="n">
        <v>5</v>
      </c>
      <c r="J975" t="n">
        <v>228.93</v>
      </c>
      <c r="K975" t="n">
        <v>55.27</v>
      </c>
      <c r="L975" t="n">
        <v>16.25</v>
      </c>
      <c r="M975" t="n">
        <v>3</v>
      </c>
      <c r="N975" t="n">
        <v>52.41</v>
      </c>
      <c r="O975" t="n">
        <v>28469.32</v>
      </c>
      <c r="P975" t="n">
        <v>89.23999999999999</v>
      </c>
      <c r="Q975" t="n">
        <v>204.14</v>
      </c>
      <c r="R975" t="n">
        <v>24.42</v>
      </c>
      <c r="S975" t="n">
        <v>17.37</v>
      </c>
      <c r="T975" t="n">
        <v>1427.55</v>
      </c>
      <c r="U975" t="n">
        <v>0.71</v>
      </c>
      <c r="V975" t="n">
        <v>0.75</v>
      </c>
      <c r="W975" t="n">
        <v>1.14</v>
      </c>
      <c r="X975" t="n">
        <v>0.08</v>
      </c>
      <c r="Y975" t="n">
        <v>1</v>
      </c>
      <c r="Z975" t="n">
        <v>10</v>
      </c>
    </row>
    <row r="976">
      <c r="A976" t="n">
        <v>62</v>
      </c>
      <c r="B976" t="n">
        <v>105</v>
      </c>
      <c r="C976" t="inlineStr">
        <is>
          <t xml:space="preserve">CONCLUIDO	</t>
        </is>
      </c>
      <c r="D976" t="n">
        <v>10.4816</v>
      </c>
      <c r="E976" t="n">
        <v>9.539999999999999</v>
      </c>
      <c r="F976" t="n">
        <v>6.77</v>
      </c>
      <c r="G976" t="n">
        <v>81.28</v>
      </c>
      <c r="H976" t="n">
        <v>1.28</v>
      </c>
      <c r="I976" t="n">
        <v>5</v>
      </c>
      <c r="J976" t="n">
        <v>229.36</v>
      </c>
      <c r="K976" t="n">
        <v>55.27</v>
      </c>
      <c r="L976" t="n">
        <v>16.5</v>
      </c>
      <c r="M976" t="n">
        <v>3</v>
      </c>
      <c r="N976" t="n">
        <v>52.58</v>
      </c>
      <c r="O976" t="n">
        <v>28521.51</v>
      </c>
      <c r="P976" t="n">
        <v>89.38</v>
      </c>
      <c r="Q976" t="n">
        <v>204.14</v>
      </c>
      <c r="R976" t="n">
        <v>24.47</v>
      </c>
      <c r="S976" t="n">
        <v>17.37</v>
      </c>
      <c r="T976" t="n">
        <v>1452.82</v>
      </c>
      <c r="U976" t="n">
        <v>0.71</v>
      </c>
      <c r="V976" t="n">
        <v>0.75</v>
      </c>
      <c r="W976" t="n">
        <v>1.14</v>
      </c>
      <c r="X976" t="n">
        <v>0.08</v>
      </c>
      <c r="Y976" t="n">
        <v>1</v>
      </c>
      <c r="Z976" t="n">
        <v>10</v>
      </c>
    </row>
    <row r="977">
      <c r="A977" t="n">
        <v>63</v>
      </c>
      <c r="B977" t="n">
        <v>105</v>
      </c>
      <c r="C977" t="inlineStr">
        <is>
          <t xml:space="preserve">CONCLUIDO	</t>
        </is>
      </c>
      <c r="D977" t="n">
        <v>10.4843</v>
      </c>
      <c r="E977" t="n">
        <v>9.539999999999999</v>
      </c>
      <c r="F977" t="n">
        <v>6.77</v>
      </c>
      <c r="G977" t="n">
        <v>81.25</v>
      </c>
      <c r="H977" t="n">
        <v>1.3</v>
      </c>
      <c r="I977" t="n">
        <v>5</v>
      </c>
      <c r="J977" t="n">
        <v>229.78</v>
      </c>
      <c r="K977" t="n">
        <v>55.27</v>
      </c>
      <c r="L977" t="n">
        <v>16.75</v>
      </c>
      <c r="M977" t="n">
        <v>3</v>
      </c>
      <c r="N977" t="n">
        <v>52.76</v>
      </c>
      <c r="O977" t="n">
        <v>28573.75</v>
      </c>
      <c r="P977" t="n">
        <v>89.48</v>
      </c>
      <c r="Q977" t="n">
        <v>204.14</v>
      </c>
      <c r="R977" t="n">
        <v>24.36</v>
      </c>
      <c r="S977" t="n">
        <v>17.37</v>
      </c>
      <c r="T977" t="n">
        <v>1396.86</v>
      </c>
      <c r="U977" t="n">
        <v>0.71</v>
      </c>
      <c r="V977" t="n">
        <v>0.75</v>
      </c>
      <c r="W977" t="n">
        <v>1.14</v>
      </c>
      <c r="X977" t="n">
        <v>0.08</v>
      </c>
      <c r="Y977" t="n">
        <v>1</v>
      </c>
      <c r="Z977" t="n">
        <v>10</v>
      </c>
    </row>
    <row r="978">
      <c r="A978" t="n">
        <v>64</v>
      </c>
      <c r="B978" t="n">
        <v>105</v>
      </c>
      <c r="C978" t="inlineStr">
        <is>
          <t xml:space="preserve">CONCLUIDO	</t>
        </is>
      </c>
      <c r="D978" t="n">
        <v>10.4813</v>
      </c>
      <c r="E978" t="n">
        <v>9.539999999999999</v>
      </c>
      <c r="F978" t="n">
        <v>6.77</v>
      </c>
      <c r="G978" t="n">
        <v>81.28</v>
      </c>
      <c r="H978" t="n">
        <v>1.31</v>
      </c>
      <c r="I978" t="n">
        <v>5</v>
      </c>
      <c r="J978" t="n">
        <v>230.2</v>
      </c>
      <c r="K978" t="n">
        <v>55.27</v>
      </c>
      <c r="L978" t="n">
        <v>17</v>
      </c>
      <c r="M978" t="n">
        <v>3</v>
      </c>
      <c r="N978" t="n">
        <v>52.93</v>
      </c>
      <c r="O978" t="n">
        <v>28626.06</v>
      </c>
      <c r="P978" t="n">
        <v>89.48</v>
      </c>
      <c r="Q978" t="n">
        <v>204.14</v>
      </c>
      <c r="R978" t="n">
        <v>24.48</v>
      </c>
      <c r="S978" t="n">
        <v>17.37</v>
      </c>
      <c r="T978" t="n">
        <v>1459.11</v>
      </c>
      <c r="U978" t="n">
        <v>0.71</v>
      </c>
      <c r="V978" t="n">
        <v>0.75</v>
      </c>
      <c r="W978" t="n">
        <v>1.14</v>
      </c>
      <c r="X978" t="n">
        <v>0.08</v>
      </c>
      <c r="Y978" t="n">
        <v>1</v>
      </c>
      <c r="Z978" t="n">
        <v>10</v>
      </c>
    </row>
    <row r="979">
      <c r="A979" t="n">
        <v>65</v>
      </c>
      <c r="B979" t="n">
        <v>105</v>
      </c>
      <c r="C979" t="inlineStr">
        <is>
          <t xml:space="preserve">CONCLUIDO	</t>
        </is>
      </c>
      <c r="D979" t="n">
        <v>10.4825</v>
      </c>
      <c r="E979" t="n">
        <v>9.539999999999999</v>
      </c>
      <c r="F979" t="n">
        <v>6.77</v>
      </c>
      <c r="G979" t="n">
        <v>81.27</v>
      </c>
      <c r="H979" t="n">
        <v>1.33</v>
      </c>
      <c r="I979" t="n">
        <v>5</v>
      </c>
      <c r="J979" t="n">
        <v>230.63</v>
      </c>
      <c r="K979" t="n">
        <v>55.27</v>
      </c>
      <c r="L979" t="n">
        <v>17.25</v>
      </c>
      <c r="M979" t="n">
        <v>3</v>
      </c>
      <c r="N979" t="n">
        <v>53.11</v>
      </c>
      <c r="O979" t="n">
        <v>28678.42</v>
      </c>
      <c r="P979" t="n">
        <v>89.31999999999999</v>
      </c>
      <c r="Q979" t="n">
        <v>204.14</v>
      </c>
      <c r="R979" t="n">
        <v>24.39</v>
      </c>
      <c r="S979" t="n">
        <v>17.37</v>
      </c>
      <c r="T979" t="n">
        <v>1411.78</v>
      </c>
      <c r="U979" t="n">
        <v>0.71</v>
      </c>
      <c r="V979" t="n">
        <v>0.75</v>
      </c>
      <c r="W979" t="n">
        <v>1.14</v>
      </c>
      <c r="X979" t="n">
        <v>0.08</v>
      </c>
      <c r="Y979" t="n">
        <v>1</v>
      </c>
      <c r="Z979" t="n">
        <v>10</v>
      </c>
    </row>
    <row r="980">
      <c r="A980" t="n">
        <v>66</v>
      </c>
      <c r="B980" t="n">
        <v>105</v>
      </c>
      <c r="C980" t="inlineStr">
        <is>
          <t xml:space="preserve">CONCLUIDO	</t>
        </is>
      </c>
      <c r="D980" t="n">
        <v>10.477</v>
      </c>
      <c r="E980" t="n">
        <v>9.539999999999999</v>
      </c>
      <c r="F980" t="n">
        <v>6.78</v>
      </c>
      <c r="G980" t="n">
        <v>81.33</v>
      </c>
      <c r="H980" t="n">
        <v>1.35</v>
      </c>
      <c r="I980" t="n">
        <v>5</v>
      </c>
      <c r="J980" t="n">
        <v>231.05</v>
      </c>
      <c r="K980" t="n">
        <v>55.27</v>
      </c>
      <c r="L980" t="n">
        <v>17.5</v>
      </c>
      <c r="M980" t="n">
        <v>3</v>
      </c>
      <c r="N980" t="n">
        <v>53.28</v>
      </c>
      <c r="O980" t="n">
        <v>28730.85</v>
      </c>
      <c r="P980" t="n">
        <v>89.25</v>
      </c>
      <c r="Q980" t="n">
        <v>204.14</v>
      </c>
      <c r="R980" t="n">
        <v>24.52</v>
      </c>
      <c r="S980" t="n">
        <v>17.37</v>
      </c>
      <c r="T980" t="n">
        <v>1479.35</v>
      </c>
      <c r="U980" t="n">
        <v>0.71</v>
      </c>
      <c r="V980" t="n">
        <v>0.75</v>
      </c>
      <c r="W980" t="n">
        <v>1.14</v>
      </c>
      <c r="X980" t="n">
        <v>0.09</v>
      </c>
      <c r="Y980" t="n">
        <v>1</v>
      </c>
      <c r="Z980" t="n">
        <v>10</v>
      </c>
    </row>
    <row r="981">
      <c r="A981" t="n">
        <v>67</v>
      </c>
      <c r="B981" t="n">
        <v>105</v>
      </c>
      <c r="C981" t="inlineStr">
        <is>
          <t xml:space="preserve">CONCLUIDO	</t>
        </is>
      </c>
      <c r="D981" t="n">
        <v>10.4779</v>
      </c>
      <c r="E981" t="n">
        <v>9.539999999999999</v>
      </c>
      <c r="F981" t="n">
        <v>6.78</v>
      </c>
      <c r="G981" t="n">
        <v>81.31999999999999</v>
      </c>
      <c r="H981" t="n">
        <v>1.36</v>
      </c>
      <c r="I981" t="n">
        <v>5</v>
      </c>
      <c r="J981" t="n">
        <v>231.48</v>
      </c>
      <c r="K981" t="n">
        <v>55.27</v>
      </c>
      <c r="L981" t="n">
        <v>17.75</v>
      </c>
      <c r="M981" t="n">
        <v>3</v>
      </c>
      <c r="N981" t="n">
        <v>53.46</v>
      </c>
      <c r="O981" t="n">
        <v>28783.34</v>
      </c>
      <c r="P981" t="n">
        <v>89.2</v>
      </c>
      <c r="Q981" t="n">
        <v>204.14</v>
      </c>
      <c r="R981" t="n">
        <v>24.5</v>
      </c>
      <c r="S981" t="n">
        <v>17.37</v>
      </c>
      <c r="T981" t="n">
        <v>1468.35</v>
      </c>
      <c r="U981" t="n">
        <v>0.71</v>
      </c>
      <c r="V981" t="n">
        <v>0.75</v>
      </c>
      <c r="W981" t="n">
        <v>1.15</v>
      </c>
      <c r="X981" t="n">
        <v>0.09</v>
      </c>
      <c r="Y981" t="n">
        <v>1</v>
      </c>
      <c r="Z981" t="n">
        <v>10</v>
      </c>
    </row>
    <row r="982">
      <c r="A982" t="n">
        <v>68</v>
      </c>
      <c r="B982" t="n">
        <v>105</v>
      </c>
      <c r="C982" t="inlineStr">
        <is>
          <t xml:space="preserve">CONCLUIDO	</t>
        </is>
      </c>
      <c r="D982" t="n">
        <v>10.4807</v>
      </c>
      <c r="E982" t="n">
        <v>9.539999999999999</v>
      </c>
      <c r="F982" t="n">
        <v>6.77</v>
      </c>
      <c r="G982" t="n">
        <v>81.29000000000001</v>
      </c>
      <c r="H982" t="n">
        <v>1.38</v>
      </c>
      <c r="I982" t="n">
        <v>5</v>
      </c>
      <c r="J982" t="n">
        <v>231.91</v>
      </c>
      <c r="K982" t="n">
        <v>55.27</v>
      </c>
      <c r="L982" t="n">
        <v>18</v>
      </c>
      <c r="M982" t="n">
        <v>3</v>
      </c>
      <c r="N982" t="n">
        <v>53.63</v>
      </c>
      <c r="O982" t="n">
        <v>28835.89</v>
      </c>
      <c r="P982" t="n">
        <v>88.93000000000001</v>
      </c>
      <c r="Q982" t="n">
        <v>204.14</v>
      </c>
      <c r="R982" t="n">
        <v>24.45</v>
      </c>
      <c r="S982" t="n">
        <v>17.37</v>
      </c>
      <c r="T982" t="n">
        <v>1443.46</v>
      </c>
      <c r="U982" t="n">
        <v>0.71</v>
      </c>
      <c r="V982" t="n">
        <v>0.75</v>
      </c>
      <c r="W982" t="n">
        <v>1.14</v>
      </c>
      <c r="X982" t="n">
        <v>0.08</v>
      </c>
      <c r="Y982" t="n">
        <v>1</v>
      </c>
      <c r="Z982" t="n">
        <v>10</v>
      </c>
    </row>
    <row r="983">
      <c r="A983" t="n">
        <v>69</v>
      </c>
      <c r="B983" t="n">
        <v>105</v>
      </c>
      <c r="C983" t="inlineStr">
        <is>
          <t xml:space="preserve">CONCLUIDO	</t>
        </is>
      </c>
      <c r="D983" t="n">
        <v>10.4868</v>
      </c>
      <c r="E983" t="n">
        <v>9.539999999999999</v>
      </c>
      <c r="F983" t="n">
        <v>6.77</v>
      </c>
      <c r="G983" t="n">
        <v>81.22</v>
      </c>
      <c r="H983" t="n">
        <v>1.4</v>
      </c>
      <c r="I983" t="n">
        <v>5</v>
      </c>
      <c r="J983" t="n">
        <v>232.33</v>
      </c>
      <c r="K983" t="n">
        <v>55.27</v>
      </c>
      <c r="L983" t="n">
        <v>18.25</v>
      </c>
      <c r="M983" t="n">
        <v>3</v>
      </c>
      <c r="N983" t="n">
        <v>53.81</v>
      </c>
      <c r="O983" t="n">
        <v>28888.51</v>
      </c>
      <c r="P983" t="n">
        <v>88.63</v>
      </c>
      <c r="Q983" t="n">
        <v>204.14</v>
      </c>
      <c r="R983" t="n">
        <v>24.23</v>
      </c>
      <c r="S983" t="n">
        <v>17.37</v>
      </c>
      <c r="T983" t="n">
        <v>1334.8</v>
      </c>
      <c r="U983" t="n">
        <v>0.72</v>
      </c>
      <c r="V983" t="n">
        <v>0.75</v>
      </c>
      <c r="W983" t="n">
        <v>1.14</v>
      </c>
      <c r="X983" t="n">
        <v>0.08</v>
      </c>
      <c r="Y983" t="n">
        <v>1</v>
      </c>
      <c r="Z983" t="n">
        <v>10</v>
      </c>
    </row>
    <row r="984">
      <c r="A984" t="n">
        <v>70</v>
      </c>
      <c r="B984" t="n">
        <v>105</v>
      </c>
      <c r="C984" t="inlineStr">
        <is>
          <t xml:space="preserve">CONCLUIDO	</t>
        </is>
      </c>
      <c r="D984" t="n">
        <v>10.492</v>
      </c>
      <c r="E984" t="n">
        <v>9.529999999999999</v>
      </c>
      <c r="F984" t="n">
        <v>6.76</v>
      </c>
      <c r="G984" t="n">
        <v>81.16</v>
      </c>
      <c r="H984" t="n">
        <v>1.41</v>
      </c>
      <c r="I984" t="n">
        <v>5</v>
      </c>
      <c r="J984" t="n">
        <v>232.76</v>
      </c>
      <c r="K984" t="n">
        <v>55.27</v>
      </c>
      <c r="L984" t="n">
        <v>18.5</v>
      </c>
      <c r="M984" t="n">
        <v>3</v>
      </c>
      <c r="N984" t="n">
        <v>53.99</v>
      </c>
      <c r="O984" t="n">
        <v>28941.18</v>
      </c>
      <c r="P984" t="n">
        <v>88.23</v>
      </c>
      <c r="Q984" t="n">
        <v>204.14</v>
      </c>
      <c r="R984" t="n">
        <v>24.09</v>
      </c>
      <c r="S984" t="n">
        <v>17.37</v>
      </c>
      <c r="T984" t="n">
        <v>1260.74</v>
      </c>
      <c r="U984" t="n">
        <v>0.72</v>
      </c>
      <c r="V984" t="n">
        <v>0.76</v>
      </c>
      <c r="W984" t="n">
        <v>1.14</v>
      </c>
      <c r="X984" t="n">
        <v>0.07000000000000001</v>
      </c>
      <c r="Y984" t="n">
        <v>1</v>
      </c>
      <c r="Z984" t="n">
        <v>10</v>
      </c>
    </row>
    <row r="985">
      <c r="A985" t="n">
        <v>71</v>
      </c>
      <c r="B985" t="n">
        <v>105</v>
      </c>
      <c r="C985" t="inlineStr">
        <is>
          <t xml:space="preserve">CONCLUIDO	</t>
        </is>
      </c>
      <c r="D985" t="n">
        <v>10.4923</v>
      </c>
      <c r="E985" t="n">
        <v>9.529999999999999</v>
      </c>
      <c r="F985" t="n">
        <v>6.76</v>
      </c>
      <c r="G985" t="n">
        <v>81.16</v>
      </c>
      <c r="H985" t="n">
        <v>1.43</v>
      </c>
      <c r="I985" t="n">
        <v>5</v>
      </c>
      <c r="J985" t="n">
        <v>233.19</v>
      </c>
      <c r="K985" t="n">
        <v>55.27</v>
      </c>
      <c r="L985" t="n">
        <v>18.75</v>
      </c>
      <c r="M985" t="n">
        <v>3</v>
      </c>
      <c r="N985" t="n">
        <v>54.17</v>
      </c>
      <c r="O985" t="n">
        <v>28993.92</v>
      </c>
      <c r="P985" t="n">
        <v>87.87</v>
      </c>
      <c r="Q985" t="n">
        <v>204.14</v>
      </c>
      <c r="R985" t="n">
        <v>24.06</v>
      </c>
      <c r="S985" t="n">
        <v>17.37</v>
      </c>
      <c r="T985" t="n">
        <v>1246.17</v>
      </c>
      <c r="U985" t="n">
        <v>0.72</v>
      </c>
      <c r="V985" t="n">
        <v>0.76</v>
      </c>
      <c r="W985" t="n">
        <v>1.14</v>
      </c>
      <c r="X985" t="n">
        <v>0.07000000000000001</v>
      </c>
      <c r="Y985" t="n">
        <v>1</v>
      </c>
      <c r="Z985" t="n">
        <v>10</v>
      </c>
    </row>
    <row r="986">
      <c r="A986" t="n">
        <v>72</v>
      </c>
      <c r="B986" t="n">
        <v>105</v>
      </c>
      <c r="C986" t="inlineStr">
        <is>
          <t xml:space="preserve">CONCLUIDO	</t>
        </is>
      </c>
      <c r="D986" t="n">
        <v>10.4858</v>
      </c>
      <c r="E986" t="n">
        <v>9.539999999999999</v>
      </c>
      <c r="F986" t="n">
        <v>6.77</v>
      </c>
      <c r="G986" t="n">
        <v>81.23</v>
      </c>
      <c r="H986" t="n">
        <v>1.45</v>
      </c>
      <c r="I986" t="n">
        <v>5</v>
      </c>
      <c r="J986" t="n">
        <v>233.62</v>
      </c>
      <c r="K986" t="n">
        <v>55.27</v>
      </c>
      <c r="L986" t="n">
        <v>19</v>
      </c>
      <c r="M986" t="n">
        <v>3</v>
      </c>
      <c r="N986" t="n">
        <v>54.34</v>
      </c>
      <c r="O986" t="n">
        <v>29046.73</v>
      </c>
      <c r="P986" t="n">
        <v>87.45999999999999</v>
      </c>
      <c r="Q986" t="n">
        <v>204.14</v>
      </c>
      <c r="R986" t="n">
        <v>24.18</v>
      </c>
      <c r="S986" t="n">
        <v>17.37</v>
      </c>
      <c r="T986" t="n">
        <v>1309.4</v>
      </c>
      <c r="U986" t="n">
        <v>0.72</v>
      </c>
      <c r="V986" t="n">
        <v>0.75</v>
      </c>
      <c r="W986" t="n">
        <v>1.15</v>
      </c>
      <c r="X986" t="n">
        <v>0.08</v>
      </c>
      <c r="Y986" t="n">
        <v>1</v>
      </c>
      <c r="Z986" t="n">
        <v>10</v>
      </c>
    </row>
    <row r="987">
      <c r="A987" t="n">
        <v>73</v>
      </c>
      <c r="B987" t="n">
        <v>105</v>
      </c>
      <c r="C987" t="inlineStr">
        <is>
          <t xml:space="preserve">CONCLUIDO	</t>
        </is>
      </c>
      <c r="D987" t="n">
        <v>10.4892</v>
      </c>
      <c r="E987" t="n">
        <v>9.529999999999999</v>
      </c>
      <c r="F987" t="n">
        <v>6.77</v>
      </c>
      <c r="G987" t="n">
        <v>81.19</v>
      </c>
      <c r="H987" t="n">
        <v>1.46</v>
      </c>
      <c r="I987" t="n">
        <v>5</v>
      </c>
      <c r="J987" t="n">
        <v>234.04</v>
      </c>
      <c r="K987" t="n">
        <v>55.27</v>
      </c>
      <c r="L987" t="n">
        <v>19.25</v>
      </c>
      <c r="M987" t="n">
        <v>3</v>
      </c>
      <c r="N987" t="n">
        <v>54.52</v>
      </c>
      <c r="O987" t="n">
        <v>29099.59</v>
      </c>
      <c r="P987" t="n">
        <v>87.06999999999999</v>
      </c>
      <c r="Q987" t="n">
        <v>204.14</v>
      </c>
      <c r="R987" t="n">
        <v>24.17</v>
      </c>
      <c r="S987" t="n">
        <v>17.37</v>
      </c>
      <c r="T987" t="n">
        <v>1300.54</v>
      </c>
      <c r="U987" t="n">
        <v>0.72</v>
      </c>
      <c r="V987" t="n">
        <v>0.75</v>
      </c>
      <c r="W987" t="n">
        <v>1.14</v>
      </c>
      <c r="X987" t="n">
        <v>0.07000000000000001</v>
      </c>
      <c r="Y987" t="n">
        <v>1</v>
      </c>
      <c r="Z987" t="n">
        <v>10</v>
      </c>
    </row>
    <row r="988">
      <c r="A988" t="n">
        <v>74</v>
      </c>
      <c r="B988" t="n">
        <v>105</v>
      </c>
      <c r="C988" t="inlineStr">
        <is>
          <t xml:space="preserve">CONCLUIDO	</t>
        </is>
      </c>
      <c r="D988" t="n">
        <v>10.4871</v>
      </c>
      <c r="E988" t="n">
        <v>9.539999999999999</v>
      </c>
      <c r="F988" t="n">
        <v>6.77</v>
      </c>
      <c r="G988" t="n">
        <v>81.22</v>
      </c>
      <c r="H988" t="n">
        <v>1.48</v>
      </c>
      <c r="I988" t="n">
        <v>5</v>
      </c>
      <c r="J988" t="n">
        <v>234.47</v>
      </c>
      <c r="K988" t="n">
        <v>55.27</v>
      </c>
      <c r="L988" t="n">
        <v>19.5</v>
      </c>
      <c r="M988" t="n">
        <v>3</v>
      </c>
      <c r="N988" t="n">
        <v>54.7</v>
      </c>
      <c r="O988" t="n">
        <v>29152.52</v>
      </c>
      <c r="P988" t="n">
        <v>87.03</v>
      </c>
      <c r="Q988" t="n">
        <v>204.14</v>
      </c>
      <c r="R988" t="n">
        <v>24.21</v>
      </c>
      <c r="S988" t="n">
        <v>17.37</v>
      </c>
      <c r="T988" t="n">
        <v>1324.46</v>
      </c>
      <c r="U988" t="n">
        <v>0.72</v>
      </c>
      <c r="V988" t="n">
        <v>0.75</v>
      </c>
      <c r="W988" t="n">
        <v>1.15</v>
      </c>
      <c r="X988" t="n">
        <v>0.08</v>
      </c>
      <c r="Y988" t="n">
        <v>1</v>
      </c>
      <c r="Z988" t="n">
        <v>10</v>
      </c>
    </row>
    <row r="989">
      <c r="A989" t="n">
        <v>75</v>
      </c>
      <c r="B989" t="n">
        <v>105</v>
      </c>
      <c r="C989" t="inlineStr">
        <is>
          <t xml:space="preserve">CONCLUIDO	</t>
        </is>
      </c>
      <c r="D989" t="n">
        <v>10.4849</v>
      </c>
      <c r="E989" t="n">
        <v>9.539999999999999</v>
      </c>
      <c r="F989" t="n">
        <v>6.77</v>
      </c>
      <c r="G989" t="n">
        <v>81.23999999999999</v>
      </c>
      <c r="H989" t="n">
        <v>1.49</v>
      </c>
      <c r="I989" t="n">
        <v>5</v>
      </c>
      <c r="J989" t="n">
        <v>234.9</v>
      </c>
      <c r="K989" t="n">
        <v>55.27</v>
      </c>
      <c r="L989" t="n">
        <v>19.75</v>
      </c>
      <c r="M989" t="n">
        <v>3</v>
      </c>
      <c r="N989" t="n">
        <v>54.88</v>
      </c>
      <c r="O989" t="n">
        <v>29205.51</v>
      </c>
      <c r="P989" t="n">
        <v>86.83</v>
      </c>
      <c r="Q989" t="n">
        <v>204.14</v>
      </c>
      <c r="R989" t="n">
        <v>24.32</v>
      </c>
      <c r="S989" t="n">
        <v>17.37</v>
      </c>
      <c r="T989" t="n">
        <v>1377.24</v>
      </c>
      <c r="U989" t="n">
        <v>0.71</v>
      </c>
      <c r="V989" t="n">
        <v>0.75</v>
      </c>
      <c r="W989" t="n">
        <v>1.14</v>
      </c>
      <c r="X989" t="n">
        <v>0.08</v>
      </c>
      <c r="Y989" t="n">
        <v>1</v>
      </c>
      <c r="Z989" t="n">
        <v>10</v>
      </c>
    </row>
    <row r="990">
      <c r="A990" t="n">
        <v>76</v>
      </c>
      <c r="B990" t="n">
        <v>105</v>
      </c>
      <c r="C990" t="inlineStr">
        <is>
          <t xml:space="preserve">CONCLUIDO	</t>
        </is>
      </c>
      <c r="D990" t="n">
        <v>10.4828</v>
      </c>
      <c r="E990" t="n">
        <v>9.539999999999999</v>
      </c>
      <c r="F990" t="n">
        <v>6.77</v>
      </c>
      <c r="G990" t="n">
        <v>81.26000000000001</v>
      </c>
      <c r="H990" t="n">
        <v>1.51</v>
      </c>
      <c r="I990" t="n">
        <v>5</v>
      </c>
      <c r="J990" t="n">
        <v>235.33</v>
      </c>
      <c r="K990" t="n">
        <v>55.27</v>
      </c>
      <c r="L990" t="n">
        <v>20</v>
      </c>
      <c r="M990" t="n">
        <v>3</v>
      </c>
      <c r="N990" t="n">
        <v>55.06</v>
      </c>
      <c r="O990" t="n">
        <v>29258.57</v>
      </c>
      <c r="P990" t="n">
        <v>86.59999999999999</v>
      </c>
      <c r="Q990" t="n">
        <v>204.14</v>
      </c>
      <c r="R990" t="n">
        <v>24.31</v>
      </c>
      <c r="S990" t="n">
        <v>17.37</v>
      </c>
      <c r="T990" t="n">
        <v>1371.16</v>
      </c>
      <c r="U990" t="n">
        <v>0.71</v>
      </c>
      <c r="V990" t="n">
        <v>0.75</v>
      </c>
      <c r="W990" t="n">
        <v>1.15</v>
      </c>
      <c r="X990" t="n">
        <v>0.08</v>
      </c>
      <c r="Y990" t="n">
        <v>1</v>
      </c>
      <c r="Z990" t="n">
        <v>10</v>
      </c>
    </row>
    <row r="991">
      <c r="A991" t="n">
        <v>77</v>
      </c>
      <c r="B991" t="n">
        <v>105</v>
      </c>
      <c r="C991" t="inlineStr">
        <is>
          <t xml:space="preserve">CONCLUIDO	</t>
        </is>
      </c>
      <c r="D991" t="n">
        <v>10.4874</v>
      </c>
      <c r="E991" t="n">
        <v>9.539999999999999</v>
      </c>
      <c r="F991" t="n">
        <v>6.77</v>
      </c>
      <c r="G991" t="n">
        <v>81.20999999999999</v>
      </c>
      <c r="H991" t="n">
        <v>1.53</v>
      </c>
      <c r="I991" t="n">
        <v>5</v>
      </c>
      <c r="J991" t="n">
        <v>235.76</v>
      </c>
      <c r="K991" t="n">
        <v>55.27</v>
      </c>
      <c r="L991" t="n">
        <v>20.25</v>
      </c>
      <c r="M991" t="n">
        <v>3</v>
      </c>
      <c r="N991" t="n">
        <v>55.24</v>
      </c>
      <c r="O991" t="n">
        <v>29311.69</v>
      </c>
      <c r="P991" t="n">
        <v>86.12</v>
      </c>
      <c r="Q991" t="n">
        <v>204.19</v>
      </c>
      <c r="R991" t="n">
        <v>24.21</v>
      </c>
      <c r="S991" t="n">
        <v>17.37</v>
      </c>
      <c r="T991" t="n">
        <v>1321.55</v>
      </c>
      <c r="U991" t="n">
        <v>0.72</v>
      </c>
      <c r="V991" t="n">
        <v>0.75</v>
      </c>
      <c r="W991" t="n">
        <v>1.14</v>
      </c>
      <c r="X991" t="n">
        <v>0.08</v>
      </c>
      <c r="Y991" t="n">
        <v>1</v>
      </c>
      <c r="Z991" t="n">
        <v>10</v>
      </c>
    </row>
    <row r="992">
      <c r="A992" t="n">
        <v>78</v>
      </c>
      <c r="B992" t="n">
        <v>105</v>
      </c>
      <c r="C992" t="inlineStr">
        <is>
          <t xml:space="preserve">CONCLUIDO	</t>
        </is>
      </c>
      <c r="D992" t="n">
        <v>10.559</v>
      </c>
      <c r="E992" t="n">
        <v>9.470000000000001</v>
      </c>
      <c r="F992" t="n">
        <v>6.74</v>
      </c>
      <c r="G992" t="n">
        <v>101.15</v>
      </c>
      <c r="H992" t="n">
        <v>1.54</v>
      </c>
      <c r="I992" t="n">
        <v>4</v>
      </c>
      <c r="J992" t="n">
        <v>236.2</v>
      </c>
      <c r="K992" t="n">
        <v>55.27</v>
      </c>
      <c r="L992" t="n">
        <v>20.5</v>
      </c>
      <c r="M992" t="n">
        <v>2</v>
      </c>
      <c r="N992" t="n">
        <v>55.42</v>
      </c>
      <c r="O992" t="n">
        <v>29364.87</v>
      </c>
      <c r="P992" t="n">
        <v>85.42</v>
      </c>
      <c r="Q992" t="n">
        <v>204.14</v>
      </c>
      <c r="R992" t="n">
        <v>23.44</v>
      </c>
      <c r="S992" t="n">
        <v>17.37</v>
      </c>
      <c r="T992" t="n">
        <v>943.0599999999999</v>
      </c>
      <c r="U992" t="n">
        <v>0.74</v>
      </c>
      <c r="V992" t="n">
        <v>0.76</v>
      </c>
      <c r="W992" t="n">
        <v>1.14</v>
      </c>
      <c r="X992" t="n">
        <v>0.05</v>
      </c>
      <c r="Y992" t="n">
        <v>1</v>
      </c>
      <c r="Z992" t="n">
        <v>10</v>
      </c>
    </row>
    <row r="993">
      <c r="A993" t="n">
        <v>79</v>
      </c>
      <c r="B993" t="n">
        <v>105</v>
      </c>
      <c r="C993" t="inlineStr">
        <is>
          <t xml:space="preserve">CONCLUIDO	</t>
        </is>
      </c>
      <c r="D993" t="n">
        <v>10.5597</v>
      </c>
      <c r="E993" t="n">
        <v>9.470000000000001</v>
      </c>
      <c r="F993" t="n">
        <v>6.74</v>
      </c>
      <c r="G993" t="n">
        <v>101.15</v>
      </c>
      <c r="H993" t="n">
        <v>1.56</v>
      </c>
      <c r="I993" t="n">
        <v>4</v>
      </c>
      <c r="J993" t="n">
        <v>236.63</v>
      </c>
      <c r="K993" t="n">
        <v>55.27</v>
      </c>
      <c r="L993" t="n">
        <v>20.75</v>
      </c>
      <c r="M993" t="n">
        <v>2</v>
      </c>
      <c r="N993" t="n">
        <v>55.6</v>
      </c>
      <c r="O993" t="n">
        <v>29418.12</v>
      </c>
      <c r="P993" t="n">
        <v>85.51000000000001</v>
      </c>
      <c r="Q993" t="n">
        <v>204.14</v>
      </c>
      <c r="R993" t="n">
        <v>23.44</v>
      </c>
      <c r="S993" t="n">
        <v>17.37</v>
      </c>
      <c r="T993" t="n">
        <v>944.14</v>
      </c>
      <c r="U993" t="n">
        <v>0.74</v>
      </c>
      <c r="V993" t="n">
        <v>0.76</v>
      </c>
      <c r="W993" t="n">
        <v>1.14</v>
      </c>
      <c r="X993" t="n">
        <v>0.05</v>
      </c>
      <c r="Y993" t="n">
        <v>1</v>
      </c>
      <c r="Z993" t="n">
        <v>10</v>
      </c>
    </row>
    <row r="994">
      <c r="A994" t="n">
        <v>80</v>
      </c>
      <c r="B994" t="n">
        <v>105</v>
      </c>
      <c r="C994" t="inlineStr">
        <is>
          <t xml:space="preserve">CONCLUIDO	</t>
        </is>
      </c>
      <c r="D994" t="n">
        <v>10.5522</v>
      </c>
      <c r="E994" t="n">
        <v>9.48</v>
      </c>
      <c r="F994" t="n">
        <v>6.75</v>
      </c>
      <c r="G994" t="n">
        <v>101.25</v>
      </c>
      <c r="H994" t="n">
        <v>1.58</v>
      </c>
      <c r="I994" t="n">
        <v>4</v>
      </c>
      <c r="J994" t="n">
        <v>237.06</v>
      </c>
      <c r="K994" t="n">
        <v>55.27</v>
      </c>
      <c r="L994" t="n">
        <v>21</v>
      </c>
      <c r="M994" t="n">
        <v>2</v>
      </c>
      <c r="N994" t="n">
        <v>55.79</v>
      </c>
      <c r="O994" t="n">
        <v>29471.44</v>
      </c>
      <c r="P994" t="n">
        <v>85.73</v>
      </c>
      <c r="Q994" t="n">
        <v>204.14</v>
      </c>
      <c r="R994" t="n">
        <v>23.65</v>
      </c>
      <c r="S994" t="n">
        <v>17.37</v>
      </c>
      <c r="T994" t="n">
        <v>1047.04</v>
      </c>
      <c r="U994" t="n">
        <v>0.73</v>
      </c>
      <c r="V994" t="n">
        <v>0.76</v>
      </c>
      <c r="W994" t="n">
        <v>1.14</v>
      </c>
      <c r="X994" t="n">
        <v>0.06</v>
      </c>
      <c r="Y994" t="n">
        <v>1</v>
      </c>
      <c r="Z994" t="n">
        <v>10</v>
      </c>
    </row>
    <row r="995">
      <c r="A995" t="n">
        <v>81</v>
      </c>
      <c r="B995" t="n">
        <v>105</v>
      </c>
      <c r="C995" t="inlineStr">
        <is>
          <t xml:space="preserve">CONCLUIDO	</t>
        </is>
      </c>
      <c r="D995" t="n">
        <v>10.5535</v>
      </c>
      <c r="E995" t="n">
        <v>9.48</v>
      </c>
      <c r="F995" t="n">
        <v>6.75</v>
      </c>
      <c r="G995" t="n">
        <v>101.23</v>
      </c>
      <c r="H995" t="n">
        <v>1.59</v>
      </c>
      <c r="I995" t="n">
        <v>4</v>
      </c>
      <c r="J995" t="n">
        <v>237.49</v>
      </c>
      <c r="K995" t="n">
        <v>55.27</v>
      </c>
      <c r="L995" t="n">
        <v>21.25</v>
      </c>
      <c r="M995" t="n">
        <v>2</v>
      </c>
      <c r="N995" t="n">
        <v>55.97</v>
      </c>
      <c r="O995" t="n">
        <v>29524.81</v>
      </c>
      <c r="P995" t="n">
        <v>85.83</v>
      </c>
      <c r="Q995" t="n">
        <v>204.14</v>
      </c>
      <c r="R995" t="n">
        <v>23.64</v>
      </c>
      <c r="S995" t="n">
        <v>17.37</v>
      </c>
      <c r="T995" t="n">
        <v>1044.81</v>
      </c>
      <c r="U995" t="n">
        <v>0.73</v>
      </c>
      <c r="V995" t="n">
        <v>0.76</v>
      </c>
      <c r="W995" t="n">
        <v>1.14</v>
      </c>
      <c r="X995" t="n">
        <v>0.06</v>
      </c>
      <c r="Y995" t="n">
        <v>1</v>
      </c>
      <c r="Z995" t="n">
        <v>10</v>
      </c>
    </row>
    <row r="996">
      <c r="A996" t="n">
        <v>82</v>
      </c>
      <c r="B996" t="n">
        <v>105</v>
      </c>
      <c r="C996" t="inlineStr">
        <is>
          <t xml:space="preserve">CONCLUIDO	</t>
        </is>
      </c>
      <c r="D996" t="n">
        <v>10.5538</v>
      </c>
      <c r="E996" t="n">
        <v>9.48</v>
      </c>
      <c r="F996" t="n">
        <v>6.75</v>
      </c>
      <c r="G996" t="n">
        <v>101.22</v>
      </c>
      <c r="H996" t="n">
        <v>1.61</v>
      </c>
      <c r="I996" t="n">
        <v>4</v>
      </c>
      <c r="J996" t="n">
        <v>237.93</v>
      </c>
      <c r="K996" t="n">
        <v>55.27</v>
      </c>
      <c r="L996" t="n">
        <v>21.5</v>
      </c>
      <c r="M996" t="n">
        <v>2</v>
      </c>
      <c r="N996" t="n">
        <v>56.15</v>
      </c>
      <c r="O996" t="n">
        <v>29578.26</v>
      </c>
      <c r="P996" t="n">
        <v>85.84</v>
      </c>
      <c r="Q996" t="n">
        <v>204.14</v>
      </c>
      <c r="R996" t="n">
        <v>23.7</v>
      </c>
      <c r="S996" t="n">
        <v>17.37</v>
      </c>
      <c r="T996" t="n">
        <v>1070.99</v>
      </c>
      <c r="U996" t="n">
        <v>0.73</v>
      </c>
      <c r="V996" t="n">
        <v>0.76</v>
      </c>
      <c r="W996" t="n">
        <v>1.14</v>
      </c>
      <c r="X996" t="n">
        <v>0.06</v>
      </c>
      <c r="Y996" t="n">
        <v>1</v>
      </c>
      <c r="Z996" t="n">
        <v>10</v>
      </c>
    </row>
    <row r="997">
      <c r="A997" t="n">
        <v>83</v>
      </c>
      <c r="B997" t="n">
        <v>105</v>
      </c>
      <c r="C997" t="inlineStr">
        <is>
          <t xml:space="preserve">CONCLUIDO	</t>
        </is>
      </c>
      <c r="D997" t="n">
        <v>10.5553</v>
      </c>
      <c r="E997" t="n">
        <v>9.470000000000001</v>
      </c>
      <c r="F997" t="n">
        <v>6.75</v>
      </c>
      <c r="G997" t="n">
        <v>101.2</v>
      </c>
      <c r="H997" t="n">
        <v>1.62</v>
      </c>
      <c r="I997" t="n">
        <v>4</v>
      </c>
      <c r="J997" t="n">
        <v>238.36</v>
      </c>
      <c r="K997" t="n">
        <v>55.27</v>
      </c>
      <c r="L997" t="n">
        <v>21.75</v>
      </c>
      <c r="M997" t="n">
        <v>2</v>
      </c>
      <c r="N997" t="n">
        <v>56.34</v>
      </c>
      <c r="O997" t="n">
        <v>29631.77</v>
      </c>
      <c r="P997" t="n">
        <v>86.04000000000001</v>
      </c>
      <c r="Q997" t="n">
        <v>204.14</v>
      </c>
      <c r="R997" t="n">
        <v>23.61</v>
      </c>
      <c r="S997" t="n">
        <v>17.37</v>
      </c>
      <c r="T997" t="n">
        <v>1026.89</v>
      </c>
      <c r="U997" t="n">
        <v>0.74</v>
      </c>
      <c r="V997" t="n">
        <v>0.76</v>
      </c>
      <c r="W997" t="n">
        <v>1.14</v>
      </c>
      <c r="X997" t="n">
        <v>0.06</v>
      </c>
      <c r="Y997" t="n">
        <v>1</v>
      </c>
      <c r="Z997" t="n">
        <v>10</v>
      </c>
    </row>
    <row r="998">
      <c r="A998" t="n">
        <v>84</v>
      </c>
      <c r="B998" t="n">
        <v>105</v>
      </c>
      <c r="C998" t="inlineStr">
        <is>
          <t xml:space="preserve">CONCLUIDO	</t>
        </is>
      </c>
      <c r="D998" t="n">
        <v>10.5584</v>
      </c>
      <c r="E998" t="n">
        <v>9.470000000000001</v>
      </c>
      <c r="F998" t="n">
        <v>6.74</v>
      </c>
      <c r="G998" t="n">
        <v>101.16</v>
      </c>
      <c r="H998" t="n">
        <v>1.64</v>
      </c>
      <c r="I998" t="n">
        <v>4</v>
      </c>
      <c r="J998" t="n">
        <v>238.79</v>
      </c>
      <c r="K998" t="n">
        <v>55.27</v>
      </c>
      <c r="L998" t="n">
        <v>22</v>
      </c>
      <c r="M998" t="n">
        <v>2</v>
      </c>
      <c r="N998" t="n">
        <v>56.52</v>
      </c>
      <c r="O998" t="n">
        <v>29685.34</v>
      </c>
      <c r="P998" t="n">
        <v>85.98</v>
      </c>
      <c r="Q998" t="n">
        <v>204.22</v>
      </c>
      <c r="R998" t="n">
        <v>23.49</v>
      </c>
      <c r="S998" t="n">
        <v>17.37</v>
      </c>
      <c r="T998" t="n">
        <v>967.67</v>
      </c>
      <c r="U998" t="n">
        <v>0.74</v>
      </c>
      <c r="V998" t="n">
        <v>0.76</v>
      </c>
      <c r="W998" t="n">
        <v>1.14</v>
      </c>
      <c r="X998" t="n">
        <v>0.05</v>
      </c>
      <c r="Y998" t="n">
        <v>1</v>
      </c>
      <c r="Z998" t="n">
        <v>10</v>
      </c>
    </row>
    <row r="999">
      <c r="A999" t="n">
        <v>85</v>
      </c>
      <c r="B999" t="n">
        <v>105</v>
      </c>
      <c r="C999" t="inlineStr">
        <is>
          <t xml:space="preserve">CONCLUIDO	</t>
        </is>
      </c>
      <c r="D999" t="n">
        <v>10.5587</v>
      </c>
      <c r="E999" t="n">
        <v>9.470000000000001</v>
      </c>
      <c r="F999" t="n">
        <v>6.74</v>
      </c>
      <c r="G999" t="n">
        <v>101.16</v>
      </c>
      <c r="H999" t="n">
        <v>1.65</v>
      </c>
      <c r="I999" t="n">
        <v>4</v>
      </c>
      <c r="J999" t="n">
        <v>239.23</v>
      </c>
      <c r="K999" t="n">
        <v>55.27</v>
      </c>
      <c r="L999" t="n">
        <v>22.25</v>
      </c>
      <c r="M999" t="n">
        <v>2</v>
      </c>
      <c r="N999" t="n">
        <v>56.71</v>
      </c>
      <c r="O999" t="n">
        <v>29738.98</v>
      </c>
      <c r="P999" t="n">
        <v>86.04000000000001</v>
      </c>
      <c r="Q999" t="n">
        <v>204.14</v>
      </c>
      <c r="R999" t="n">
        <v>23.46</v>
      </c>
      <c r="S999" t="n">
        <v>17.37</v>
      </c>
      <c r="T999" t="n">
        <v>950.3</v>
      </c>
      <c r="U999" t="n">
        <v>0.74</v>
      </c>
      <c r="V999" t="n">
        <v>0.76</v>
      </c>
      <c r="W999" t="n">
        <v>1.14</v>
      </c>
      <c r="X999" t="n">
        <v>0.05</v>
      </c>
      <c r="Y999" t="n">
        <v>1</v>
      </c>
      <c r="Z999" t="n">
        <v>10</v>
      </c>
    </row>
    <row r="1000">
      <c r="A1000" t="n">
        <v>86</v>
      </c>
      <c r="B1000" t="n">
        <v>105</v>
      </c>
      <c r="C1000" t="inlineStr">
        <is>
          <t xml:space="preserve">CONCLUIDO	</t>
        </is>
      </c>
      <c r="D1000" t="n">
        <v>10.5569</v>
      </c>
      <c r="E1000" t="n">
        <v>9.470000000000001</v>
      </c>
      <c r="F1000" t="n">
        <v>6.75</v>
      </c>
      <c r="G1000" t="n">
        <v>101.18</v>
      </c>
      <c r="H1000" t="n">
        <v>1.67</v>
      </c>
      <c r="I1000" t="n">
        <v>4</v>
      </c>
      <c r="J1000" t="n">
        <v>239.66</v>
      </c>
      <c r="K1000" t="n">
        <v>55.27</v>
      </c>
      <c r="L1000" t="n">
        <v>22.5</v>
      </c>
      <c r="M1000" t="n">
        <v>2</v>
      </c>
      <c r="N1000" t="n">
        <v>56.89</v>
      </c>
      <c r="O1000" t="n">
        <v>29792.69</v>
      </c>
      <c r="P1000" t="n">
        <v>86.06</v>
      </c>
      <c r="Q1000" t="n">
        <v>204.14</v>
      </c>
      <c r="R1000" t="n">
        <v>23.54</v>
      </c>
      <c r="S1000" t="n">
        <v>17.37</v>
      </c>
      <c r="T1000" t="n">
        <v>992.4299999999999</v>
      </c>
      <c r="U1000" t="n">
        <v>0.74</v>
      </c>
      <c r="V1000" t="n">
        <v>0.76</v>
      </c>
      <c r="W1000" t="n">
        <v>1.14</v>
      </c>
      <c r="X1000" t="n">
        <v>0.05</v>
      </c>
      <c r="Y1000" t="n">
        <v>1</v>
      </c>
      <c r="Z1000" t="n">
        <v>10</v>
      </c>
    </row>
    <row r="1001">
      <c r="A1001" t="n">
        <v>87</v>
      </c>
      <c r="B1001" t="n">
        <v>105</v>
      </c>
      <c r="C1001" t="inlineStr">
        <is>
          <t xml:space="preserve">CONCLUIDO	</t>
        </is>
      </c>
      <c r="D1001" t="n">
        <v>10.5482</v>
      </c>
      <c r="E1001" t="n">
        <v>9.48</v>
      </c>
      <c r="F1001" t="n">
        <v>6.75</v>
      </c>
      <c r="G1001" t="n">
        <v>101.3</v>
      </c>
      <c r="H1001" t="n">
        <v>1.69</v>
      </c>
      <c r="I1001" t="n">
        <v>4</v>
      </c>
      <c r="J1001" t="n">
        <v>240.1</v>
      </c>
      <c r="K1001" t="n">
        <v>55.27</v>
      </c>
      <c r="L1001" t="n">
        <v>22.75</v>
      </c>
      <c r="M1001" t="n">
        <v>2</v>
      </c>
      <c r="N1001" t="n">
        <v>57.08</v>
      </c>
      <c r="O1001" t="n">
        <v>29846.46</v>
      </c>
      <c r="P1001" t="n">
        <v>86.06</v>
      </c>
      <c r="Q1001" t="n">
        <v>204.14</v>
      </c>
      <c r="R1001" t="n">
        <v>23.74</v>
      </c>
      <c r="S1001" t="n">
        <v>17.37</v>
      </c>
      <c r="T1001" t="n">
        <v>1094.8</v>
      </c>
      <c r="U1001" t="n">
        <v>0.73</v>
      </c>
      <c r="V1001" t="n">
        <v>0.76</v>
      </c>
      <c r="W1001" t="n">
        <v>1.14</v>
      </c>
      <c r="X1001" t="n">
        <v>0.06</v>
      </c>
      <c r="Y1001" t="n">
        <v>1</v>
      </c>
      <c r="Z1001" t="n">
        <v>10</v>
      </c>
    </row>
    <row r="1002">
      <c r="A1002" t="n">
        <v>88</v>
      </c>
      <c r="B1002" t="n">
        <v>105</v>
      </c>
      <c r="C1002" t="inlineStr">
        <is>
          <t xml:space="preserve">CONCLUIDO	</t>
        </is>
      </c>
      <c r="D1002" t="n">
        <v>10.5501</v>
      </c>
      <c r="E1002" t="n">
        <v>9.48</v>
      </c>
      <c r="F1002" t="n">
        <v>6.75</v>
      </c>
      <c r="G1002" t="n">
        <v>101.28</v>
      </c>
      <c r="H1002" t="n">
        <v>1.7</v>
      </c>
      <c r="I1002" t="n">
        <v>4</v>
      </c>
      <c r="J1002" t="n">
        <v>240.54</v>
      </c>
      <c r="K1002" t="n">
        <v>55.27</v>
      </c>
      <c r="L1002" t="n">
        <v>23</v>
      </c>
      <c r="M1002" t="n">
        <v>2</v>
      </c>
      <c r="N1002" t="n">
        <v>57.26</v>
      </c>
      <c r="O1002" t="n">
        <v>29900.43</v>
      </c>
      <c r="P1002" t="n">
        <v>85.95</v>
      </c>
      <c r="Q1002" t="n">
        <v>204.14</v>
      </c>
      <c r="R1002" t="n">
        <v>23.72</v>
      </c>
      <c r="S1002" t="n">
        <v>17.37</v>
      </c>
      <c r="T1002" t="n">
        <v>1083.21</v>
      </c>
      <c r="U1002" t="n">
        <v>0.73</v>
      </c>
      <c r="V1002" t="n">
        <v>0.76</v>
      </c>
      <c r="W1002" t="n">
        <v>1.14</v>
      </c>
      <c r="X1002" t="n">
        <v>0.06</v>
      </c>
      <c r="Y1002" t="n">
        <v>1</v>
      </c>
      <c r="Z1002" t="n">
        <v>10</v>
      </c>
    </row>
    <row r="1003">
      <c r="A1003" t="n">
        <v>89</v>
      </c>
      <c r="B1003" t="n">
        <v>105</v>
      </c>
      <c r="C1003" t="inlineStr">
        <is>
          <t xml:space="preserve">CONCLUIDO	</t>
        </is>
      </c>
      <c r="D1003" t="n">
        <v>10.5532</v>
      </c>
      <c r="E1003" t="n">
        <v>9.48</v>
      </c>
      <c r="F1003" t="n">
        <v>6.75</v>
      </c>
      <c r="G1003" t="n">
        <v>101.23</v>
      </c>
      <c r="H1003" t="n">
        <v>1.72</v>
      </c>
      <c r="I1003" t="n">
        <v>4</v>
      </c>
      <c r="J1003" t="n">
        <v>240.97</v>
      </c>
      <c r="K1003" t="n">
        <v>55.27</v>
      </c>
      <c r="L1003" t="n">
        <v>23.25</v>
      </c>
      <c r="M1003" t="n">
        <v>2</v>
      </c>
      <c r="N1003" t="n">
        <v>57.45</v>
      </c>
      <c r="O1003" t="n">
        <v>29954.34</v>
      </c>
      <c r="P1003" t="n">
        <v>85.86</v>
      </c>
      <c r="Q1003" t="n">
        <v>204.14</v>
      </c>
      <c r="R1003" t="n">
        <v>23.66</v>
      </c>
      <c r="S1003" t="n">
        <v>17.37</v>
      </c>
      <c r="T1003" t="n">
        <v>1051.85</v>
      </c>
      <c r="U1003" t="n">
        <v>0.73</v>
      </c>
      <c r="V1003" t="n">
        <v>0.76</v>
      </c>
      <c r="W1003" t="n">
        <v>1.14</v>
      </c>
      <c r="X1003" t="n">
        <v>0.06</v>
      </c>
      <c r="Y1003" t="n">
        <v>1</v>
      </c>
      <c r="Z1003" t="n">
        <v>10</v>
      </c>
    </row>
    <row r="1004">
      <c r="A1004" t="n">
        <v>90</v>
      </c>
      <c r="B1004" t="n">
        <v>105</v>
      </c>
      <c r="C1004" t="inlineStr">
        <is>
          <t xml:space="preserve">CONCLUIDO	</t>
        </is>
      </c>
      <c r="D1004" t="n">
        <v>10.5556</v>
      </c>
      <c r="E1004" t="n">
        <v>9.470000000000001</v>
      </c>
      <c r="F1004" t="n">
        <v>6.75</v>
      </c>
      <c r="G1004" t="n">
        <v>101.2</v>
      </c>
      <c r="H1004" t="n">
        <v>1.73</v>
      </c>
      <c r="I1004" t="n">
        <v>4</v>
      </c>
      <c r="J1004" t="n">
        <v>241.41</v>
      </c>
      <c r="K1004" t="n">
        <v>55.27</v>
      </c>
      <c r="L1004" t="n">
        <v>23.5</v>
      </c>
      <c r="M1004" t="n">
        <v>2</v>
      </c>
      <c r="N1004" t="n">
        <v>57.64</v>
      </c>
      <c r="O1004" t="n">
        <v>30008.32</v>
      </c>
      <c r="P1004" t="n">
        <v>85.70999999999999</v>
      </c>
      <c r="Q1004" t="n">
        <v>204.17</v>
      </c>
      <c r="R1004" t="n">
        <v>23.55</v>
      </c>
      <c r="S1004" t="n">
        <v>17.37</v>
      </c>
      <c r="T1004" t="n">
        <v>999.05</v>
      </c>
      <c r="U1004" t="n">
        <v>0.74</v>
      </c>
      <c r="V1004" t="n">
        <v>0.76</v>
      </c>
      <c r="W1004" t="n">
        <v>1.14</v>
      </c>
      <c r="X1004" t="n">
        <v>0.06</v>
      </c>
      <c r="Y1004" t="n">
        <v>1</v>
      </c>
      <c r="Z1004" t="n">
        <v>10</v>
      </c>
    </row>
    <row r="1005">
      <c r="A1005" t="n">
        <v>91</v>
      </c>
      <c r="B1005" t="n">
        <v>105</v>
      </c>
      <c r="C1005" t="inlineStr">
        <is>
          <t xml:space="preserve">CONCLUIDO	</t>
        </is>
      </c>
      <c r="D1005" t="n">
        <v>10.5544</v>
      </c>
      <c r="E1005" t="n">
        <v>9.470000000000001</v>
      </c>
      <c r="F1005" t="n">
        <v>6.75</v>
      </c>
      <c r="G1005" t="n">
        <v>101.22</v>
      </c>
      <c r="H1005" t="n">
        <v>1.75</v>
      </c>
      <c r="I1005" t="n">
        <v>4</v>
      </c>
      <c r="J1005" t="n">
        <v>241.85</v>
      </c>
      <c r="K1005" t="n">
        <v>55.27</v>
      </c>
      <c r="L1005" t="n">
        <v>23.75</v>
      </c>
      <c r="M1005" t="n">
        <v>2</v>
      </c>
      <c r="N1005" t="n">
        <v>57.83</v>
      </c>
      <c r="O1005" t="n">
        <v>30062.36</v>
      </c>
      <c r="P1005" t="n">
        <v>85.61</v>
      </c>
      <c r="Q1005" t="n">
        <v>204.14</v>
      </c>
      <c r="R1005" t="n">
        <v>23.61</v>
      </c>
      <c r="S1005" t="n">
        <v>17.37</v>
      </c>
      <c r="T1005" t="n">
        <v>1029.04</v>
      </c>
      <c r="U1005" t="n">
        <v>0.74</v>
      </c>
      <c r="V1005" t="n">
        <v>0.76</v>
      </c>
      <c r="W1005" t="n">
        <v>1.14</v>
      </c>
      <c r="X1005" t="n">
        <v>0.06</v>
      </c>
      <c r="Y1005" t="n">
        <v>1</v>
      </c>
      <c r="Z1005" t="n">
        <v>10</v>
      </c>
    </row>
    <row r="1006">
      <c r="A1006" t="n">
        <v>92</v>
      </c>
      <c r="B1006" t="n">
        <v>105</v>
      </c>
      <c r="C1006" t="inlineStr">
        <is>
          <t xml:space="preserve">CONCLUIDO	</t>
        </is>
      </c>
      <c r="D1006" t="n">
        <v>10.5625</v>
      </c>
      <c r="E1006" t="n">
        <v>9.470000000000001</v>
      </c>
      <c r="F1006" t="n">
        <v>6.74</v>
      </c>
      <c r="G1006" t="n">
        <v>101.11</v>
      </c>
      <c r="H1006" t="n">
        <v>1.76</v>
      </c>
      <c r="I1006" t="n">
        <v>4</v>
      </c>
      <c r="J1006" t="n">
        <v>242.29</v>
      </c>
      <c r="K1006" t="n">
        <v>55.27</v>
      </c>
      <c r="L1006" t="n">
        <v>24</v>
      </c>
      <c r="M1006" t="n">
        <v>2</v>
      </c>
      <c r="N1006" t="n">
        <v>58.02</v>
      </c>
      <c r="O1006" t="n">
        <v>30116.47</v>
      </c>
      <c r="P1006" t="n">
        <v>85.31</v>
      </c>
      <c r="Q1006" t="n">
        <v>204.14</v>
      </c>
      <c r="R1006" t="n">
        <v>23.35</v>
      </c>
      <c r="S1006" t="n">
        <v>17.37</v>
      </c>
      <c r="T1006" t="n">
        <v>899.3099999999999</v>
      </c>
      <c r="U1006" t="n">
        <v>0.74</v>
      </c>
      <c r="V1006" t="n">
        <v>0.76</v>
      </c>
      <c r="W1006" t="n">
        <v>1.14</v>
      </c>
      <c r="X1006" t="n">
        <v>0.05</v>
      </c>
      <c r="Y1006" t="n">
        <v>1</v>
      </c>
      <c r="Z1006" t="n">
        <v>10</v>
      </c>
    </row>
    <row r="1007">
      <c r="A1007" t="n">
        <v>93</v>
      </c>
      <c r="B1007" t="n">
        <v>105</v>
      </c>
      <c r="C1007" t="inlineStr">
        <is>
          <t xml:space="preserve">CONCLUIDO	</t>
        </is>
      </c>
      <c r="D1007" t="n">
        <v>10.5603</v>
      </c>
      <c r="E1007" t="n">
        <v>9.470000000000001</v>
      </c>
      <c r="F1007" t="n">
        <v>6.74</v>
      </c>
      <c r="G1007" t="n">
        <v>101.14</v>
      </c>
      <c r="H1007" t="n">
        <v>1.78</v>
      </c>
      <c r="I1007" t="n">
        <v>4</v>
      </c>
      <c r="J1007" t="n">
        <v>242.73</v>
      </c>
      <c r="K1007" t="n">
        <v>55.27</v>
      </c>
      <c r="L1007" t="n">
        <v>24.25</v>
      </c>
      <c r="M1007" t="n">
        <v>2</v>
      </c>
      <c r="N1007" t="n">
        <v>58.21</v>
      </c>
      <c r="O1007" t="n">
        <v>30170.65</v>
      </c>
      <c r="P1007" t="n">
        <v>85.06999999999999</v>
      </c>
      <c r="Q1007" t="n">
        <v>204.14</v>
      </c>
      <c r="R1007" t="n">
        <v>23.44</v>
      </c>
      <c r="S1007" t="n">
        <v>17.37</v>
      </c>
      <c r="T1007" t="n">
        <v>940.37</v>
      </c>
      <c r="U1007" t="n">
        <v>0.74</v>
      </c>
      <c r="V1007" t="n">
        <v>0.76</v>
      </c>
      <c r="W1007" t="n">
        <v>1.14</v>
      </c>
      <c r="X1007" t="n">
        <v>0.05</v>
      </c>
      <c r="Y1007" t="n">
        <v>1</v>
      </c>
      <c r="Z1007" t="n">
        <v>10</v>
      </c>
    </row>
    <row r="1008">
      <c r="A1008" t="n">
        <v>94</v>
      </c>
      <c r="B1008" t="n">
        <v>105</v>
      </c>
      <c r="C1008" t="inlineStr">
        <is>
          <t xml:space="preserve">CONCLUIDO	</t>
        </is>
      </c>
      <c r="D1008" t="n">
        <v>10.5618</v>
      </c>
      <c r="E1008" t="n">
        <v>9.470000000000001</v>
      </c>
      <c r="F1008" t="n">
        <v>6.74</v>
      </c>
      <c r="G1008" t="n">
        <v>101.12</v>
      </c>
      <c r="H1008" t="n">
        <v>1.79</v>
      </c>
      <c r="I1008" t="n">
        <v>4</v>
      </c>
      <c r="J1008" t="n">
        <v>243.17</v>
      </c>
      <c r="K1008" t="n">
        <v>55.27</v>
      </c>
      <c r="L1008" t="n">
        <v>24.5</v>
      </c>
      <c r="M1008" t="n">
        <v>2</v>
      </c>
      <c r="N1008" t="n">
        <v>58.4</v>
      </c>
      <c r="O1008" t="n">
        <v>30224.9</v>
      </c>
      <c r="P1008" t="n">
        <v>84.81</v>
      </c>
      <c r="Q1008" t="n">
        <v>204.14</v>
      </c>
      <c r="R1008" t="n">
        <v>23.42</v>
      </c>
      <c r="S1008" t="n">
        <v>17.37</v>
      </c>
      <c r="T1008" t="n">
        <v>934.24</v>
      </c>
      <c r="U1008" t="n">
        <v>0.74</v>
      </c>
      <c r="V1008" t="n">
        <v>0.76</v>
      </c>
      <c r="W1008" t="n">
        <v>1.14</v>
      </c>
      <c r="X1008" t="n">
        <v>0.05</v>
      </c>
      <c r="Y1008" t="n">
        <v>1</v>
      </c>
      <c r="Z1008" t="n">
        <v>10</v>
      </c>
    </row>
    <row r="1009">
      <c r="A1009" t="n">
        <v>95</v>
      </c>
      <c r="B1009" t="n">
        <v>105</v>
      </c>
      <c r="C1009" t="inlineStr">
        <is>
          <t xml:space="preserve">CONCLUIDO	</t>
        </is>
      </c>
      <c r="D1009" t="n">
        <v>10.5587</v>
      </c>
      <c r="E1009" t="n">
        <v>9.470000000000001</v>
      </c>
      <c r="F1009" t="n">
        <v>6.74</v>
      </c>
      <c r="G1009" t="n">
        <v>101.16</v>
      </c>
      <c r="H1009" t="n">
        <v>1.81</v>
      </c>
      <c r="I1009" t="n">
        <v>4</v>
      </c>
      <c r="J1009" t="n">
        <v>243.61</v>
      </c>
      <c r="K1009" t="n">
        <v>55.27</v>
      </c>
      <c r="L1009" t="n">
        <v>24.75</v>
      </c>
      <c r="M1009" t="n">
        <v>2</v>
      </c>
      <c r="N1009" t="n">
        <v>58.59</v>
      </c>
      <c r="O1009" t="n">
        <v>30279.22</v>
      </c>
      <c r="P1009" t="n">
        <v>84.64</v>
      </c>
      <c r="Q1009" t="n">
        <v>204.14</v>
      </c>
      <c r="R1009" t="n">
        <v>23.41</v>
      </c>
      <c r="S1009" t="n">
        <v>17.37</v>
      </c>
      <c r="T1009" t="n">
        <v>926.87</v>
      </c>
      <c r="U1009" t="n">
        <v>0.74</v>
      </c>
      <c r="V1009" t="n">
        <v>0.76</v>
      </c>
      <c r="W1009" t="n">
        <v>1.14</v>
      </c>
      <c r="X1009" t="n">
        <v>0.05</v>
      </c>
      <c r="Y1009" t="n">
        <v>1</v>
      </c>
      <c r="Z1009" t="n">
        <v>10</v>
      </c>
    </row>
    <row r="1010">
      <c r="A1010" t="n">
        <v>96</v>
      </c>
      <c r="B1010" t="n">
        <v>105</v>
      </c>
      <c r="C1010" t="inlineStr">
        <is>
          <t xml:space="preserve">CONCLUIDO	</t>
        </is>
      </c>
      <c r="D1010" t="n">
        <v>10.5615</v>
      </c>
      <c r="E1010" t="n">
        <v>9.470000000000001</v>
      </c>
      <c r="F1010" t="n">
        <v>6.74</v>
      </c>
      <c r="G1010" t="n">
        <v>101.12</v>
      </c>
      <c r="H1010" t="n">
        <v>1.82</v>
      </c>
      <c r="I1010" t="n">
        <v>4</v>
      </c>
      <c r="J1010" t="n">
        <v>244.05</v>
      </c>
      <c r="K1010" t="n">
        <v>55.27</v>
      </c>
      <c r="L1010" t="n">
        <v>25</v>
      </c>
      <c r="M1010" t="n">
        <v>2</v>
      </c>
      <c r="N1010" t="n">
        <v>58.78</v>
      </c>
      <c r="O1010" t="n">
        <v>30333.61</v>
      </c>
      <c r="P1010" t="n">
        <v>84.2</v>
      </c>
      <c r="Q1010" t="n">
        <v>204.15</v>
      </c>
      <c r="R1010" t="n">
        <v>23.43</v>
      </c>
      <c r="S1010" t="n">
        <v>17.37</v>
      </c>
      <c r="T1010" t="n">
        <v>936.11</v>
      </c>
      <c r="U1010" t="n">
        <v>0.74</v>
      </c>
      <c r="V1010" t="n">
        <v>0.76</v>
      </c>
      <c r="W1010" t="n">
        <v>1.14</v>
      </c>
      <c r="X1010" t="n">
        <v>0.05</v>
      </c>
      <c r="Y1010" t="n">
        <v>1</v>
      </c>
      <c r="Z1010" t="n">
        <v>10</v>
      </c>
    </row>
    <row r="1011">
      <c r="A1011" t="n">
        <v>97</v>
      </c>
      <c r="B1011" t="n">
        <v>105</v>
      </c>
      <c r="C1011" t="inlineStr">
        <is>
          <t xml:space="preserve">CONCLUIDO	</t>
        </is>
      </c>
      <c r="D1011" t="n">
        <v>10.5687</v>
      </c>
      <c r="E1011" t="n">
        <v>9.460000000000001</v>
      </c>
      <c r="F1011" t="n">
        <v>6.74</v>
      </c>
      <c r="G1011" t="n">
        <v>101.03</v>
      </c>
      <c r="H1011" t="n">
        <v>1.84</v>
      </c>
      <c r="I1011" t="n">
        <v>4</v>
      </c>
      <c r="J1011" t="n">
        <v>244.49</v>
      </c>
      <c r="K1011" t="n">
        <v>55.27</v>
      </c>
      <c r="L1011" t="n">
        <v>25.25</v>
      </c>
      <c r="M1011" t="n">
        <v>2</v>
      </c>
      <c r="N1011" t="n">
        <v>58.97</v>
      </c>
      <c r="O1011" t="n">
        <v>30388.06</v>
      </c>
      <c r="P1011" t="n">
        <v>83.90000000000001</v>
      </c>
      <c r="Q1011" t="n">
        <v>204.14</v>
      </c>
      <c r="R1011" t="n">
        <v>23.17</v>
      </c>
      <c r="S1011" t="n">
        <v>17.37</v>
      </c>
      <c r="T1011" t="n">
        <v>809.36</v>
      </c>
      <c r="U1011" t="n">
        <v>0.75</v>
      </c>
      <c r="V1011" t="n">
        <v>0.76</v>
      </c>
      <c r="W1011" t="n">
        <v>1.14</v>
      </c>
      <c r="X1011" t="n">
        <v>0.04</v>
      </c>
      <c r="Y1011" t="n">
        <v>1</v>
      </c>
      <c r="Z1011" t="n">
        <v>10</v>
      </c>
    </row>
    <row r="1012">
      <c r="A1012" t="n">
        <v>98</v>
      </c>
      <c r="B1012" t="n">
        <v>105</v>
      </c>
      <c r="C1012" t="inlineStr">
        <is>
          <t xml:space="preserve">CONCLUIDO	</t>
        </is>
      </c>
      <c r="D1012" t="n">
        <v>10.5708</v>
      </c>
      <c r="E1012" t="n">
        <v>9.460000000000001</v>
      </c>
      <c r="F1012" t="n">
        <v>6.73</v>
      </c>
      <c r="G1012" t="n">
        <v>101</v>
      </c>
      <c r="H1012" t="n">
        <v>1.85</v>
      </c>
      <c r="I1012" t="n">
        <v>4</v>
      </c>
      <c r="J1012" t="n">
        <v>244.93</v>
      </c>
      <c r="K1012" t="n">
        <v>55.27</v>
      </c>
      <c r="L1012" t="n">
        <v>25.5</v>
      </c>
      <c r="M1012" t="n">
        <v>2</v>
      </c>
      <c r="N1012" t="n">
        <v>59.16</v>
      </c>
      <c r="O1012" t="n">
        <v>30442.58</v>
      </c>
      <c r="P1012" t="n">
        <v>83.64</v>
      </c>
      <c r="Q1012" t="n">
        <v>204.14</v>
      </c>
      <c r="R1012" t="n">
        <v>23.11</v>
      </c>
      <c r="S1012" t="n">
        <v>17.37</v>
      </c>
      <c r="T1012" t="n">
        <v>776.8</v>
      </c>
      <c r="U1012" t="n">
        <v>0.75</v>
      </c>
      <c r="V1012" t="n">
        <v>0.76</v>
      </c>
      <c r="W1012" t="n">
        <v>1.14</v>
      </c>
      <c r="X1012" t="n">
        <v>0.04</v>
      </c>
      <c r="Y1012" t="n">
        <v>1</v>
      </c>
      <c r="Z1012" t="n">
        <v>10</v>
      </c>
    </row>
    <row r="1013">
      <c r="A1013" t="n">
        <v>99</v>
      </c>
      <c r="B1013" t="n">
        <v>105</v>
      </c>
      <c r="C1013" t="inlineStr">
        <is>
          <t xml:space="preserve">CONCLUIDO	</t>
        </is>
      </c>
      <c r="D1013" t="n">
        <v>10.569</v>
      </c>
      <c r="E1013" t="n">
        <v>9.460000000000001</v>
      </c>
      <c r="F1013" t="n">
        <v>6.73</v>
      </c>
      <c r="G1013" t="n">
        <v>101.02</v>
      </c>
      <c r="H1013" t="n">
        <v>1.87</v>
      </c>
      <c r="I1013" t="n">
        <v>4</v>
      </c>
      <c r="J1013" t="n">
        <v>245.38</v>
      </c>
      <c r="K1013" t="n">
        <v>55.27</v>
      </c>
      <c r="L1013" t="n">
        <v>25.75</v>
      </c>
      <c r="M1013" t="n">
        <v>2</v>
      </c>
      <c r="N1013" t="n">
        <v>59.35</v>
      </c>
      <c r="O1013" t="n">
        <v>30497.18</v>
      </c>
      <c r="P1013" t="n">
        <v>83.18000000000001</v>
      </c>
      <c r="Q1013" t="n">
        <v>204.14</v>
      </c>
      <c r="R1013" t="n">
        <v>23.11</v>
      </c>
      <c r="S1013" t="n">
        <v>17.37</v>
      </c>
      <c r="T1013" t="n">
        <v>775.1</v>
      </c>
      <c r="U1013" t="n">
        <v>0.75</v>
      </c>
      <c r="V1013" t="n">
        <v>0.76</v>
      </c>
      <c r="W1013" t="n">
        <v>1.14</v>
      </c>
      <c r="X1013" t="n">
        <v>0.04</v>
      </c>
      <c r="Y1013" t="n">
        <v>1</v>
      </c>
      <c r="Z1013" t="n">
        <v>10</v>
      </c>
    </row>
    <row r="1014">
      <c r="A1014" t="n">
        <v>100</v>
      </c>
      <c r="B1014" t="n">
        <v>105</v>
      </c>
      <c r="C1014" t="inlineStr">
        <is>
          <t xml:space="preserve">CONCLUIDO	</t>
        </is>
      </c>
      <c r="D1014" t="n">
        <v>10.5646</v>
      </c>
      <c r="E1014" t="n">
        <v>9.470000000000001</v>
      </c>
      <c r="F1014" t="n">
        <v>6.74</v>
      </c>
      <c r="G1014" t="n">
        <v>101.08</v>
      </c>
      <c r="H1014" t="n">
        <v>1.88</v>
      </c>
      <c r="I1014" t="n">
        <v>4</v>
      </c>
      <c r="J1014" t="n">
        <v>245.82</v>
      </c>
      <c r="K1014" t="n">
        <v>55.27</v>
      </c>
      <c r="L1014" t="n">
        <v>26</v>
      </c>
      <c r="M1014" t="n">
        <v>2</v>
      </c>
      <c r="N1014" t="n">
        <v>59.55</v>
      </c>
      <c r="O1014" t="n">
        <v>30551.84</v>
      </c>
      <c r="P1014" t="n">
        <v>83.05</v>
      </c>
      <c r="Q1014" t="n">
        <v>204.14</v>
      </c>
      <c r="R1014" t="n">
        <v>23.26</v>
      </c>
      <c r="S1014" t="n">
        <v>17.37</v>
      </c>
      <c r="T1014" t="n">
        <v>854.2</v>
      </c>
      <c r="U1014" t="n">
        <v>0.75</v>
      </c>
      <c r="V1014" t="n">
        <v>0.76</v>
      </c>
      <c r="W1014" t="n">
        <v>1.14</v>
      </c>
      <c r="X1014" t="n">
        <v>0.05</v>
      </c>
      <c r="Y1014" t="n">
        <v>1</v>
      </c>
      <c r="Z1014" t="n">
        <v>10</v>
      </c>
    </row>
    <row r="1015">
      <c r="A1015" t="n">
        <v>101</v>
      </c>
      <c r="B1015" t="n">
        <v>105</v>
      </c>
      <c r="C1015" t="inlineStr">
        <is>
          <t xml:space="preserve">CONCLUIDO	</t>
        </is>
      </c>
      <c r="D1015" t="n">
        <v>10.5674</v>
      </c>
      <c r="E1015" t="n">
        <v>9.460000000000001</v>
      </c>
      <c r="F1015" t="n">
        <v>6.74</v>
      </c>
      <c r="G1015" t="n">
        <v>101.04</v>
      </c>
      <c r="H1015" t="n">
        <v>1.9</v>
      </c>
      <c r="I1015" t="n">
        <v>4</v>
      </c>
      <c r="J1015" t="n">
        <v>246.26</v>
      </c>
      <c r="K1015" t="n">
        <v>55.27</v>
      </c>
      <c r="L1015" t="n">
        <v>26.25</v>
      </c>
      <c r="M1015" t="n">
        <v>2</v>
      </c>
      <c r="N1015" t="n">
        <v>59.74</v>
      </c>
      <c r="O1015" t="n">
        <v>30606.57</v>
      </c>
      <c r="P1015" t="n">
        <v>82.76000000000001</v>
      </c>
      <c r="Q1015" t="n">
        <v>204.14</v>
      </c>
      <c r="R1015" t="n">
        <v>23.23</v>
      </c>
      <c r="S1015" t="n">
        <v>17.37</v>
      </c>
      <c r="T1015" t="n">
        <v>837.35</v>
      </c>
      <c r="U1015" t="n">
        <v>0.75</v>
      </c>
      <c r="V1015" t="n">
        <v>0.76</v>
      </c>
      <c r="W1015" t="n">
        <v>1.14</v>
      </c>
      <c r="X1015" t="n">
        <v>0.04</v>
      </c>
      <c r="Y1015" t="n">
        <v>1</v>
      </c>
      <c r="Z1015" t="n">
        <v>10</v>
      </c>
    </row>
    <row r="1016">
      <c r="A1016" t="n">
        <v>102</v>
      </c>
      <c r="B1016" t="n">
        <v>105</v>
      </c>
      <c r="C1016" t="inlineStr">
        <is>
          <t xml:space="preserve">CONCLUIDO	</t>
        </is>
      </c>
      <c r="D1016" t="n">
        <v>10.5609</v>
      </c>
      <c r="E1016" t="n">
        <v>9.470000000000001</v>
      </c>
      <c r="F1016" t="n">
        <v>6.74</v>
      </c>
      <c r="G1016" t="n">
        <v>101.13</v>
      </c>
      <c r="H1016" t="n">
        <v>1.91</v>
      </c>
      <c r="I1016" t="n">
        <v>4</v>
      </c>
      <c r="J1016" t="n">
        <v>246.71</v>
      </c>
      <c r="K1016" t="n">
        <v>55.27</v>
      </c>
      <c r="L1016" t="n">
        <v>26.5</v>
      </c>
      <c r="M1016" t="n">
        <v>2</v>
      </c>
      <c r="N1016" t="n">
        <v>59.93</v>
      </c>
      <c r="O1016" t="n">
        <v>30661.38</v>
      </c>
      <c r="P1016" t="n">
        <v>82.44</v>
      </c>
      <c r="Q1016" t="n">
        <v>204.14</v>
      </c>
      <c r="R1016" t="n">
        <v>23.41</v>
      </c>
      <c r="S1016" t="n">
        <v>17.37</v>
      </c>
      <c r="T1016" t="n">
        <v>929.54</v>
      </c>
      <c r="U1016" t="n">
        <v>0.74</v>
      </c>
      <c r="V1016" t="n">
        <v>0.76</v>
      </c>
      <c r="W1016" t="n">
        <v>1.14</v>
      </c>
      <c r="X1016" t="n">
        <v>0.05</v>
      </c>
      <c r="Y1016" t="n">
        <v>1</v>
      </c>
      <c r="Z1016" t="n">
        <v>10</v>
      </c>
    </row>
    <row r="1017">
      <c r="A1017" t="n">
        <v>103</v>
      </c>
      <c r="B1017" t="n">
        <v>105</v>
      </c>
      <c r="C1017" t="inlineStr">
        <is>
          <t xml:space="preserve">CONCLUIDO	</t>
        </is>
      </c>
      <c r="D1017" t="n">
        <v>10.5625</v>
      </c>
      <c r="E1017" t="n">
        <v>9.470000000000001</v>
      </c>
      <c r="F1017" t="n">
        <v>6.74</v>
      </c>
      <c r="G1017" t="n">
        <v>101.11</v>
      </c>
      <c r="H1017" t="n">
        <v>1.93</v>
      </c>
      <c r="I1017" t="n">
        <v>4</v>
      </c>
      <c r="J1017" t="n">
        <v>247.15</v>
      </c>
      <c r="K1017" t="n">
        <v>55.27</v>
      </c>
      <c r="L1017" t="n">
        <v>26.75</v>
      </c>
      <c r="M1017" t="n">
        <v>2</v>
      </c>
      <c r="N1017" t="n">
        <v>60.13</v>
      </c>
      <c r="O1017" t="n">
        <v>30716.25</v>
      </c>
      <c r="P1017" t="n">
        <v>81.98999999999999</v>
      </c>
      <c r="Q1017" t="n">
        <v>204.15</v>
      </c>
      <c r="R1017" t="n">
        <v>23.38</v>
      </c>
      <c r="S1017" t="n">
        <v>17.37</v>
      </c>
      <c r="T1017" t="n">
        <v>913.67</v>
      </c>
      <c r="U1017" t="n">
        <v>0.74</v>
      </c>
      <c r="V1017" t="n">
        <v>0.76</v>
      </c>
      <c r="W1017" t="n">
        <v>1.14</v>
      </c>
      <c r="X1017" t="n">
        <v>0.05</v>
      </c>
      <c r="Y1017" t="n">
        <v>1</v>
      </c>
      <c r="Z1017" t="n">
        <v>10</v>
      </c>
    </row>
    <row r="1018">
      <c r="A1018" t="n">
        <v>104</v>
      </c>
      <c r="B1018" t="n">
        <v>105</v>
      </c>
      <c r="C1018" t="inlineStr">
        <is>
          <t xml:space="preserve">CONCLUIDO	</t>
        </is>
      </c>
      <c r="D1018" t="n">
        <v>10.5649</v>
      </c>
      <c r="E1018" t="n">
        <v>9.470000000000001</v>
      </c>
      <c r="F1018" t="n">
        <v>6.74</v>
      </c>
      <c r="G1018" t="n">
        <v>101.08</v>
      </c>
      <c r="H1018" t="n">
        <v>1.94</v>
      </c>
      <c r="I1018" t="n">
        <v>4</v>
      </c>
      <c r="J1018" t="n">
        <v>247.6</v>
      </c>
      <c r="K1018" t="n">
        <v>55.27</v>
      </c>
      <c r="L1018" t="n">
        <v>27</v>
      </c>
      <c r="M1018" t="n">
        <v>2</v>
      </c>
      <c r="N1018" t="n">
        <v>60.33</v>
      </c>
      <c r="O1018" t="n">
        <v>30771.2</v>
      </c>
      <c r="P1018" t="n">
        <v>81.68000000000001</v>
      </c>
      <c r="Q1018" t="n">
        <v>204.14</v>
      </c>
      <c r="R1018" t="n">
        <v>23.23</v>
      </c>
      <c r="S1018" t="n">
        <v>17.37</v>
      </c>
      <c r="T1018" t="n">
        <v>838.74</v>
      </c>
      <c r="U1018" t="n">
        <v>0.75</v>
      </c>
      <c r="V1018" t="n">
        <v>0.76</v>
      </c>
      <c r="W1018" t="n">
        <v>1.14</v>
      </c>
      <c r="X1018" t="n">
        <v>0.05</v>
      </c>
      <c r="Y1018" t="n">
        <v>1</v>
      </c>
      <c r="Z1018" t="n">
        <v>10</v>
      </c>
    </row>
    <row r="1019">
      <c r="A1019" t="n">
        <v>105</v>
      </c>
      <c r="B1019" t="n">
        <v>105</v>
      </c>
      <c r="C1019" t="inlineStr">
        <is>
          <t xml:space="preserve">CONCLUIDO	</t>
        </is>
      </c>
      <c r="D1019" t="n">
        <v>10.5637</v>
      </c>
      <c r="E1019" t="n">
        <v>9.470000000000001</v>
      </c>
      <c r="F1019" t="n">
        <v>6.74</v>
      </c>
      <c r="G1019" t="n">
        <v>101.09</v>
      </c>
      <c r="H1019" t="n">
        <v>1.95</v>
      </c>
      <c r="I1019" t="n">
        <v>4</v>
      </c>
      <c r="J1019" t="n">
        <v>248.04</v>
      </c>
      <c r="K1019" t="n">
        <v>55.27</v>
      </c>
      <c r="L1019" t="n">
        <v>27.25</v>
      </c>
      <c r="M1019" t="n">
        <v>2</v>
      </c>
      <c r="N1019" t="n">
        <v>60.52</v>
      </c>
      <c r="O1019" t="n">
        <v>30826.21</v>
      </c>
      <c r="P1019" t="n">
        <v>81.47</v>
      </c>
      <c r="Q1019" t="n">
        <v>204.14</v>
      </c>
      <c r="R1019" t="n">
        <v>23.32</v>
      </c>
      <c r="S1019" t="n">
        <v>17.37</v>
      </c>
      <c r="T1019" t="n">
        <v>883.11</v>
      </c>
      <c r="U1019" t="n">
        <v>0.74</v>
      </c>
      <c r="V1019" t="n">
        <v>0.76</v>
      </c>
      <c r="W1019" t="n">
        <v>1.14</v>
      </c>
      <c r="X1019" t="n">
        <v>0.05</v>
      </c>
      <c r="Y1019" t="n">
        <v>1</v>
      </c>
      <c r="Z1019" t="n">
        <v>10</v>
      </c>
    </row>
    <row r="1020">
      <c r="A1020" t="n">
        <v>106</v>
      </c>
      <c r="B1020" t="n">
        <v>105</v>
      </c>
      <c r="C1020" t="inlineStr">
        <is>
          <t xml:space="preserve">CONCLUIDO	</t>
        </is>
      </c>
      <c r="D1020" t="n">
        <v>10.5671</v>
      </c>
      <c r="E1020" t="n">
        <v>9.460000000000001</v>
      </c>
      <c r="F1020" t="n">
        <v>6.74</v>
      </c>
      <c r="G1020" t="n">
        <v>101.05</v>
      </c>
      <c r="H1020" t="n">
        <v>1.97</v>
      </c>
      <c r="I1020" t="n">
        <v>4</v>
      </c>
      <c r="J1020" t="n">
        <v>248.49</v>
      </c>
      <c r="K1020" t="n">
        <v>55.27</v>
      </c>
      <c r="L1020" t="n">
        <v>27.5</v>
      </c>
      <c r="M1020" t="n">
        <v>2</v>
      </c>
      <c r="N1020" t="n">
        <v>60.72</v>
      </c>
      <c r="O1020" t="n">
        <v>30881.3</v>
      </c>
      <c r="P1020" t="n">
        <v>81.14</v>
      </c>
      <c r="Q1020" t="n">
        <v>204.14</v>
      </c>
      <c r="R1020" t="n">
        <v>23.23</v>
      </c>
      <c r="S1020" t="n">
        <v>17.37</v>
      </c>
      <c r="T1020" t="n">
        <v>839.59</v>
      </c>
      <c r="U1020" t="n">
        <v>0.75</v>
      </c>
      <c r="V1020" t="n">
        <v>0.76</v>
      </c>
      <c r="W1020" t="n">
        <v>1.14</v>
      </c>
      <c r="X1020" t="n">
        <v>0.05</v>
      </c>
      <c r="Y1020" t="n">
        <v>1</v>
      </c>
      <c r="Z1020" t="n">
        <v>10</v>
      </c>
    </row>
    <row r="1021">
      <c r="A1021" t="n">
        <v>107</v>
      </c>
      <c r="B1021" t="n">
        <v>105</v>
      </c>
      <c r="C1021" t="inlineStr">
        <is>
          <t xml:space="preserve">CONCLUIDO	</t>
        </is>
      </c>
      <c r="D1021" t="n">
        <v>10.5606</v>
      </c>
      <c r="E1021" t="n">
        <v>9.470000000000001</v>
      </c>
      <c r="F1021" t="n">
        <v>6.74</v>
      </c>
      <c r="G1021" t="n">
        <v>101.13</v>
      </c>
      <c r="H1021" t="n">
        <v>1.98</v>
      </c>
      <c r="I1021" t="n">
        <v>4</v>
      </c>
      <c r="J1021" t="n">
        <v>248.94</v>
      </c>
      <c r="K1021" t="n">
        <v>55.27</v>
      </c>
      <c r="L1021" t="n">
        <v>27.75</v>
      </c>
      <c r="M1021" t="n">
        <v>2</v>
      </c>
      <c r="N1021" t="n">
        <v>60.92</v>
      </c>
      <c r="O1021" t="n">
        <v>30936.46</v>
      </c>
      <c r="P1021" t="n">
        <v>80.70999999999999</v>
      </c>
      <c r="Q1021" t="n">
        <v>204.14</v>
      </c>
      <c r="R1021" t="n">
        <v>23.43</v>
      </c>
      <c r="S1021" t="n">
        <v>17.37</v>
      </c>
      <c r="T1021" t="n">
        <v>935.63</v>
      </c>
      <c r="U1021" t="n">
        <v>0.74</v>
      </c>
      <c r="V1021" t="n">
        <v>0.76</v>
      </c>
      <c r="W1021" t="n">
        <v>1.14</v>
      </c>
      <c r="X1021" t="n">
        <v>0.05</v>
      </c>
      <c r="Y1021" t="n">
        <v>1</v>
      </c>
      <c r="Z1021" t="n">
        <v>10</v>
      </c>
    </row>
    <row r="1022">
      <c r="A1022" t="n">
        <v>108</v>
      </c>
      <c r="B1022" t="n">
        <v>105</v>
      </c>
      <c r="C1022" t="inlineStr">
        <is>
          <t xml:space="preserve">CONCLUIDO	</t>
        </is>
      </c>
      <c r="D1022" t="n">
        <v>10.5569</v>
      </c>
      <c r="E1022" t="n">
        <v>9.470000000000001</v>
      </c>
      <c r="F1022" t="n">
        <v>6.75</v>
      </c>
      <c r="G1022" t="n">
        <v>101.18</v>
      </c>
      <c r="H1022" t="n">
        <v>2</v>
      </c>
      <c r="I1022" t="n">
        <v>4</v>
      </c>
      <c r="J1022" t="n">
        <v>249.39</v>
      </c>
      <c r="K1022" t="n">
        <v>55.27</v>
      </c>
      <c r="L1022" t="n">
        <v>28</v>
      </c>
      <c r="M1022" t="n">
        <v>1</v>
      </c>
      <c r="N1022" t="n">
        <v>61.11</v>
      </c>
      <c r="O1022" t="n">
        <v>30991.69</v>
      </c>
      <c r="P1022" t="n">
        <v>80.33</v>
      </c>
      <c r="Q1022" t="n">
        <v>204.14</v>
      </c>
      <c r="R1022" t="n">
        <v>23.44</v>
      </c>
      <c r="S1022" t="n">
        <v>17.37</v>
      </c>
      <c r="T1022" t="n">
        <v>942.09</v>
      </c>
      <c r="U1022" t="n">
        <v>0.74</v>
      </c>
      <c r="V1022" t="n">
        <v>0.76</v>
      </c>
      <c r="W1022" t="n">
        <v>1.14</v>
      </c>
      <c r="X1022" t="n">
        <v>0.05</v>
      </c>
      <c r="Y1022" t="n">
        <v>1</v>
      </c>
      <c r="Z1022" t="n">
        <v>10</v>
      </c>
    </row>
    <row r="1023">
      <c r="A1023" t="n">
        <v>109</v>
      </c>
      <c r="B1023" t="n">
        <v>105</v>
      </c>
      <c r="C1023" t="inlineStr">
        <is>
          <t xml:space="preserve">CONCLUIDO	</t>
        </is>
      </c>
      <c r="D1023" t="n">
        <v>10.5618</v>
      </c>
      <c r="E1023" t="n">
        <v>9.470000000000001</v>
      </c>
      <c r="F1023" t="n">
        <v>6.74</v>
      </c>
      <c r="G1023" t="n">
        <v>101.12</v>
      </c>
      <c r="H1023" t="n">
        <v>2.01</v>
      </c>
      <c r="I1023" t="n">
        <v>4</v>
      </c>
      <c r="J1023" t="n">
        <v>249.83</v>
      </c>
      <c r="K1023" t="n">
        <v>55.27</v>
      </c>
      <c r="L1023" t="n">
        <v>28.25</v>
      </c>
      <c r="M1023" t="n">
        <v>1</v>
      </c>
      <c r="N1023" t="n">
        <v>61.31</v>
      </c>
      <c r="O1023" t="n">
        <v>31047</v>
      </c>
      <c r="P1023" t="n">
        <v>80.09999999999999</v>
      </c>
      <c r="Q1023" t="n">
        <v>204.14</v>
      </c>
      <c r="R1023" t="n">
        <v>23.37</v>
      </c>
      <c r="S1023" t="n">
        <v>17.37</v>
      </c>
      <c r="T1023" t="n">
        <v>907.9400000000001</v>
      </c>
      <c r="U1023" t="n">
        <v>0.74</v>
      </c>
      <c r="V1023" t="n">
        <v>0.76</v>
      </c>
      <c r="W1023" t="n">
        <v>1.14</v>
      </c>
      <c r="X1023" t="n">
        <v>0.05</v>
      </c>
      <c r="Y1023" t="n">
        <v>1</v>
      </c>
      <c r="Z1023" t="n">
        <v>10</v>
      </c>
    </row>
    <row r="1024">
      <c r="A1024" t="n">
        <v>110</v>
      </c>
      <c r="B1024" t="n">
        <v>105</v>
      </c>
      <c r="C1024" t="inlineStr">
        <is>
          <t xml:space="preserve">CONCLUIDO	</t>
        </is>
      </c>
      <c r="D1024" t="n">
        <v>10.5606</v>
      </c>
      <c r="E1024" t="n">
        <v>9.470000000000001</v>
      </c>
      <c r="F1024" t="n">
        <v>6.74</v>
      </c>
      <c r="G1024" t="n">
        <v>101.13</v>
      </c>
      <c r="H1024" t="n">
        <v>2.03</v>
      </c>
      <c r="I1024" t="n">
        <v>4</v>
      </c>
      <c r="J1024" t="n">
        <v>250.28</v>
      </c>
      <c r="K1024" t="n">
        <v>55.27</v>
      </c>
      <c r="L1024" t="n">
        <v>28.5</v>
      </c>
      <c r="M1024" t="n">
        <v>1</v>
      </c>
      <c r="N1024" t="n">
        <v>61.51</v>
      </c>
      <c r="O1024" t="n">
        <v>31102.37</v>
      </c>
      <c r="P1024" t="n">
        <v>79.95</v>
      </c>
      <c r="Q1024" t="n">
        <v>204.14</v>
      </c>
      <c r="R1024" t="n">
        <v>23.39</v>
      </c>
      <c r="S1024" t="n">
        <v>17.37</v>
      </c>
      <c r="T1024" t="n">
        <v>916</v>
      </c>
      <c r="U1024" t="n">
        <v>0.74</v>
      </c>
      <c r="V1024" t="n">
        <v>0.76</v>
      </c>
      <c r="W1024" t="n">
        <v>1.14</v>
      </c>
      <c r="X1024" t="n">
        <v>0.05</v>
      </c>
      <c r="Y1024" t="n">
        <v>1</v>
      </c>
      <c r="Z1024" t="n">
        <v>10</v>
      </c>
    </row>
    <row r="1025">
      <c r="A1025" t="n">
        <v>111</v>
      </c>
      <c r="B1025" t="n">
        <v>105</v>
      </c>
      <c r="C1025" t="inlineStr">
        <is>
          <t xml:space="preserve">CONCLUIDO	</t>
        </is>
      </c>
      <c r="D1025" t="n">
        <v>10.6298</v>
      </c>
      <c r="E1025" t="n">
        <v>9.41</v>
      </c>
      <c r="F1025" t="n">
        <v>6.72</v>
      </c>
      <c r="G1025" t="n">
        <v>134.42</v>
      </c>
      <c r="H1025" t="n">
        <v>2.04</v>
      </c>
      <c r="I1025" t="n">
        <v>3</v>
      </c>
      <c r="J1025" t="n">
        <v>250.73</v>
      </c>
      <c r="K1025" t="n">
        <v>55.27</v>
      </c>
      <c r="L1025" t="n">
        <v>28.75</v>
      </c>
      <c r="M1025" t="n">
        <v>0</v>
      </c>
      <c r="N1025" t="n">
        <v>61.71</v>
      </c>
      <c r="O1025" t="n">
        <v>31157.82</v>
      </c>
      <c r="P1025" t="n">
        <v>79.44</v>
      </c>
      <c r="Q1025" t="n">
        <v>204.14</v>
      </c>
      <c r="R1025" t="n">
        <v>22.73</v>
      </c>
      <c r="S1025" t="n">
        <v>17.37</v>
      </c>
      <c r="T1025" t="n">
        <v>590.48</v>
      </c>
      <c r="U1025" t="n">
        <v>0.76</v>
      </c>
      <c r="V1025" t="n">
        <v>0.76</v>
      </c>
      <c r="W1025" t="n">
        <v>1.14</v>
      </c>
      <c r="X1025" t="n">
        <v>0.03</v>
      </c>
      <c r="Y1025" t="n">
        <v>1</v>
      </c>
      <c r="Z1025" t="n">
        <v>10</v>
      </c>
    </row>
    <row r="1026">
      <c r="A1026" t="n">
        <v>0</v>
      </c>
      <c r="B1026" t="n">
        <v>60</v>
      </c>
      <c r="C1026" t="inlineStr">
        <is>
          <t xml:space="preserve">CONCLUIDO	</t>
        </is>
      </c>
      <c r="D1026" t="n">
        <v>8.650499999999999</v>
      </c>
      <c r="E1026" t="n">
        <v>11.56</v>
      </c>
      <c r="F1026" t="n">
        <v>7.89</v>
      </c>
      <c r="G1026" t="n">
        <v>7.89</v>
      </c>
      <c r="H1026" t="n">
        <v>0.14</v>
      </c>
      <c r="I1026" t="n">
        <v>60</v>
      </c>
      <c r="J1026" t="n">
        <v>124.63</v>
      </c>
      <c r="K1026" t="n">
        <v>45</v>
      </c>
      <c r="L1026" t="n">
        <v>1</v>
      </c>
      <c r="M1026" t="n">
        <v>58</v>
      </c>
      <c r="N1026" t="n">
        <v>18.64</v>
      </c>
      <c r="O1026" t="n">
        <v>15605.44</v>
      </c>
      <c r="P1026" t="n">
        <v>82.22</v>
      </c>
      <c r="Q1026" t="n">
        <v>204.18</v>
      </c>
      <c r="R1026" t="n">
        <v>59.63</v>
      </c>
      <c r="S1026" t="n">
        <v>17.37</v>
      </c>
      <c r="T1026" t="n">
        <v>18757.29</v>
      </c>
      <c r="U1026" t="n">
        <v>0.29</v>
      </c>
      <c r="V1026" t="n">
        <v>0.65</v>
      </c>
      <c r="W1026" t="n">
        <v>1.23</v>
      </c>
      <c r="X1026" t="n">
        <v>1.2</v>
      </c>
      <c r="Y1026" t="n">
        <v>1</v>
      </c>
      <c r="Z1026" t="n">
        <v>10</v>
      </c>
    </row>
    <row r="1027">
      <c r="A1027" t="n">
        <v>1</v>
      </c>
      <c r="B1027" t="n">
        <v>60</v>
      </c>
      <c r="C1027" t="inlineStr">
        <is>
          <t xml:space="preserve">CONCLUIDO	</t>
        </is>
      </c>
      <c r="D1027" t="n">
        <v>9.1059</v>
      </c>
      <c r="E1027" t="n">
        <v>10.98</v>
      </c>
      <c r="F1027" t="n">
        <v>7.65</v>
      </c>
      <c r="G1027" t="n">
        <v>9.76</v>
      </c>
      <c r="H1027" t="n">
        <v>0.18</v>
      </c>
      <c r="I1027" t="n">
        <v>47</v>
      </c>
      <c r="J1027" t="n">
        <v>124.96</v>
      </c>
      <c r="K1027" t="n">
        <v>45</v>
      </c>
      <c r="L1027" t="n">
        <v>1.25</v>
      </c>
      <c r="M1027" t="n">
        <v>45</v>
      </c>
      <c r="N1027" t="n">
        <v>18.71</v>
      </c>
      <c r="O1027" t="n">
        <v>15645.96</v>
      </c>
      <c r="P1027" t="n">
        <v>79.40000000000001</v>
      </c>
      <c r="Q1027" t="n">
        <v>204.25</v>
      </c>
      <c r="R1027" t="n">
        <v>51.61</v>
      </c>
      <c r="S1027" t="n">
        <v>17.37</v>
      </c>
      <c r="T1027" t="n">
        <v>14812.1</v>
      </c>
      <c r="U1027" t="n">
        <v>0.34</v>
      </c>
      <c r="V1027" t="n">
        <v>0.67</v>
      </c>
      <c r="W1027" t="n">
        <v>1.22</v>
      </c>
      <c r="X1027" t="n">
        <v>0.96</v>
      </c>
      <c r="Y1027" t="n">
        <v>1</v>
      </c>
      <c r="Z1027" t="n">
        <v>10</v>
      </c>
    </row>
    <row r="1028">
      <c r="A1028" t="n">
        <v>2</v>
      </c>
      <c r="B1028" t="n">
        <v>60</v>
      </c>
      <c r="C1028" t="inlineStr">
        <is>
          <t xml:space="preserve">CONCLUIDO	</t>
        </is>
      </c>
      <c r="D1028" t="n">
        <v>9.4832</v>
      </c>
      <c r="E1028" t="n">
        <v>10.54</v>
      </c>
      <c r="F1028" t="n">
        <v>7.44</v>
      </c>
      <c r="G1028" t="n">
        <v>11.75</v>
      </c>
      <c r="H1028" t="n">
        <v>0.21</v>
      </c>
      <c r="I1028" t="n">
        <v>38</v>
      </c>
      <c r="J1028" t="n">
        <v>125.29</v>
      </c>
      <c r="K1028" t="n">
        <v>45</v>
      </c>
      <c r="L1028" t="n">
        <v>1.5</v>
      </c>
      <c r="M1028" t="n">
        <v>36</v>
      </c>
      <c r="N1028" t="n">
        <v>18.79</v>
      </c>
      <c r="O1028" t="n">
        <v>15686.51</v>
      </c>
      <c r="P1028" t="n">
        <v>76.97</v>
      </c>
      <c r="Q1028" t="n">
        <v>204.17</v>
      </c>
      <c r="R1028" t="n">
        <v>45.24</v>
      </c>
      <c r="S1028" t="n">
        <v>17.37</v>
      </c>
      <c r="T1028" t="n">
        <v>11674.63</v>
      </c>
      <c r="U1028" t="n">
        <v>0.38</v>
      </c>
      <c r="V1028" t="n">
        <v>0.6899999999999999</v>
      </c>
      <c r="W1028" t="n">
        <v>1.2</v>
      </c>
      <c r="X1028" t="n">
        <v>0.75</v>
      </c>
      <c r="Y1028" t="n">
        <v>1</v>
      </c>
      <c r="Z1028" t="n">
        <v>10</v>
      </c>
    </row>
    <row r="1029">
      <c r="A1029" t="n">
        <v>3</v>
      </c>
      <c r="B1029" t="n">
        <v>60</v>
      </c>
      <c r="C1029" t="inlineStr">
        <is>
          <t xml:space="preserve">CONCLUIDO	</t>
        </is>
      </c>
      <c r="D1029" t="n">
        <v>9.7471</v>
      </c>
      <c r="E1029" t="n">
        <v>10.26</v>
      </c>
      <c r="F1029" t="n">
        <v>7.31</v>
      </c>
      <c r="G1029" t="n">
        <v>13.71</v>
      </c>
      <c r="H1029" t="n">
        <v>0.25</v>
      </c>
      <c r="I1029" t="n">
        <v>32</v>
      </c>
      <c r="J1029" t="n">
        <v>125.62</v>
      </c>
      <c r="K1029" t="n">
        <v>45</v>
      </c>
      <c r="L1029" t="n">
        <v>1.75</v>
      </c>
      <c r="M1029" t="n">
        <v>30</v>
      </c>
      <c r="N1029" t="n">
        <v>18.87</v>
      </c>
      <c r="O1029" t="n">
        <v>15727.09</v>
      </c>
      <c r="P1029" t="n">
        <v>75.27</v>
      </c>
      <c r="Q1029" t="n">
        <v>204.16</v>
      </c>
      <c r="R1029" t="n">
        <v>40.91</v>
      </c>
      <c r="S1029" t="n">
        <v>17.37</v>
      </c>
      <c r="T1029" t="n">
        <v>9537.620000000001</v>
      </c>
      <c r="U1029" t="n">
        <v>0.42</v>
      </c>
      <c r="V1029" t="n">
        <v>0.7</v>
      </c>
      <c r="W1029" t="n">
        <v>1.19</v>
      </c>
      <c r="X1029" t="n">
        <v>0.62</v>
      </c>
      <c r="Y1029" t="n">
        <v>1</v>
      </c>
      <c r="Z1029" t="n">
        <v>10</v>
      </c>
    </row>
    <row r="1030">
      <c r="A1030" t="n">
        <v>4</v>
      </c>
      <c r="B1030" t="n">
        <v>60</v>
      </c>
      <c r="C1030" t="inlineStr">
        <is>
          <t xml:space="preserve">CONCLUIDO	</t>
        </is>
      </c>
      <c r="D1030" t="n">
        <v>9.9176</v>
      </c>
      <c r="E1030" t="n">
        <v>10.08</v>
      </c>
      <c r="F1030" t="n">
        <v>7.24</v>
      </c>
      <c r="G1030" t="n">
        <v>15.5</v>
      </c>
      <c r="H1030" t="n">
        <v>0.28</v>
      </c>
      <c r="I1030" t="n">
        <v>28</v>
      </c>
      <c r="J1030" t="n">
        <v>125.95</v>
      </c>
      <c r="K1030" t="n">
        <v>45</v>
      </c>
      <c r="L1030" t="n">
        <v>2</v>
      </c>
      <c r="M1030" t="n">
        <v>26</v>
      </c>
      <c r="N1030" t="n">
        <v>18.95</v>
      </c>
      <c r="O1030" t="n">
        <v>15767.7</v>
      </c>
      <c r="P1030" t="n">
        <v>74.23999999999999</v>
      </c>
      <c r="Q1030" t="n">
        <v>204.17</v>
      </c>
      <c r="R1030" t="n">
        <v>38.73</v>
      </c>
      <c r="S1030" t="n">
        <v>17.37</v>
      </c>
      <c r="T1030" t="n">
        <v>8467.59</v>
      </c>
      <c r="U1030" t="n">
        <v>0.45</v>
      </c>
      <c r="V1030" t="n">
        <v>0.71</v>
      </c>
      <c r="W1030" t="n">
        <v>1.18</v>
      </c>
      <c r="X1030" t="n">
        <v>0.54</v>
      </c>
      <c r="Y1030" t="n">
        <v>1</v>
      </c>
      <c r="Z1030" t="n">
        <v>10</v>
      </c>
    </row>
    <row r="1031">
      <c r="A1031" t="n">
        <v>5</v>
      </c>
      <c r="B1031" t="n">
        <v>60</v>
      </c>
      <c r="C1031" t="inlineStr">
        <is>
          <t xml:space="preserve">CONCLUIDO	</t>
        </is>
      </c>
      <c r="D1031" t="n">
        <v>10.064</v>
      </c>
      <c r="E1031" t="n">
        <v>9.94</v>
      </c>
      <c r="F1031" t="n">
        <v>7.17</v>
      </c>
      <c r="G1031" t="n">
        <v>17.2</v>
      </c>
      <c r="H1031" t="n">
        <v>0.31</v>
      </c>
      <c r="I1031" t="n">
        <v>25</v>
      </c>
      <c r="J1031" t="n">
        <v>126.28</v>
      </c>
      <c r="K1031" t="n">
        <v>45</v>
      </c>
      <c r="L1031" t="n">
        <v>2.25</v>
      </c>
      <c r="M1031" t="n">
        <v>23</v>
      </c>
      <c r="N1031" t="n">
        <v>19.03</v>
      </c>
      <c r="O1031" t="n">
        <v>15808.34</v>
      </c>
      <c r="P1031" t="n">
        <v>73.27</v>
      </c>
      <c r="Q1031" t="n">
        <v>204.21</v>
      </c>
      <c r="R1031" t="n">
        <v>36.61</v>
      </c>
      <c r="S1031" t="n">
        <v>17.37</v>
      </c>
      <c r="T1031" t="n">
        <v>7420.21</v>
      </c>
      <c r="U1031" t="n">
        <v>0.47</v>
      </c>
      <c r="V1031" t="n">
        <v>0.71</v>
      </c>
      <c r="W1031" t="n">
        <v>1.17</v>
      </c>
      <c r="X1031" t="n">
        <v>0.47</v>
      </c>
      <c r="Y1031" t="n">
        <v>1</v>
      </c>
      <c r="Z1031" t="n">
        <v>10</v>
      </c>
    </row>
    <row r="1032">
      <c r="A1032" t="n">
        <v>6</v>
      </c>
      <c r="B1032" t="n">
        <v>60</v>
      </c>
      <c r="C1032" t="inlineStr">
        <is>
          <t xml:space="preserve">CONCLUIDO	</t>
        </is>
      </c>
      <c r="D1032" t="n">
        <v>10.194</v>
      </c>
      <c r="E1032" t="n">
        <v>9.81</v>
      </c>
      <c r="F1032" t="n">
        <v>7.12</v>
      </c>
      <c r="G1032" t="n">
        <v>19.41</v>
      </c>
      <c r="H1032" t="n">
        <v>0.35</v>
      </c>
      <c r="I1032" t="n">
        <v>22</v>
      </c>
      <c r="J1032" t="n">
        <v>126.61</v>
      </c>
      <c r="K1032" t="n">
        <v>45</v>
      </c>
      <c r="L1032" t="n">
        <v>2.5</v>
      </c>
      <c r="M1032" t="n">
        <v>20</v>
      </c>
      <c r="N1032" t="n">
        <v>19.11</v>
      </c>
      <c r="O1032" t="n">
        <v>15849</v>
      </c>
      <c r="P1032" t="n">
        <v>72.44</v>
      </c>
      <c r="Q1032" t="n">
        <v>204.15</v>
      </c>
      <c r="R1032" t="n">
        <v>35.1</v>
      </c>
      <c r="S1032" t="n">
        <v>17.37</v>
      </c>
      <c r="T1032" t="n">
        <v>6681.45</v>
      </c>
      <c r="U1032" t="n">
        <v>0.5</v>
      </c>
      <c r="V1032" t="n">
        <v>0.72</v>
      </c>
      <c r="W1032" t="n">
        <v>1.17</v>
      </c>
      <c r="X1032" t="n">
        <v>0.42</v>
      </c>
      <c r="Y1032" t="n">
        <v>1</v>
      </c>
      <c r="Z1032" t="n">
        <v>10</v>
      </c>
    </row>
    <row r="1033">
      <c r="A1033" t="n">
        <v>7</v>
      </c>
      <c r="B1033" t="n">
        <v>60</v>
      </c>
      <c r="C1033" t="inlineStr">
        <is>
          <t xml:space="preserve">CONCLUIDO	</t>
        </is>
      </c>
      <c r="D1033" t="n">
        <v>10.2925</v>
      </c>
      <c r="E1033" t="n">
        <v>9.720000000000001</v>
      </c>
      <c r="F1033" t="n">
        <v>7.07</v>
      </c>
      <c r="G1033" t="n">
        <v>21.22</v>
      </c>
      <c r="H1033" t="n">
        <v>0.38</v>
      </c>
      <c r="I1033" t="n">
        <v>20</v>
      </c>
      <c r="J1033" t="n">
        <v>126.94</v>
      </c>
      <c r="K1033" t="n">
        <v>45</v>
      </c>
      <c r="L1033" t="n">
        <v>2.75</v>
      </c>
      <c r="M1033" t="n">
        <v>18</v>
      </c>
      <c r="N1033" t="n">
        <v>19.19</v>
      </c>
      <c r="O1033" t="n">
        <v>15889.69</v>
      </c>
      <c r="P1033" t="n">
        <v>71.77</v>
      </c>
      <c r="Q1033" t="n">
        <v>204.15</v>
      </c>
      <c r="R1033" t="n">
        <v>33.78</v>
      </c>
      <c r="S1033" t="n">
        <v>17.37</v>
      </c>
      <c r="T1033" t="n">
        <v>6031.96</v>
      </c>
      <c r="U1033" t="n">
        <v>0.51</v>
      </c>
      <c r="V1033" t="n">
        <v>0.72</v>
      </c>
      <c r="W1033" t="n">
        <v>1.17</v>
      </c>
      <c r="X1033" t="n">
        <v>0.38</v>
      </c>
      <c r="Y1033" t="n">
        <v>1</v>
      </c>
      <c r="Z1033" t="n">
        <v>10</v>
      </c>
    </row>
    <row r="1034">
      <c r="A1034" t="n">
        <v>8</v>
      </c>
      <c r="B1034" t="n">
        <v>60</v>
      </c>
      <c r="C1034" t="inlineStr">
        <is>
          <t xml:space="preserve">CONCLUIDO	</t>
        </is>
      </c>
      <c r="D1034" t="n">
        <v>10.4007</v>
      </c>
      <c r="E1034" t="n">
        <v>9.609999999999999</v>
      </c>
      <c r="F1034" t="n">
        <v>7.02</v>
      </c>
      <c r="G1034" t="n">
        <v>23.41</v>
      </c>
      <c r="H1034" t="n">
        <v>0.42</v>
      </c>
      <c r="I1034" t="n">
        <v>18</v>
      </c>
      <c r="J1034" t="n">
        <v>127.27</v>
      </c>
      <c r="K1034" t="n">
        <v>45</v>
      </c>
      <c r="L1034" t="n">
        <v>3</v>
      </c>
      <c r="M1034" t="n">
        <v>16</v>
      </c>
      <c r="N1034" t="n">
        <v>19.27</v>
      </c>
      <c r="O1034" t="n">
        <v>15930.42</v>
      </c>
      <c r="P1034" t="n">
        <v>70.88</v>
      </c>
      <c r="Q1034" t="n">
        <v>204.15</v>
      </c>
      <c r="R1034" t="n">
        <v>32.3</v>
      </c>
      <c r="S1034" t="n">
        <v>17.37</v>
      </c>
      <c r="T1034" t="n">
        <v>5303.74</v>
      </c>
      <c r="U1034" t="n">
        <v>0.54</v>
      </c>
      <c r="V1034" t="n">
        <v>0.73</v>
      </c>
      <c r="W1034" t="n">
        <v>1.16</v>
      </c>
      <c r="X1034" t="n">
        <v>0.33</v>
      </c>
      <c r="Y1034" t="n">
        <v>1</v>
      </c>
      <c r="Z1034" t="n">
        <v>10</v>
      </c>
    </row>
    <row r="1035">
      <c r="A1035" t="n">
        <v>9</v>
      </c>
      <c r="B1035" t="n">
        <v>60</v>
      </c>
      <c r="C1035" t="inlineStr">
        <is>
          <t xml:space="preserve">CONCLUIDO	</t>
        </is>
      </c>
      <c r="D1035" t="n">
        <v>10.4257</v>
      </c>
      <c r="E1035" t="n">
        <v>9.59</v>
      </c>
      <c r="F1035" t="n">
        <v>7.03</v>
      </c>
      <c r="G1035" t="n">
        <v>24.79</v>
      </c>
      <c r="H1035" t="n">
        <v>0.45</v>
      </c>
      <c r="I1035" t="n">
        <v>17</v>
      </c>
      <c r="J1035" t="n">
        <v>127.6</v>
      </c>
      <c r="K1035" t="n">
        <v>45</v>
      </c>
      <c r="L1035" t="n">
        <v>3.25</v>
      </c>
      <c r="M1035" t="n">
        <v>15</v>
      </c>
      <c r="N1035" t="n">
        <v>19.35</v>
      </c>
      <c r="O1035" t="n">
        <v>15971.17</v>
      </c>
      <c r="P1035" t="n">
        <v>70.68000000000001</v>
      </c>
      <c r="Q1035" t="n">
        <v>204.15</v>
      </c>
      <c r="R1035" t="n">
        <v>32.37</v>
      </c>
      <c r="S1035" t="n">
        <v>17.37</v>
      </c>
      <c r="T1035" t="n">
        <v>5343.26</v>
      </c>
      <c r="U1035" t="n">
        <v>0.54</v>
      </c>
      <c r="V1035" t="n">
        <v>0.73</v>
      </c>
      <c r="W1035" t="n">
        <v>1.16</v>
      </c>
      <c r="X1035" t="n">
        <v>0.33</v>
      </c>
      <c r="Y1035" t="n">
        <v>1</v>
      </c>
      <c r="Z1035" t="n">
        <v>10</v>
      </c>
    </row>
    <row r="1036">
      <c r="A1036" t="n">
        <v>10</v>
      </c>
      <c r="B1036" t="n">
        <v>60</v>
      </c>
      <c r="C1036" t="inlineStr">
        <is>
          <t xml:space="preserve">CONCLUIDO	</t>
        </is>
      </c>
      <c r="D1036" t="n">
        <v>10.4682</v>
      </c>
      <c r="E1036" t="n">
        <v>9.550000000000001</v>
      </c>
      <c r="F1036" t="n">
        <v>7.01</v>
      </c>
      <c r="G1036" t="n">
        <v>26.29</v>
      </c>
      <c r="H1036" t="n">
        <v>0.48</v>
      </c>
      <c r="I1036" t="n">
        <v>16</v>
      </c>
      <c r="J1036" t="n">
        <v>127.93</v>
      </c>
      <c r="K1036" t="n">
        <v>45</v>
      </c>
      <c r="L1036" t="n">
        <v>3.5</v>
      </c>
      <c r="M1036" t="n">
        <v>14</v>
      </c>
      <c r="N1036" t="n">
        <v>19.43</v>
      </c>
      <c r="O1036" t="n">
        <v>16011.95</v>
      </c>
      <c r="P1036" t="n">
        <v>70.27</v>
      </c>
      <c r="Q1036" t="n">
        <v>204.21</v>
      </c>
      <c r="R1036" t="n">
        <v>31.77</v>
      </c>
      <c r="S1036" t="n">
        <v>17.37</v>
      </c>
      <c r="T1036" t="n">
        <v>5049.74</v>
      </c>
      <c r="U1036" t="n">
        <v>0.55</v>
      </c>
      <c r="V1036" t="n">
        <v>0.73</v>
      </c>
      <c r="W1036" t="n">
        <v>1.17</v>
      </c>
      <c r="X1036" t="n">
        <v>0.32</v>
      </c>
      <c r="Y1036" t="n">
        <v>1</v>
      </c>
      <c r="Z1036" t="n">
        <v>10</v>
      </c>
    </row>
    <row r="1037">
      <c r="A1037" t="n">
        <v>11</v>
      </c>
      <c r="B1037" t="n">
        <v>60</v>
      </c>
      <c r="C1037" t="inlineStr">
        <is>
          <t xml:space="preserve">CONCLUIDO	</t>
        </is>
      </c>
      <c r="D1037" t="n">
        <v>10.5445</v>
      </c>
      <c r="E1037" t="n">
        <v>9.48</v>
      </c>
      <c r="F1037" t="n">
        <v>6.97</v>
      </c>
      <c r="G1037" t="n">
        <v>27.87</v>
      </c>
      <c r="H1037" t="n">
        <v>0.52</v>
      </c>
      <c r="I1037" t="n">
        <v>15</v>
      </c>
      <c r="J1037" t="n">
        <v>128.26</v>
      </c>
      <c r="K1037" t="n">
        <v>45</v>
      </c>
      <c r="L1037" t="n">
        <v>3.75</v>
      </c>
      <c r="M1037" t="n">
        <v>13</v>
      </c>
      <c r="N1037" t="n">
        <v>19.51</v>
      </c>
      <c r="O1037" t="n">
        <v>16052.76</v>
      </c>
      <c r="P1037" t="n">
        <v>69.47</v>
      </c>
      <c r="Q1037" t="n">
        <v>204.18</v>
      </c>
      <c r="R1037" t="n">
        <v>30.45</v>
      </c>
      <c r="S1037" t="n">
        <v>17.37</v>
      </c>
      <c r="T1037" t="n">
        <v>4394.12</v>
      </c>
      <c r="U1037" t="n">
        <v>0.57</v>
      </c>
      <c r="V1037" t="n">
        <v>0.73</v>
      </c>
      <c r="W1037" t="n">
        <v>1.16</v>
      </c>
      <c r="X1037" t="n">
        <v>0.28</v>
      </c>
      <c r="Y1037" t="n">
        <v>1</v>
      </c>
      <c r="Z1037" t="n">
        <v>10</v>
      </c>
    </row>
    <row r="1038">
      <c r="A1038" t="n">
        <v>12</v>
      </c>
      <c r="B1038" t="n">
        <v>60</v>
      </c>
      <c r="C1038" t="inlineStr">
        <is>
          <t xml:space="preserve">CONCLUIDO	</t>
        </is>
      </c>
      <c r="D1038" t="n">
        <v>10.5963</v>
      </c>
      <c r="E1038" t="n">
        <v>9.44</v>
      </c>
      <c r="F1038" t="n">
        <v>6.95</v>
      </c>
      <c r="G1038" t="n">
        <v>29.77</v>
      </c>
      <c r="H1038" t="n">
        <v>0.55</v>
      </c>
      <c r="I1038" t="n">
        <v>14</v>
      </c>
      <c r="J1038" t="n">
        <v>128.59</v>
      </c>
      <c r="K1038" t="n">
        <v>45</v>
      </c>
      <c r="L1038" t="n">
        <v>4</v>
      </c>
      <c r="M1038" t="n">
        <v>12</v>
      </c>
      <c r="N1038" t="n">
        <v>19.59</v>
      </c>
      <c r="O1038" t="n">
        <v>16093.6</v>
      </c>
      <c r="P1038" t="n">
        <v>69.06999999999999</v>
      </c>
      <c r="Q1038" t="n">
        <v>204.15</v>
      </c>
      <c r="R1038" t="n">
        <v>29.74</v>
      </c>
      <c r="S1038" t="n">
        <v>17.37</v>
      </c>
      <c r="T1038" t="n">
        <v>4042.99</v>
      </c>
      <c r="U1038" t="n">
        <v>0.58</v>
      </c>
      <c r="V1038" t="n">
        <v>0.74</v>
      </c>
      <c r="W1038" t="n">
        <v>1.16</v>
      </c>
      <c r="X1038" t="n">
        <v>0.26</v>
      </c>
      <c r="Y1038" t="n">
        <v>1</v>
      </c>
      <c r="Z1038" t="n">
        <v>10</v>
      </c>
    </row>
    <row r="1039">
      <c r="A1039" t="n">
        <v>13</v>
      </c>
      <c r="B1039" t="n">
        <v>60</v>
      </c>
      <c r="C1039" t="inlineStr">
        <is>
          <t xml:space="preserve">CONCLUIDO	</t>
        </is>
      </c>
      <c r="D1039" t="n">
        <v>10.6499</v>
      </c>
      <c r="E1039" t="n">
        <v>9.390000000000001</v>
      </c>
      <c r="F1039" t="n">
        <v>6.93</v>
      </c>
      <c r="G1039" t="n">
        <v>31.96</v>
      </c>
      <c r="H1039" t="n">
        <v>0.58</v>
      </c>
      <c r="I1039" t="n">
        <v>13</v>
      </c>
      <c r="J1039" t="n">
        <v>128.92</v>
      </c>
      <c r="K1039" t="n">
        <v>45</v>
      </c>
      <c r="L1039" t="n">
        <v>4.25</v>
      </c>
      <c r="M1039" t="n">
        <v>11</v>
      </c>
      <c r="N1039" t="n">
        <v>19.68</v>
      </c>
      <c r="O1039" t="n">
        <v>16134.46</v>
      </c>
      <c r="P1039" t="n">
        <v>68.59</v>
      </c>
      <c r="Q1039" t="n">
        <v>204.15</v>
      </c>
      <c r="R1039" t="n">
        <v>29.09</v>
      </c>
      <c r="S1039" t="n">
        <v>17.37</v>
      </c>
      <c r="T1039" t="n">
        <v>3721.48</v>
      </c>
      <c r="U1039" t="n">
        <v>0.6</v>
      </c>
      <c r="V1039" t="n">
        <v>0.74</v>
      </c>
      <c r="W1039" t="n">
        <v>1.16</v>
      </c>
      <c r="X1039" t="n">
        <v>0.23</v>
      </c>
      <c r="Y1039" t="n">
        <v>1</v>
      </c>
      <c r="Z1039" t="n">
        <v>10</v>
      </c>
    </row>
    <row r="1040">
      <c r="A1040" t="n">
        <v>14</v>
      </c>
      <c r="B1040" t="n">
        <v>60</v>
      </c>
      <c r="C1040" t="inlineStr">
        <is>
          <t xml:space="preserve">CONCLUIDO	</t>
        </is>
      </c>
      <c r="D1040" t="n">
        <v>10.6917</v>
      </c>
      <c r="E1040" t="n">
        <v>9.35</v>
      </c>
      <c r="F1040" t="n">
        <v>6.91</v>
      </c>
      <c r="G1040" t="n">
        <v>34.57</v>
      </c>
      <c r="H1040" t="n">
        <v>0.62</v>
      </c>
      <c r="I1040" t="n">
        <v>12</v>
      </c>
      <c r="J1040" t="n">
        <v>129.25</v>
      </c>
      <c r="K1040" t="n">
        <v>45</v>
      </c>
      <c r="L1040" t="n">
        <v>4.5</v>
      </c>
      <c r="M1040" t="n">
        <v>10</v>
      </c>
      <c r="N1040" t="n">
        <v>19.76</v>
      </c>
      <c r="O1040" t="n">
        <v>16175.36</v>
      </c>
      <c r="P1040" t="n">
        <v>68.15000000000001</v>
      </c>
      <c r="Q1040" t="n">
        <v>204.14</v>
      </c>
      <c r="R1040" t="n">
        <v>28.93</v>
      </c>
      <c r="S1040" t="n">
        <v>17.37</v>
      </c>
      <c r="T1040" t="n">
        <v>3644.93</v>
      </c>
      <c r="U1040" t="n">
        <v>0.6</v>
      </c>
      <c r="V1040" t="n">
        <v>0.74</v>
      </c>
      <c r="W1040" t="n">
        <v>1.15</v>
      </c>
      <c r="X1040" t="n">
        <v>0.22</v>
      </c>
      <c r="Y1040" t="n">
        <v>1</v>
      </c>
      <c r="Z1040" t="n">
        <v>10</v>
      </c>
    </row>
    <row r="1041">
      <c r="A1041" t="n">
        <v>15</v>
      </c>
      <c r="B1041" t="n">
        <v>60</v>
      </c>
      <c r="C1041" t="inlineStr">
        <is>
          <t xml:space="preserve">CONCLUIDO	</t>
        </is>
      </c>
      <c r="D1041" t="n">
        <v>10.6971</v>
      </c>
      <c r="E1041" t="n">
        <v>9.35</v>
      </c>
      <c r="F1041" t="n">
        <v>6.91</v>
      </c>
      <c r="G1041" t="n">
        <v>34.55</v>
      </c>
      <c r="H1041" t="n">
        <v>0.65</v>
      </c>
      <c r="I1041" t="n">
        <v>12</v>
      </c>
      <c r="J1041" t="n">
        <v>129.59</v>
      </c>
      <c r="K1041" t="n">
        <v>45</v>
      </c>
      <c r="L1041" t="n">
        <v>4.75</v>
      </c>
      <c r="M1041" t="n">
        <v>10</v>
      </c>
      <c r="N1041" t="n">
        <v>19.84</v>
      </c>
      <c r="O1041" t="n">
        <v>16216.29</v>
      </c>
      <c r="P1041" t="n">
        <v>67.70999999999999</v>
      </c>
      <c r="Q1041" t="n">
        <v>204.15</v>
      </c>
      <c r="R1041" t="n">
        <v>28.75</v>
      </c>
      <c r="S1041" t="n">
        <v>17.37</v>
      </c>
      <c r="T1041" t="n">
        <v>3556.3</v>
      </c>
      <c r="U1041" t="n">
        <v>0.6</v>
      </c>
      <c r="V1041" t="n">
        <v>0.74</v>
      </c>
      <c r="W1041" t="n">
        <v>1.15</v>
      </c>
      <c r="X1041" t="n">
        <v>0.22</v>
      </c>
      <c r="Y1041" t="n">
        <v>1</v>
      </c>
      <c r="Z1041" t="n">
        <v>10</v>
      </c>
    </row>
    <row r="1042">
      <c r="A1042" t="n">
        <v>16</v>
      </c>
      <c r="B1042" t="n">
        <v>60</v>
      </c>
      <c r="C1042" t="inlineStr">
        <is>
          <t xml:space="preserve">CONCLUIDO	</t>
        </is>
      </c>
      <c r="D1042" t="n">
        <v>10.7594</v>
      </c>
      <c r="E1042" t="n">
        <v>9.289999999999999</v>
      </c>
      <c r="F1042" t="n">
        <v>6.88</v>
      </c>
      <c r="G1042" t="n">
        <v>37.53</v>
      </c>
      <c r="H1042" t="n">
        <v>0.68</v>
      </c>
      <c r="I1042" t="n">
        <v>11</v>
      </c>
      <c r="J1042" t="n">
        <v>129.92</v>
      </c>
      <c r="K1042" t="n">
        <v>45</v>
      </c>
      <c r="L1042" t="n">
        <v>5</v>
      </c>
      <c r="M1042" t="n">
        <v>9</v>
      </c>
      <c r="N1042" t="n">
        <v>19.92</v>
      </c>
      <c r="O1042" t="n">
        <v>16257.24</v>
      </c>
      <c r="P1042" t="n">
        <v>67.22</v>
      </c>
      <c r="Q1042" t="n">
        <v>204.18</v>
      </c>
      <c r="R1042" t="n">
        <v>27.67</v>
      </c>
      <c r="S1042" t="n">
        <v>17.37</v>
      </c>
      <c r="T1042" t="n">
        <v>3020.76</v>
      </c>
      <c r="U1042" t="n">
        <v>0.63</v>
      </c>
      <c r="V1042" t="n">
        <v>0.74</v>
      </c>
      <c r="W1042" t="n">
        <v>1.15</v>
      </c>
      <c r="X1042" t="n">
        <v>0.19</v>
      </c>
      <c r="Y1042" t="n">
        <v>1</v>
      </c>
      <c r="Z1042" t="n">
        <v>10</v>
      </c>
    </row>
    <row r="1043">
      <c r="A1043" t="n">
        <v>17</v>
      </c>
      <c r="B1043" t="n">
        <v>60</v>
      </c>
      <c r="C1043" t="inlineStr">
        <is>
          <t xml:space="preserve">CONCLUIDO	</t>
        </is>
      </c>
      <c r="D1043" t="n">
        <v>10.7469</v>
      </c>
      <c r="E1043" t="n">
        <v>9.300000000000001</v>
      </c>
      <c r="F1043" t="n">
        <v>6.89</v>
      </c>
      <c r="G1043" t="n">
        <v>37.59</v>
      </c>
      <c r="H1043" t="n">
        <v>0.71</v>
      </c>
      <c r="I1043" t="n">
        <v>11</v>
      </c>
      <c r="J1043" t="n">
        <v>130.25</v>
      </c>
      <c r="K1043" t="n">
        <v>45</v>
      </c>
      <c r="L1043" t="n">
        <v>5.25</v>
      </c>
      <c r="M1043" t="n">
        <v>9</v>
      </c>
      <c r="N1043" t="n">
        <v>20</v>
      </c>
      <c r="O1043" t="n">
        <v>16298.23</v>
      </c>
      <c r="P1043" t="n">
        <v>66.8</v>
      </c>
      <c r="Q1043" t="n">
        <v>204.16</v>
      </c>
      <c r="R1043" t="n">
        <v>27.95</v>
      </c>
      <c r="S1043" t="n">
        <v>17.37</v>
      </c>
      <c r="T1043" t="n">
        <v>3164.58</v>
      </c>
      <c r="U1043" t="n">
        <v>0.62</v>
      </c>
      <c r="V1043" t="n">
        <v>0.74</v>
      </c>
      <c r="W1043" t="n">
        <v>1.16</v>
      </c>
      <c r="X1043" t="n">
        <v>0.2</v>
      </c>
      <c r="Y1043" t="n">
        <v>1</v>
      </c>
      <c r="Z1043" t="n">
        <v>10</v>
      </c>
    </row>
    <row r="1044">
      <c r="A1044" t="n">
        <v>18</v>
      </c>
      <c r="B1044" t="n">
        <v>60</v>
      </c>
      <c r="C1044" t="inlineStr">
        <is>
          <t xml:space="preserve">CONCLUIDO	</t>
        </is>
      </c>
      <c r="D1044" t="n">
        <v>10.8082</v>
      </c>
      <c r="E1044" t="n">
        <v>9.25</v>
      </c>
      <c r="F1044" t="n">
        <v>6.86</v>
      </c>
      <c r="G1044" t="n">
        <v>41.19</v>
      </c>
      <c r="H1044" t="n">
        <v>0.74</v>
      </c>
      <c r="I1044" t="n">
        <v>10</v>
      </c>
      <c r="J1044" t="n">
        <v>130.58</v>
      </c>
      <c r="K1044" t="n">
        <v>45</v>
      </c>
      <c r="L1044" t="n">
        <v>5.5</v>
      </c>
      <c r="M1044" t="n">
        <v>8</v>
      </c>
      <c r="N1044" t="n">
        <v>20.09</v>
      </c>
      <c r="O1044" t="n">
        <v>16339.24</v>
      </c>
      <c r="P1044" t="n">
        <v>66.20999999999999</v>
      </c>
      <c r="Q1044" t="n">
        <v>204.14</v>
      </c>
      <c r="R1044" t="n">
        <v>27.34</v>
      </c>
      <c r="S1044" t="n">
        <v>17.37</v>
      </c>
      <c r="T1044" t="n">
        <v>2863.26</v>
      </c>
      <c r="U1044" t="n">
        <v>0.64</v>
      </c>
      <c r="V1044" t="n">
        <v>0.74</v>
      </c>
      <c r="W1044" t="n">
        <v>1.15</v>
      </c>
      <c r="X1044" t="n">
        <v>0.17</v>
      </c>
      <c r="Y1044" t="n">
        <v>1</v>
      </c>
      <c r="Z1044" t="n">
        <v>10</v>
      </c>
    </row>
    <row r="1045">
      <c r="A1045" t="n">
        <v>19</v>
      </c>
      <c r="B1045" t="n">
        <v>60</v>
      </c>
      <c r="C1045" t="inlineStr">
        <is>
          <t xml:space="preserve">CONCLUIDO	</t>
        </is>
      </c>
      <c r="D1045" t="n">
        <v>10.8066</v>
      </c>
      <c r="E1045" t="n">
        <v>9.25</v>
      </c>
      <c r="F1045" t="n">
        <v>6.87</v>
      </c>
      <c r="G1045" t="n">
        <v>41.2</v>
      </c>
      <c r="H1045" t="n">
        <v>0.78</v>
      </c>
      <c r="I1045" t="n">
        <v>10</v>
      </c>
      <c r="J1045" t="n">
        <v>130.92</v>
      </c>
      <c r="K1045" t="n">
        <v>45</v>
      </c>
      <c r="L1045" t="n">
        <v>5.75</v>
      </c>
      <c r="M1045" t="n">
        <v>8</v>
      </c>
      <c r="N1045" t="n">
        <v>20.17</v>
      </c>
      <c r="O1045" t="n">
        <v>16380.29</v>
      </c>
      <c r="P1045" t="n">
        <v>66.19</v>
      </c>
      <c r="Q1045" t="n">
        <v>204.14</v>
      </c>
      <c r="R1045" t="n">
        <v>27.23</v>
      </c>
      <c r="S1045" t="n">
        <v>17.37</v>
      </c>
      <c r="T1045" t="n">
        <v>2807.36</v>
      </c>
      <c r="U1045" t="n">
        <v>0.64</v>
      </c>
      <c r="V1045" t="n">
        <v>0.74</v>
      </c>
      <c r="W1045" t="n">
        <v>1.15</v>
      </c>
      <c r="X1045" t="n">
        <v>0.17</v>
      </c>
      <c r="Y1045" t="n">
        <v>1</v>
      </c>
      <c r="Z1045" t="n">
        <v>10</v>
      </c>
    </row>
    <row r="1046">
      <c r="A1046" t="n">
        <v>20</v>
      </c>
      <c r="B1046" t="n">
        <v>60</v>
      </c>
      <c r="C1046" t="inlineStr">
        <is>
          <t xml:space="preserve">CONCLUIDO	</t>
        </is>
      </c>
      <c r="D1046" t="n">
        <v>10.8473</v>
      </c>
      <c r="E1046" t="n">
        <v>9.220000000000001</v>
      </c>
      <c r="F1046" t="n">
        <v>6.86</v>
      </c>
      <c r="G1046" t="n">
        <v>45.71</v>
      </c>
      <c r="H1046" t="n">
        <v>0.8100000000000001</v>
      </c>
      <c r="I1046" t="n">
        <v>9</v>
      </c>
      <c r="J1046" t="n">
        <v>131.25</v>
      </c>
      <c r="K1046" t="n">
        <v>45</v>
      </c>
      <c r="L1046" t="n">
        <v>6</v>
      </c>
      <c r="M1046" t="n">
        <v>7</v>
      </c>
      <c r="N1046" t="n">
        <v>20.25</v>
      </c>
      <c r="O1046" t="n">
        <v>16421.36</v>
      </c>
      <c r="P1046" t="n">
        <v>65.79000000000001</v>
      </c>
      <c r="Q1046" t="n">
        <v>204.14</v>
      </c>
      <c r="R1046" t="n">
        <v>27.04</v>
      </c>
      <c r="S1046" t="n">
        <v>17.37</v>
      </c>
      <c r="T1046" t="n">
        <v>2715.95</v>
      </c>
      <c r="U1046" t="n">
        <v>0.64</v>
      </c>
      <c r="V1046" t="n">
        <v>0.74</v>
      </c>
      <c r="W1046" t="n">
        <v>1.15</v>
      </c>
      <c r="X1046" t="n">
        <v>0.17</v>
      </c>
      <c r="Y1046" t="n">
        <v>1</v>
      </c>
      <c r="Z1046" t="n">
        <v>10</v>
      </c>
    </row>
    <row r="1047">
      <c r="A1047" t="n">
        <v>21</v>
      </c>
      <c r="B1047" t="n">
        <v>60</v>
      </c>
      <c r="C1047" t="inlineStr">
        <is>
          <t xml:space="preserve">CONCLUIDO	</t>
        </is>
      </c>
      <c r="D1047" t="n">
        <v>10.846</v>
      </c>
      <c r="E1047" t="n">
        <v>9.220000000000001</v>
      </c>
      <c r="F1047" t="n">
        <v>6.86</v>
      </c>
      <c r="G1047" t="n">
        <v>45.72</v>
      </c>
      <c r="H1047" t="n">
        <v>0.84</v>
      </c>
      <c r="I1047" t="n">
        <v>9</v>
      </c>
      <c r="J1047" t="n">
        <v>131.58</v>
      </c>
      <c r="K1047" t="n">
        <v>45</v>
      </c>
      <c r="L1047" t="n">
        <v>6.25</v>
      </c>
      <c r="M1047" t="n">
        <v>7</v>
      </c>
      <c r="N1047" t="n">
        <v>20.34</v>
      </c>
      <c r="O1047" t="n">
        <v>16462.46</v>
      </c>
      <c r="P1047" t="n">
        <v>65.72</v>
      </c>
      <c r="Q1047" t="n">
        <v>204.14</v>
      </c>
      <c r="R1047" t="n">
        <v>27.03</v>
      </c>
      <c r="S1047" t="n">
        <v>17.37</v>
      </c>
      <c r="T1047" t="n">
        <v>2711.05</v>
      </c>
      <c r="U1047" t="n">
        <v>0.64</v>
      </c>
      <c r="V1047" t="n">
        <v>0.74</v>
      </c>
      <c r="W1047" t="n">
        <v>1.15</v>
      </c>
      <c r="X1047" t="n">
        <v>0.17</v>
      </c>
      <c r="Y1047" t="n">
        <v>1</v>
      </c>
      <c r="Z1047" t="n">
        <v>10</v>
      </c>
    </row>
    <row r="1048">
      <c r="A1048" t="n">
        <v>22</v>
      </c>
      <c r="B1048" t="n">
        <v>60</v>
      </c>
      <c r="C1048" t="inlineStr">
        <is>
          <t xml:space="preserve">CONCLUIDO	</t>
        </is>
      </c>
      <c r="D1048" t="n">
        <v>10.8486</v>
      </c>
      <c r="E1048" t="n">
        <v>9.220000000000001</v>
      </c>
      <c r="F1048" t="n">
        <v>6.86</v>
      </c>
      <c r="G1048" t="n">
        <v>45.7</v>
      </c>
      <c r="H1048" t="n">
        <v>0.87</v>
      </c>
      <c r="I1048" t="n">
        <v>9</v>
      </c>
      <c r="J1048" t="n">
        <v>131.92</v>
      </c>
      <c r="K1048" t="n">
        <v>45</v>
      </c>
      <c r="L1048" t="n">
        <v>6.5</v>
      </c>
      <c r="M1048" t="n">
        <v>7</v>
      </c>
      <c r="N1048" t="n">
        <v>20.42</v>
      </c>
      <c r="O1048" t="n">
        <v>16503.6</v>
      </c>
      <c r="P1048" t="n">
        <v>65.13</v>
      </c>
      <c r="Q1048" t="n">
        <v>204.14</v>
      </c>
      <c r="R1048" t="n">
        <v>27.03</v>
      </c>
      <c r="S1048" t="n">
        <v>17.37</v>
      </c>
      <c r="T1048" t="n">
        <v>2714.62</v>
      </c>
      <c r="U1048" t="n">
        <v>0.64</v>
      </c>
      <c r="V1048" t="n">
        <v>0.74</v>
      </c>
      <c r="W1048" t="n">
        <v>1.15</v>
      </c>
      <c r="X1048" t="n">
        <v>0.16</v>
      </c>
      <c r="Y1048" t="n">
        <v>1</v>
      </c>
      <c r="Z1048" t="n">
        <v>10</v>
      </c>
    </row>
    <row r="1049">
      <c r="A1049" t="n">
        <v>23</v>
      </c>
      <c r="B1049" t="n">
        <v>60</v>
      </c>
      <c r="C1049" t="inlineStr">
        <is>
          <t xml:space="preserve">CONCLUIDO	</t>
        </is>
      </c>
      <c r="D1049" t="n">
        <v>10.9237</v>
      </c>
      <c r="E1049" t="n">
        <v>9.15</v>
      </c>
      <c r="F1049" t="n">
        <v>6.82</v>
      </c>
      <c r="G1049" t="n">
        <v>51.13</v>
      </c>
      <c r="H1049" t="n">
        <v>0.9</v>
      </c>
      <c r="I1049" t="n">
        <v>8</v>
      </c>
      <c r="J1049" t="n">
        <v>132.25</v>
      </c>
      <c r="K1049" t="n">
        <v>45</v>
      </c>
      <c r="L1049" t="n">
        <v>6.75</v>
      </c>
      <c r="M1049" t="n">
        <v>6</v>
      </c>
      <c r="N1049" t="n">
        <v>20.5</v>
      </c>
      <c r="O1049" t="n">
        <v>16544.76</v>
      </c>
      <c r="P1049" t="n">
        <v>64.47</v>
      </c>
      <c r="Q1049" t="n">
        <v>204.14</v>
      </c>
      <c r="R1049" t="n">
        <v>25.77</v>
      </c>
      <c r="S1049" t="n">
        <v>17.37</v>
      </c>
      <c r="T1049" t="n">
        <v>2089.45</v>
      </c>
      <c r="U1049" t="n">
        <v>0.67</v>
      </c>
      <c r="V1049" t="n">
        <v>0.75</v>
      </c>
      <c r="W1049" t="n">
        <v>1.15</v>
      </c>
      <c r="X1049" t="n">
        <v>0.13</v>
      </c>
      <c r="Y1049" t="n">
        <v>1</v>
      </c>
      <c r="Z1049" t="n">
        <v>10</v>
      </c>
    </row>
    <row r="1050">
      <c r="A1050" t="n">
        <v>24</v>
      </c>
      <c r="B1050" t="n">
        <v>60</v>
      </c>
      <c r="C1050" t="inlineStr">
        <is>
          <t xml:space="preserve">CONCLUIDO	</t>
        </is>
      </c>
      <c r="D1050" t="n">
        <v>10.9018</v>
      </c>
      <c r="E1050" t="n">
        <v>9.17</v>
      </c>
      <c r="F1050" t="n">
        <v>6.84</v>
      </c>
      <c r="G1050" t="n">
        <v>51.27</v>
      </c>
      <c r="H1050" t="n">
        <v>0.93</v>
      </c>
      <c r="I1050" t="n">
        <v>8</v>
      </c>
      <c r="J1050" t="n">
        <v>132.58</v>
      </c>
      <c r="K1050" t="n">
        <v>45</v>
      </c>
      <c r="L1050" t="n">
        <v>7</v>
      </c>
      <c r="M1050" t="n">
        <v>6</v>
      </c>
      <c r="N1050" t="n">
        <v>20.59</v>
      </c>
      <c r="O1050" t="n">
        <v>16585.95</v>
      </c>
      <c r="P1050" t="n">
        <v>64.02</v>
      </c>
      <c r="Q1050" t="n">
        <v>204.14</v>
      </c>
      <c r="R1050" t="n">
        <v>26.28</v>
      </c>
      <c r="S1050" t="n">
        <v>17.37</v>
      </c>
      <c r="T1050" t="n">
        <v>2342.35</v>
      </c>
      <c r="U1050" t="n">
        <v>0.66</v>
      </c>
      <c r="V1050" t="n">
        <v>0.75</v>
      </c>
      <c r="W1050" t="n">
        <v>1.15</v>
      </c>
      <c r="X1050" t="n">
        <v>0.14</v>
      </c>
      <c r="Y1050" t="n">
        <v>1</v>
      </c>
      <c r="Z1050" t="n">
        <v>10</v>
      </c>
    </row>
    <row r="1051">
      <c r="A1051" t="n">
        <v>25</v>
      </c>
      <c r="B1051" t="n">
        <v>60</v>
      </c>
      <c r="C1051" t="inlineStr">
        <is>
          <t xml:space="preserve">CONCLUIDO	</t>
        </is>
      </c>
      <c r="D1051" t="n">
        <v>10.9137</v>
      </c>
      <c r="E1051" t="n">
        <v>9.16</v>
      </c>
      <c r="F1051" t="n">
        <v>6.83</v>
      </c>
      <c r="G1051" t="n">
        <v>51.2</v>
      </c>
      <c r="H1051" t="n">
        <v>0.96</v>
      </c>
      <c r="I1051" t="n">
        <v>8</v>
      </c>
      <c r="J1051" t="n">
        <v>132.92</v>
      </c>
      <c r="K1051" t="n">
        <v>45</v>
      </c>
      <c r="L1051" t="n">
        <v>7.25</v>
      </c>
      <c r="M1051" t="n">
        <v>6</v>
      </c>
      <c r="N1051" t="n">
        <v>20.67</v>
      </c>
      <c r="O1051" t="n">
        <v>16627.17</v>
      </c>
      <c r="P1051" t="n">
        <v>63.88</v>
      </c>
      <c r="Q1051" t="n">
        <v>204.15</v>
      </c>
      <c r="R1051" t="n">
        <v>26.07</v>
      </c>
      <c r="S1051" t="n">
        <v>17.37</v>
      </c>
      <c r="T1051" t="n">
        <v>2235.21</v>
      </c>
      <c r="U1051" t="n">
        <v>0.67</v>
      </c>
      <c r="V1051" t="n">
        <v>0.75</v>
      </c>
      <c r="W1051" t="n">
        <v>1.15</v>
      </c>
      <c r="X1051" t="n">
        <v>0.13</v>
      </c>
      <c r="Y1051" t="n">
        <v>1</v>
      </c>
      <c r="Z1051" t="n">
        <v>10</v>
      </c>
    </row>
    <row r="1052">
      <c r="A1052" t="n">
        <v>26</v>
      </c>
      <c r="B1052" t="n">
        <v>60</v>
      </c>
      <c r="C1052" t="inlineStr">
        <is>
          <t xml:space="preserve">CONCLUIDO	</t>
        </is>
      </c>
      <c r="D1052" t="n">
        <v>10.9769</v>
      </c>
      <c r="E1052" t="n">
        <v>9.109999999999999</v>
      </c>
      <c r="F1052" t="n">
        <v>6.8</v>
      </c>
      <c r="G1052" t="n">
        <v>58.28</v>
      </c>
      <c r="H1052" t="n">
        <v>0.99</v>
      </c>
      <c r="I1052" t="n">
        <v>7</v>
      </c>
      <c r="J1052" t="n">
        <v>133.25</v>
      </c>
      <c r="K1052" t="n">
        <v>45</v>
      </c>
      <c r="L1052" t="n">
        <v>7.5</v>
      </c>
      <c r="M1052" t="n">
        <v>5</v>
      </c>
      <c r="N1052" t="n">
        <v>20.76</v>
      </c>
      <c r="O1052" t="n">
        <v>16668.43</v>
      </c>
      <c r="P1052" t="n">
        <v>62.85</v>
      </c>
      <c r="Q1052" t="n">
        <v>204.14</v>
      </c>
      <c r="R1052" t="n">
        <v>25.25</v>
      </c>
      <c r="S1052" t="n">
        <v>17.37</v>
      </c>
      <c r="T1052" t="n">
        <v>1833.89</v>
      </c>
      <c r="U1052" t="n">
        <v>0.6899999999999999</v>
      </c>
      <c r="V1052" t="n">
        <v>0.75</v>
      </c>
      <c r="W1052" t="n">
        <v>1.14</v>
      </c>
      <c r="X1052" t="n">
        <v>0.11</v>
      </c>
      <c r="Y1052" t="n">
        <v>1</v>
      </c>
      <c r="Z1052" t="n">
        <v>10</v>
      </c>
    </row>
    <row r="1053">
      <c r="A1053" t="n">
        <v>27</v>
      </c>
      <c r="B1053" t="n">
        <v>60</v>
      </c>
      <c r="C1053" t="inlineStr">
        <is>
          <t xml:space="preserve">CONCLUIDO	</t>
        </is>
      </c>
      <c r="D1053" t="n">
        <v>10.9673</v>
      </c>
      <c r="E1053" t="n">
        <v>9.119999999999999</v>
      </c>
      <c r="F1053" t="n">
        <v>6.81</v>
      </c>
      <c r="G1053" t="n">
        <v>58.35</v>
      </c>
      <c r="H1053" t="n">
        <v>1.03</v>
      </c>
      <c r="I1053" t="n">
        <v>7</v>
      </c>
      <c r="J1053" t="n">
        <v>133.59</v>
      </c>
      <c r="K1053" t="n">
        <v>45</v>
      </c>
      <c r="L1053" t="n">
        <v>7.75</v>
      </c>
      <c r="M1053" t="n">
        <v>5</v>
      </c>
      <c r="N1053" t="n">
        <v>20.84</v>
      </c>
      <c r="O1053" t="n">
        <v>16709.71</v>
      </c>
      <c r="P1053" t="n">
        <v>63.08</v>
      </c>
      <c r="Q1053" t="n">
        <v>204.14</v>
      </c>
      <c r="R1053" t="n">
        <v>25.53</v>
      </c>
      <c r="S1053" t="n">
        <v>17.37</v>
      </c>
      <c r="T1053" t="n">
        <v>1974.28</v>
      </c>
      <c r="U1053" t="n">
        <v>0.68</v>
      </c>
      <c r="V1053" t="n">
        <v>0.75</v>
      </c>
      <c r="W1053" t="n">
        <v>1.14</v>
      </c>
      <c r="X1053" t="n">
        <v>0.12</v>
      </c>
      <c r="Y1053" t="n">
        <v>1</v>
      </c>
      <c r="Z1053" t="n">
        <v>10</v>
      </c>
    </row>
    <row r="1054">
      <c r="A1054" t="n">
        <v>28</v>
      </c>
      <c r="B1054" t="n">
        <v>60</v>
      </c>
      <c r="C1054" t="inlineStr">
        <is>
          <t xml:space="preserve">CONCLUIDO	</t>
        </is>
      </c>
      <c r="D1054" t="n">
        <v>10.9586</v>
      </c>
      <c r="E1054" t="n">
        <v>9.130000000000001</v>
      </c>
      <c r="F1054" t="n">
        <v>6.81</v>
      </c>
      <c r="G1054" t="n">
        <v>58.41</v>
      </c>
      <c r="H1054" t="n">
        <v>1.06</v>
      </c>
      <c r="I1054" t="n">
        <v>7</v>
      </c>
      <c r="J1054" t="n">
        <v>133.92</v>
      </c>
      <c r="K1054" t="n">
        <v>45</v>
      </c>
      <c r="L1054" t="n">
        <v>8</v>
      </c>
      <c r="M1054" t="n">
        <v>5</v>
      </c>
      <c r="N1054" t="n">
        <v>20.93</v>
      </c>
      <c r="O1054" t="n">
        <v>16751.02</v>
      </c>
      <c r="P1054" t="n">
        <v>63.16</v>
      </c>
      <c r="Q1054" t="n">
        <v>204.16</v>
      </c>
      <c r="R1054" t="n">
        <v>25.7</v>
      </c>
      <c r="S1054" t="n">
        <v>17.37</v>
      </c>
      <c r="T1054" t="n">
        <v>2055.44</v>
      </c>
      <c r="U1054" t="n">
        <v>0.68</v>
      </c>
      <c r="V1054" t="n">
        <v>0.75</v>
      </c>
      <c r="W1054" t="n">
        <v>1.15</v>
      </c>
      <c r="X1054" t="n">
        <v>0.12</v>
      </c>
      <c r="Y1054" t="n">
        <v>1</v>
      </c>
      <c r="Z1054" t="n">
        <v>10</v>
      </c>
    </row>
    <row r="1055">
      <c r="A1055" t="n">
        <v>29</v>
      </c>
      <c r="B1055" t="n">
        <v>60</v>
      </c>
      <c r="C1055" t="inlineStr">
        <is>
          <t xml:space="preserve">CONCLUIDO	</t>
        </is>
      </c>
      <c r="D1055" t="n">
        <v>10.9589</v>
      </c>
      <c r="E1055" t="n">
        <v>9.119999999999999</v>
      </c>
      <c r="F1055" t="n">
        <v>6.81</v>
      </c>
      <c r="G1055" t="n">
        <v>58.4</v>
      </c>
      <c r="H1055" t="n">
        <v>1.09</v>
      </c>
      <c r="I1055" t="n">
        <v>7</v>
      </c>
      <c r="J1055" t="n">
        <v>134.26</v>
      </c>
      <c r="K1055" t="n">
        <v>45</v>
      </c>
      <c r="L1055" t="n">
        <v>8.25</v>
      </c>
      <c r="M1055" t="n">
        <v>5</v>
      </c>
      <c r="N1055" t="n">
        <v>21.01</v>
      </c>
      <c r="O1055" t="n">
        <v>16792.37</v>
      </c>
      <c r="P1055" t="n">
        <v>62.74</v>
      </c>
      <c r="Q1055" t="n">
        <v>204.15</v>
      </c>
      <c r="R1055" t="n">
        <v>25.66</v>
      </c>
      <c r="S1055" t="n">
        <v>17.37</v>
      </c>
      <c r="T1055" t="n">
        <v>2037.41</v>
      </c>
      <c r="U1055" t="n">
        <v>0.68</v>
      </c>
      <c r="V1055" t="n">
        <v>0.75</v>
      </c>
      <c r="W1055" t="n">
        <v>1.15</v>
      </c>
      <c r="X1055" t="n">
        <v>0.12</v>
      </c>
      <c r="Y1055" t="n">
        <v>1</v>
      </c>
      <c r="Z1055" t="n">
        <v>10</v>
      </c>
    </row>
    <row r="1056">
      <c r="A1056" t="n">
        <v>30</v>
      </c>
      <c r="B1056" t="n">
        <v>60</v>
      </c>
      <c r="C1056" t="inlineStr">
        <is>
          <t xml:space="preserve">CONCLUIDO	</t>
        </is>
      </c>
      <c r="D1056" t="n">
        <v>10.9526</v>
      </c>
      <c r="E1056" t="n">
        <v>9.130000000000001</v>
      </c>
      <c r="F1056" t="n">
        <v>6.82</v>
      </c>
      <c r="G1056" t="n">
        <v>58.45</v>
      </c>
      <c r="H1056" t="n">
        <v>1.12</v>
      </c>
      <c r="I1056" t="n">
        <v>7</v>
      </c>
      <c r="J1056" t="n">
        <v>134.59</v>
      </c>
      <c r="K1056" t="n">
        <v>45</v>
      </c>
      <c r="L1056" t="n">
        <v>8.5</v>
      </c>
      <c r="M1056" t="n">
        <v>5</v>
      </c>
      <c r="N1056" t="n">
        <v>21.1</v>
      </c>
      <c r="O1056" t="n">
        <v>16833.86</v>
      </c>
      <c r="P1056" t="n">
        <v>62.21</v>
      </c>
      <c r="Q1056" t="n">
        <v>204.15</v>
      </c>
      <c r="R1056" t="n">
        <v>25.8</v>
      </c>
      <c r="S1056" t="n">
        <v>17.37</v>
      </c>
      <c r="T1056" t="n">
        <v>2108.64</v>
      </c>
      <c r="U1056" t="n">
        <v>0.67</v>
      </c>
      <c r="V1056" t="n">
        <v>0.75</v>
      </c>
      <c r="W1056" t="n">
        <v>1.15</v>
      </c>
      <c r="X1056" t="n">
        <v>0.13</v>
      </c>
      <c r="Y1056" t="n">
        <v>1</v>
      </c>
      <c r="Z1056" t="n">
        <v>10</v>
      </c>
    </row>
    <row r="1057">
      <c r="A1057" t="n">
        <v>31</v>
      </c>
      <c r="B1057" t="n">
        <v>60</v>
      </c>
      <c r="C1057" t="inlineStr">
        <is>
          <t xml:space="preserve">CONCLUIDO	</t>
        </is>
      </c>
      <c r="D1057" t="n">
        <v>10.9683</v>
      </c>
      <c r="E1057" t="n">
        <v>9.119999999999999</v>
      </c>
      <c r="F1057" t="n">
        <v>6.81</v>
      </c>
      <c r="G1057" t="n">
        <v>58.34</v>
      </c>
      <c r="H1057" t="n">
        <v>1.15</v>
      </c>
      <c r="I1057" t="n">
        <v>7</v>
      </c>
      <c r="J1057" t="n">
        <v>134.93</v>
      </c>
      <c r="K1057" t="n">
        <v>45</v>
      </c>
      <c r="L1057" t="n">
        <v>8.75</v>
      </c>
      <c r="M1057" t="n">
        <v>5</v>
      </c>
      <c r="N1057" t="n">
        <v>21.18</v>
      </c>
      <c r="O1057" t="n">
        <v>16875.27</v>
      </c>
      <c r="P1057" t="n">
        <v>61.51</v>
      </c>
      <c r="Q1057" t="n">
        <v>204.14</v>
      </c>
      <c r="R1057" t="n">
        <v>25.41</v>
      </c>
      <c r="S1057" t="n">
        <v>17.37</v>
      </c>
      <c r="T1057" t="n">
        <v>1911.17</v>
      </c>
      <c r="U1057" t="n">
        <v>0.68</v>
      </c>
      <c r="V1057" t="n">
        <v>0.75</v>
      </c>
      <c r="W1057" t="n">
        <v>1.15</v>
      </c>
      <c r="X1057" t="n">
        <v>0.12</v>
      </c>
      <c r="Y1057" t="n">
        <v>1</v>
      </c>
      <c r="Z1057" t="n">
        <v>10</v>
      </c>
    </row>
    <row r="1058">
      <c r="A1058" t="n">
        <v>32</v>
      </c>
      <c r="B1058" t="n">
        <v>60</v>
      </c>
      <c r="C1058" t="inlineStr">
        <is>
          <t xml:space="preserve">CONCLUIDO	</t>
        </is>
      </c>
      <c r="D1058" t="n">
        <v>11.0186</v>
      </c>
      <c r="E1058" t="n">
        <v>9.08</v>
      </c>
      <c r="F1058" t="n">
        <v>6.79</v>
      </c>
      <c r="G1058" t="n">
        <v>67.90000000000001</v>
      </c>
      <c r="H1058" t="n">
        <v>1.18</v>
      </c>
      <c r="I1058" t="n">
        <v>6</v>
      </c>
      <c r="J1058" t="n">
        <v>135.27</v>
      </c>
      <c r="K1058" t="n">
        <v>45</v>
      </c>
      <c r="L1058" t="n">
        <v>9</v>
      </c>
      <c r="M1058" t="n">
        <v>4</v>
      </c>
      <c r="N1058" t="n">
        <v>21.27</v>
      </c>
      <c r="O1058" t="n">
        <v>16916.71</v>
      </c>
      <c r="P1058" t="n">
        <v>61.18</v>
      </c>
      <c r="Q1058" t="n">
        <v>204.14</v>
      </c>
      <c r="R1058" t="n">
        <v>24.86</v>
      </c>
      <c r="S1058" t="n">
        <v>17.37</v>
      </c>
      <c r="T1058" t="n">
        <v>1640.29</v>
      </c>
      <c r="U1058" t="n">
        <v>0.7</v>
      </c>
      <c r="V1058" t="n">
        <v>0.75</v>
      </c>
      <c r="W1058" t="n">
        <v>1.15</v>
      </c>
      <c r="X1058" t="n">
        <v>0.1</v>
      </c>
      <c r="Y1058" t="n">
        <v>1</v>
      </c>
      <c r="Z1058" t="n">
        <v>10</v>
      </c>
    </row>
    <row r="1059">
      <c r="A1059" t="n">
        <v>33</v>
      </c>
      <c r="B1059" t="n">
        <v>60</v>
      </c>
      <c r="C1059" t="inlineStr">
        <is>
          <t xml:space="preserve">CONCLUIDO	</t>
        </is>
      </c>
      <c r="D1059" t="n">
        <v>11.0173</v>
      </c>
      <c r="E1059" t="n">
        <v>9.08</v>
      </c>
      <c r="F1059" t="n">
        <v>6.79</v>
      </c>
      <c r="G1059" t="n">
        <v>67.91</v>
      </c>
      <c r="H1059" t="n">
        <v>1.21</v>
      </c>
      <c r="I1059" t="n">
        <v>6</v>
      </c>
      <c r="J1059" t="n">
        <v>135.6</v>
      </c>
      <c r="K1059" t="n">
        <v>45</v>
      </c>
      <c r="L1059" t="n">
        <v>9.25</v>
      </c>
      <c r="M1059" t="n">
        <v>4</v>
      </c>
      <c r="N1059" t="n">
        <v>21.35</v>
      </c>
      <c r="O1059" t="n">
        <v>16958.17</v>
      </c>
      <c r="P1059" t="n">
        <v>61.18</v>
      </c>
      <c r="Q1059" t="n">
        <v>204.14</v>
      </c>
      <c r="R1059" t="n">
        <v>24.95</v>
      </c>
      <c r="S1059" t="n">
        <v>17.37</v>
      </c>
      <c r="T1059" t="n">
        <v>1689.73</v>
      </c>
      <c r="U1059" t="n">
        <v>0.7</v>
      </c>
      <c r="V1059" t="n">
        <v>0.75</v>
      </c>
      <c r="W1059" t="n">
        <v>1.15</v>
      </c>
      <c r="X1059" t="n">
        <v>0.1</v>
      </c>
      <c r="Y1059" t="n">
        <v>1</v>
      </c>
      <c r="Z1059" t="n">
        <v>10</v>
      </c>
    </row>
    <row r="1060">
      <c r="A1060" t="n">
        <v>34</v>
      </c>
      <c r="B1060" t="n">
        <v>60</v>
      </c>
      <c r="C1060" t="inlineStr">
        <is>
          <t xml:space="preserve">CONCLUIDO	</t>
        </is>
      </c>
      <c r="D1060" t="n">
        <v>11.0301</v>
      </c>
      <c r="E1060" t="n">
        <v>9.07</v>
      </c>
      <c r="F1060" t="n">
        <v>6.78</v>
      </c>
      <c r="G1060" t="n">
        <v>67.81</v>
      </c>
      <c r="H1060" t="n">
        <v>1.24</v>
      </c>
      <c r="I1060" t="n">
        <v>6</v>
      </c>
      <c r="J1060" t="n">
        <v>135.94</v>
      </c>
      <c r="K1060" t="n">
        <v>45</v>
      </c>
      <c r="L1060" t="n">
        <v>9.5</v>
      </c>
      <c r="M1060" t="n">
        <v>4</v>
      </c>
      <c r="N1060" t="n">
        <v>21.44</v>
      </c>
      <c r="O1060" t="n">
        <v>16999.67</v>
      </c>
      <c r="P1060" t="n">
        <v>60.74</v>
      </c>
      <c r="Q1060" t="n">
        <v>204.16</v>
      </c>
      <c r="R1060" t="n">
        <v>24.59</v>
      </c>
      <c r="S1060" t="n">
        <v>17.37</v>
      </c>
      <c r="T1060" t="n">
        <v>1506.78</v>
      </c>
      <c r="U1060" t="n">
        <v>0.71</v>
      </c>
      <c r="V1060" t="n">
        <v>0.75</v>
      </c>
      <c r="W1060" t="n">
        <v>1.14</v>
      </c>
      <c r="X1060" t="n">
        <v>0.09</v>
      </c>
      <c r="Y1060" t="n">
        <v>1</v>
      </c>
      <c r="Z1060" t="n">
        <v>10</v>
      </c>
    </row>
    <row r="1061">
      <c r="A1061" t="n">
        <v>35</v>
      </c>
      <c r="B1061" t="n">
        <v>60</v>
      </c>
      <c r="C1061" t="inlineStr">
        <is>
          <t xml:space="preserve">CONCLUIDO	</t>
        </is>
      </c>
      <c r="D1061" t="n">
        <v>11.0196</v>
      </c>
      <c r="E1061" t="n">
        <v>9.07</v>
      </c>
      <c r="F1061" t="n">
        <v>6.79</v>
      </c>
      <c r="G1061" t="n">
        <v>67.89</v>
      </c>
      <c r="H1061" t="n">
        <v>1.26</v>
      </c>
      <c r="I1061" t="n">
        <v>6</v>
      </c>
      <c r="J1061" t="n">
        <v>136.27</v>
      </c>
      <c r="K1061" t="n">
        <v>45</v>
      </c>
      <c r="L1061" t="n">
        <v>9.75</v>
      </c>
      <c r="M1061" t="n">
        <v>4</v>
      </c>
      <c r="N1061" t="n">
        <v>21.53</v>
      </c>
      <c r="O1061" t="n">
        <v>17041.2</v>
      </c>
      <c r="P1061" t="n">
        <v>60.41</v>
      </c>
      <c r="Q1061" t="n">
        <v>204.14</v>
      </c>
      <c r="R1061" t="n">
        <v>24.93</v>
      </c>
      <c r="S1061" t="n">
        <v>17.37</v>
      </c>
      <c r="T1061" t="n">
        <v>1676.2</v>
      </c>
      <c r="U1061" t="n">
        <v>0.7</v>
      </c>
      <c r="V1061" t="n">
        <v>0.75</v>
      </c>
      <c r="W1061" t="n">
        <v>1.15</v>
      </c>
      <c r="X1061" t="n">
        <v>0.1</v>
      </c>
      <c r="Y1061" t="n">
        <v>1</v>
      </c>
      <c r="Z1061" t="n">
        <v>10</v>
      </c>
    </row>
    <row r="1062">
      <c r="A1062" t="n">
        <v>36</v>
      </c>
      <c r="B1062" t="n">
        <v>60</v>
      </c>
      <c r="C1062" t="inlineStr">
        <is>
          <t xml:space="preserve">CONCLUIDO	</t>
        </is>
      </c>
      <c r="D1062" t="n">
        <v>11.0213</v>
      </c>
      <c r="E1062" t="n">
        <v>9.07</v>
      </c>
      <c r="F1062" t="n">
        <v>6.79</v>
      </c>
      <c r="G1062" t="n">
        <v>67.88</v>
      </c>
      <c r="H1062" t="n">
        <v>1.29</v>
      </c>
      <c r="I1062" t="n">
        <v>6</v>
      </c>
      <c r="J1062" t="n">
        <v>136.61</v>
      </c>
      <c r="K1062" t="n">
        <v>45</v>
      </c>
      <c r="L1062" t="n">
        <v>10</v>
      </c>
      <c r="M1062" t="n">
        <v>4</v>
      </c>
      <c r="N1062" t="n">
        <v>21.61</v>
      </c>
      <c r="O1062" t="n">
        <v>17082.76</v>
      </c>
      <c r="P1062" t="n">
        <v>59.77</v>
      </c>
      <c r="Q1062" t="n">
        <v>204.16</v>
      </c>
      <c r="R1062" t="n">
        <v>24.87</v>
      </c>
      <c r="S1062" t="n">
        <v>17.37</v>
      </c>
      <c r="T1062" t="n">
        <v>1646.2</v>
      </c>
      <c r="U1062" t="n">
        <v>0.7</v>
      </c>
      <c r="V1062" t="n">
        <v>0.75</v>
      </c>
      <c r="W1062" t="n">
        <v>1.15</v>
      </c>
      <c r="X1062" t="n">
        <v>0.1</v>
      </c>
      <c r="Y1062" t="n">
        <v>1</v>
      </c>
      <c r="Z1062" t="n">
        <v>10</v>
      </c>
    </row>
    <row r="1063">
      <c r="A1063" t="n">
        <v>37</v>
      </c>
      <c r="B1063" t="n">
        <v>60</v>
      </c>
      <c r="C1063" t="inlineStr">
        <is>
          <t xml:space="preserve">CONCLUIDO	</t>
        </is>
      </c>
      <c r="D1063" t="n">
        <v>11.0206</v>
      </c>
      <c r="E1063" t="n">
        <v>9.07</v>
      </c>
      <c r="F1063" t="n">
        <v>6.79</v>
      </c>
      <c r="G1063" t="n">
        <v>67.88</v>
      </c>
      <c r="H1063" t="n">
        <v>1.32</v>
      </c>
      <c r="I1063" t="n">
        <v>6</v>
      </c>
      <c r="J1063" t="n">
        <v>136.95</v>
      </c>
      <c r="K1063" t="n">
        <v>45</v>
      </c>
      <c r="L1063" t="n">
        <v>10.25</v>
      </c>
      <c r="M1063" t="n">
        <v>4</v>
      </c>
      <c r="N1063" t="n">
        <v>21.7</v>
      </c>
      <c r="O1063" t="n">
        <v>17124.35</v>
      </c>
      <c r="P1063" t="n">
        <v>59.61</v>
      </c>
      <c r="Q1063" t="n">
        <v>204.14</v>
      </c>
      <c r="R1063" t="n">
        <v>24.87</v>
      </c>
      <c r="S1063" t="n">
        <v>17.37</v>
      </c>
      <c r="T1063" t="n">
        <v>1647.78</v>
      </c>
      <c r="U1063" t="n">
        <v>0.7</v>
      </c>
      <c r="V1063" t="n">
        <v>0.75</v>
      </c>
      <c r="W1063" t="n">
        <v>1.15</v>
      </c>
      <c r="X1063" t="n">
        <v>0.1</v>
      </c>
      <c r="Y1063" t="n">
        <v>1</v>
      </c>
      <c r="Z1063" t="n">
        <v>10</v>
      </c>
    </row>
    <row r="1064">
      <c r="A1064" t="n">
        <v>38</v>
      </c>
      <c r="B1064" t="n">
        <v>60</v>
      </c>
      <c r="C1064" t="inlineStr">
        <is>
          <t xml:space="preserve">CONCLUIDO	</t>
        </is>
      </c>
      <c r="D1064" t="n">
        <v>11.0718</v>
      </c>
      <c r="E1064" t="n">
        <v>9.029999999999999</v>
      </c>
      <c r="F1064" t="n">
        <v>6.77</v>
      </c>
      <c r="G1064" t="n">
        <v>81.26000000000001</v>
      </c>
      <c r="H1064" t="n">
        <v>1.35</v>
      </c>
      <c r="I1064" t="n">
        <v>5</v>
      </c>
      <c r="J1064" t="n">
        <v>137.29</v>
      </c>
      <c r="K1064" t="n">
        <v>45</v>
      </c>
      <c r="L1064" t="n">
        <v>10.5</v>
      </c>
      <c r="M1064" t="n">
        <v>3</v>
      </c>
      <c r="N1064" t="n">
        <v>21.79</v>
      </c>
      <c r="O1064" t="n">
        <v>17165.97</v>
      </c>
      <c r="P1064" t="n">
        <v>58.41</v>
      </c>
      <c r="Q1064" t="n">
        <v>204.14</v>
      </c>
      <c r="R1064" t="n">
        <v>24.36</v>
      </c>
      <c r="S1064" t="n">
        <v>17.37</v>
      </c>
      <c r="T1064" t="n">
        <v>1399.52</v>
      </c>
      <c r="U1064" t="n">
        <v>0.71</v>
      </c>
      <c r="V1064" t="n">
        <v>0.75</v>
      </c>
      <c r="W1064" t="n">
        <v>1.14</v>
      </c>
      <c r="X1064" t="n">
        <v>0.08</v>
      </c>
      <c r="Y1064" t="n">
        <v>1</v>
      </c>
      <c r="Z1064" t="n">
        <v>10</v>
      </c>
    </row>
    <row r="1065">
      <c r="A1065" t="n">
        <v>39</v>
      </c>
      <c r="B1065" t="n">
        <v>60</v>
      </c>
      <c r="C1065" t="inlineStr">
        <is>
          <t xml:space="preserve">CONCLUIDO	</t>
        </is>
      </c>
      <c r="D1065" t="n">
        <v>11.067</v>
      </c>
      <c r="E1065" t="n">
        <v>9.039999999999999</v>
      </c>
      <c r="F1065" t="n">
        <v>6.78</v>
      </c>
      <c r="G1065" t="n">
        <v>81.31</v>
      </c>
      <c r="H1065" t="n">
        <v>1.38</v>
      </c>
      <c r="I1065" t="n">
        <v>5</v>
      </c>
      <c r="J1065" t="n">
        <v>137.62</v>
      </c>
      <c r="K1065" t="n">
        <v>45</v>
      </c>
      <c r="L1065" t="n">
        <v>10.75</v>
      </c>
      <c r="M1065" t="n">
        <v>3</v>
      </c>
      <c r="N1065" t="n">
        <v>21.88</v>
      </c>
      <c r="O1065" t="n">
        <v>17207.62</v>
      </c>
      <c r="P1065" t="n">
        <v>58.87</v>
      </c>
      <c r="Q1065" t="n">
        <v>204.14</v>
      </c>
      <c r="R1065" t="n">
        <v>24.48</v>
      </c>
      <c r="S1065" t="n">
        <v>17.37</v>
      </c>
      <c r="T1065" t="n">
        <v>1457.51</v>
      </c>
      <c r="U1065" t="n">
        <v>0.71</v>
      </c>
      <c r="V1065" t="n">
        <v>0.75</v>
      </c>
      <c r="W1065" t="n">
        <v>1.15</v>
      </c>
      <c r="X1065" t="n">
        <v>0.08</v>
      </c>
      <c r="Y1065" t="n">
        <v>1</v>
      </c>
      <c r="Z1065" t="n">
        <v>10</v>
      </c>
    </row>
    <row r="1066">
      <c r="A1066" t="n">
        <v>40</v>
      </c>
      <c r="B1066" t="n">
        <v>60</v>
      </c>
      <c r="C1066" t="inlineStr">
        <is>
          <t xml:space="preserve">CONCLUIDO	</t>
        </is>
      </c>
      <c r="D1066" t="n">
        <v>11.0739</v>
      </c>
      <c r="E1066" t="n">
        <v>9.029999999999999</v>
      </c>
      <c r="F1066" t="n">
        <v>6.77</v>
      </c>
      <c r="G1066" t="n">
        <v>81.23999999999999</v>
      </c>
      <c r="H1066" t="n">
        <v>1.41</v>
      </c>
      <c r="I1066" t="n">
        <v>5</v>
      </c>
      <c r="J1066" t="n">
        <v>137.96</v>
      </c>
      <c r="K1066" t="n">
        <v>45</v>
      </c>
      <c r="L1066" t="n">
        <v>11</v>
      </c>
      <c r="M1066" t="n">
        <v>2</v>
      </c>
      <c r="N1066" t="n">
        <v>21.96</v>
      </c>
      <c r="O1066" t="n">
        <v>17249.3</v>
      </c>
      <c r="P1066" t="n">
        <v>58.94</v>
      </c>
      <c r="Q1066" t="n">
        <v>204.14</v>
      </c>
      <c r="R1066" t="n">
        <v>24.33</v>
      </c>
      <c r="S1066" t="n">
        <v>17.37</v>
      </c>
      <c r="T1066" t="n">
        <v>1381.51</v>
      </c>
      <c r="U1066" t="n">
        <v>0.71</v>
      </c>
      <c r="V1066" t="n">
        <v>0.75</v>
      </c>
      <c r="W1066" t="n">
        <v>1.14</v>
      </c>
      <c r="X1066" t="n">
        <v>0.08</v>
      </c>
      <c r="Y1066" t="n">
        <v>1</v>
      </c>
      <c r="Z1066" t="n">
        <v>10</v>
      </c>
    </row>
    <row r="1067">
      <c r="A1067" t="n">
        <v>41</v>
      </c>
      <c r="B1067" t="n">
        <v>60</v>
      </c>
      <c r="C1067" t="inlineStr">
        <is>
          <t xml:space="preserve">CONCLUIDO	</t>
        </is>
      </c>
      <c r="D1067" t="n">
        <v>11.0739</v>
      </c>
      <c r="E1067" t="n">
        <v>9.029999999999999</v>
      </c>
      <c r="F1067" t="n">
        <v>6.77</v>
      </c>
      <c r="G1067" t="n">
        <v>81.23999999999999</v>
      </c>
      <c r="H1067" t="n">
        <v>1.44</v>
      </c>
      <c r="I1067" t="n">
        <v>5</v>
      </c>
      <c r="J1067" t="n">
        <v>138.3</v>
      </c>
      <c r="K1067" t="n">
        <v>45</v>
      </c>
      <c r="L1067" t="n">
        <v>11.25</v>
      </c>
      <c r="M1067" t="n">
        <v>2</v>
      </c>
      <c r="N1067" t="n">
        <v>22.05</v>
      </c>
      <c r="O1067" t="n">
        <v>17291.02</v>
      </c>
      <c r="P1067" t="n">
        <v>58.82</v>
      </c>
      <c r="Q1067" t="n">
        <v>204.14</v>
      </c>
      <c r="R1067" t="n">
        <v>24.31</v>
      </c>
      <c r="S1067" t="n">
        <v>17.37</v>
      </c>
      <c r="T1067" t="n">
        <v>1370.76</v>
      </c>
      <c r="U1067" t="n">
        <v>0.71</v>
      </c>
      <c r="V1067" t="n">
        <v>0.75</v>
      </c>
      <c r="W1067" t="n">
        <v>1.14</v>
      </c>
      <c r="X1067" t="n">
        <v>0.08</v>
      </c>
      <c r="Y1067" t="n">
        <v>1</v>
      </c>
      <c r="Z1067" t="n">
        <v>10</v>
      </c>
    </row>
    <row r="1068">
      <c r="A1068" t="n">
        <v>42</v>
      </c>
      <c r="B1068" t="n">
        <v>60</v>
      </c>
      <c r="C1068" t="inlineStr">
        <is>
          <t xml:space="preserve">CONCLUIDO	</t>
        </is>
      </c>
      <c r="D1068" t="n">
        <v>11.0687</v>
      </c>
      <c r="E1068" t="n">
        <v>9.029999999999999</v>
      </c>
      <c r="F1068" t="n">
        <v>6.77</v>
      </c>
      <c r="G1068" t="n">
        <v>81.29000000000001</v>
      </c>
      <c r="H1068" t="n">
        <v>1.47</v>
      </c>
      <c r="I1068" t="n">
        <v>5</v>
      </c>
      <c r="J1068" t="n">
        <v>138.64</v>
      </c>
      <c r="K1068" t="n">
        <v>45</v>
      </c>
      <c r="L1068" t="n">
        <v>11.5</v>
      </c>
      <c r="M1068" t="n">
        <v>2</v>
      </c>
      <c r="N1068" t="n">
        <v>22.14</v>
      </c>
      <c r="O1068" t="n">
        <v>17332.76</v>
      </c>
      <c r="P1068" t="n">
        <v>58.68</v>
      </c>
      <c r="Q1068" t="n">
        <v>204.14</v>
      </c>
      <c r="R1068" t="n">
        <v>24.43</v>
      </c>
      <c r="S1068" t="n">
        <v>17.37</v>
      </c>
      <c r="T1068" t="n">
        <v>1433.7</v>
      </c>
      <c r="U1068" t="n">
        <v>0.71</v>
      </c>
      <c r="V1068" t="n">
        <v>0.75</v>
      </c>
      <c r="W1068" t="n">
        <v>1.14</v>
      </c>
      <c r="X1068" t="n">
        <v>0.08</v>
      </c>
      <c r="Y1068" t="n">
        <v>1</v>
      </c>
      <c r="Z1068" t="n">
        <v>10</v>
      </c>
    </row>
    <row r="1069">
      <c r="A1069" t="n">
        <v>43</v>
      </c>
      <c r="B1069" t="n">
        <v>60</v>
      </c>
      <c r="C1069" t="inlineStr">
        <is>
          <t xml:space="preserve">CONCLUIDO	</t>
        </is>
      </c>
      <c r="D1069" t="n">
        <v>11.067</v>
      </c>
      <c r="E1069" t="n">
        <v>9.039999999999999</v>
      </c>
      <c r="F1069" t="n">
        <v>6.78</v>
      </c>
      <c r="G1069" t="n">
        <v>81.31</v>
      </c>
      <c r="H1069" t="n">
        <v>1.5</v>
      </c>
      <c r="I1069" t="n">
        <v>5</v>
      </c>
      <c r="J1069" t="n">
        <v>138.98</v>
      </c>
      <c r="K1069" t="n">
        <v>45</v>
      </c>
      <c r="L1069" t="n">
        <v>11.75</v>
      </c>
      <c r="M1069" t="n">
        <v>2</v>
      </c>
      <c r="N1069" t="n">
        <v>22.23</v>
      </c>
      <c r="O1069" t="n">
        <v>17374.54</v>
      </c>
      <c r="P1069" t="n">
        <v>58.62</v>
      </c>
      <c r="Q1069" t="n">
        <v>204.14</v>
      </c>
      <c r="R1069" t="n">
        <v>24.43</v>
      </c>
      <c r="S1069" t="n">
        <v>17.37</v>
      </c>
      <c r="T1069" t="n">
        <v>1433.05</v>
      </c>
      <c r="U1069" t="n">
        <v>0.71</v>
      </c>
      <c r="V1069" t="n">
        <v>0.75</v>
      </c>
      <c r="W1069" t="n">
        <v>1.15</v>
      </c>
      <c r="X1069" t="n">
        <v>0.08</v>
      </c>
      <c r="Y1069" t="n">
        <v>1</v>
      </c>
      <c r="Z1069" t="n">
        <v>10</v>
      </c>
    </row>
    <row r="1070">
      <c r="A1070" t="n">
        <v>44</v>
      </c>
      <c r="B1070" t="n">
        <v>60</v>
      </c>
      <c r="C1070" t="inlineStr">
        <is>
          <t xml:space="preserve">CONCLUIDO	</t>
        </is>
      </c>
      <c r="D1070" t="n">
        <v>11.0722</v>
      </c>
      <c r="E1070" t="n">
        <v>9.029999999999999</v>
      </c>
      <c r="F1070" t="n">
        <v>6.77</v>
      </c>
      <c r="G1070" t="n">
        <v>81.26000000000001</v>
      </c>
      <c r="H1070" t="n">
        <v>1.52</v>
      </c>
      <c r="I1070" t="n">
        <v>5</v>
      </c>
      <c r="J1070" t="n">
        <v>139.32</v>
      </c>
      <c r="K1070" t="n">
        <v>45</v>
      </c>
      <c r="L1070" t="n">
        <v>12</v>
      </c>
      <c r="M1070" t="n">
        <v>1</v>
      </c>
      <c r="N1070" t="n">
        <v>22.32</v>
      </c>
      <c r="O1070" t="n">
        <v>17416.34</v>
      </c>
      <c r="P1070" t="n">
        <v>58.46</v>
      </c>
      <c r="Q1070" t="n">
        <v>204.14</v>
      </c>
      <c r="R1070" t="n">
        <v>24.33</v>
      </c>
      <c r="S1070" t="n">
        <v>17.37</v>
      </c>
      <c r="T1070" t="n">
        <v>1383.16</v>
      </c>
      <c r="U1070" t="n">
        <v>0.71</v>
      </c>
      <c r="V1070" t="n">
        <v>0.75</v>
      </c>
      <c r="W1070" t="n">
        <v>1.14</v>
      </c>
      <c r="X1070" t="n">
        <v>0.08</v>
      </c>
      <c r="Y1070" t="n">
        <v>1</v>
      </c>
      <c r="Z1070" t="n">
        <v>10</v>
      </c>
    </row>
    <row r="1071">
      <c r="A1071" t="n">
        <v>45</v>
      </c>
      <c r="B1071" t="n">
        <v>60</v>
      </c>
      <c r="C1071" t="inlineStr">
        <is>
          <t xml:space="preserve">CONCLUIDO	</t>
        </is>
      </c>
      <c r="D1071" t="n">
        <v>11.065</v>
      </c>
      <c r="E1071" t="n">
        <v>9.039999999999999</v>
      </c>
      <c r="F1071" t="n">
        <v>6.78</v>
      </c>
      <c r="G1071" t="n">
        <v>81.33</v>
      </c>
      <c r="H1071" t="n">
        <v>1.55</v>
      </c>
      <c r="I1071" t="n">
        <v>5</v>
      </c>
      <c r="J1071" t="n">
        <v>139.66</v>
      </c>
      <c r="K1071" t="n">
        <v>45</v>
      </c>
      <c r="L1071" t="n">
        <v>12.25</v>
      </c>
      <c r="M1071" t="n">
        <v>0</v>
      </c>
      <c r="N1071" t="n">
        <v>22.41</v>
      </c>
      <c r="O1071" t="n">
        <v>17458.18</v>
      </c>
      <c r="P1071" t="n">
        <v>58.6</v>
      </c>
      <c r="Q1071" t="n">
        <v>204.14</v>
      </c>
      <c r="R1071" t="n">
        <v>24.44</v>
      </c>
      <c r="S1071" t="n">
        <v>17.37</v>
      </c>
      <c r="T1071" t="n">
        <v>1436.52</v>
      </c>
      <c r="U1071" t="n">
        <v>0.71</v>
      </c>
      <c r="V1071" t="n">
        <v>0.75</v>
      </c>
      <c r="W1071" t="n">
        <v>1.15</v>
      </c>
      <c r="X1071" t="n">
        <v>0.09</v>
      </c>
      <c r="Y1071" t="n">
        <v>1</v>
      </c>
      <c r="Z1071" t="n">
        <v>10</v>
      </c>
    </row>
    <row r="1072">
      <c r="A1072" t="n">
        <v>0</v>
      </c>
      <c r="B1072" t="n">
        <v>135</v>
      </c>
      <c r="C1072" t="inlineStr">
        <is>
          <t xml:space="preserve">CONCLUIDO	</t>
        </is>
      </c>
      <c r="D1072" t="n">
        <v>5.7598</v>
      </c>
      <c r="E1072" t="n">
        <v>17.36</v>
      </c>
      <c r="F1072" t="n">
        <v>8.949999999999999</v>
      </c>
      <c r="G1072" t="n">
        <v>4.88</v>
      </c>
      <c r="H1072" t="n">
        <v>0.07000000000000001</v>
      </c>
      <c r="I1072" t="n">
        <v>110</v>
      </c>
      <c r="J1072" t="n">
        <v>263.32</v>
      </c>
      <c r="K1072" t="n">
        <v>59.89</v>
      </c>
      <c r="L1072" t="n">
        <v>1</v>
      </c>
      <c r="M1072" t="n">
        <v>108</v>
      </c>
      <c r="N1072" t="n">
        <v>67.43000000000001</v>
      </c>
      <c r="O1072" t="n">
        <v>32710.1</v>
      </c>
      <c r="P1072" t="n">
        <v>151.43</v>
      </c>
      <c r="Q1072" t="n">
        <v>204.2</v>
      </c>
      <c r="R1072" t="n">
        <v>92.12</v>
      </c>
      <c r="S1072" t="n">
        <v>17.37</v>
      </c>
      <c r="T1072" t="n">
        <v>34754.61</v>
      </c>
      <c r="U1072" t="n">
        <v>0.19</v>
      </c>
      <c r="V1072" t="n">
        <v>0.57</v>
      </c>
      <c r="W1072" t="n">
        <v>1.32</v>
      </c>
      <c r="X1072" t="n">
        <v>2.25</v>
      </c>
      <c r="Y1072" t="n">
        <v>1</v>
      </c>
      <c r="Z1072" t="n">
        <v>10</v>
      </c>
    </row>
    <row r="1073">
      <c r="A1073" t="n">
        <v>1</v>
      </c>
      <c r="B1073" t="n">
        <v>135</v>
      </c>
      <c r="C1073" t="inlineStr">
        <is>
          <t xml:space="preserve">CONCLUIDO	</t>
        </is>
      </c>
      <c r="D1073" t="n">
        <v>6.5173</v>
      </c>
      <c r="E1073" t="n">
        <v>15.34</v>
      </c>
      <c r="F1073" t="n">
        <v>8.35</v>
      </c>
      <c r="G1073" t="n">
        <v>6.11</v>
      </c>
      <c r="H1073" t="n">
        <v>0.08</v>
      </c>
      <c r="I1073" t="n">
        <v>82</v>
      </c>
      <c r="J1073" t="n">
        <v>263.79</v>
      </c>
      <c r="K1073" t="n">
        <v>59.89</v>
      </c>
      <c r="L1073" t="n">
        <v>1.25</v>
      </c>
      <c r="M1073" t="n">
        <v>80</v>
      </c>
      <c r="N1073" t="n">
        <v>67.65000000000001</v>
      </c>
      <c r="O1073" t="n">
        <v>32767.75</v>
      </c>
      <c r="P1073" t="n">
        <v>141.14</v>
      </c>
      <c r="Q1073" t="n">
        <v>204.25</v>
      </c>
      <c r="R1073" t="n">
        <v>73.54000000000001</v>
      </c>
      <c r="S1073" t="n">
        <v>17.37</v>
      </c>
      <c r="T1073" t="n">
        <v>25602.28</v>
      </c>
      <c r="U1073" t="n">
        <v>0.24</v>
      </c>
      <c r="V1073" t="n">
        <v>0.61</v>
      </c>
      <c r="W1073" t="n">
        <v>1.26</v>
      </c>
      <c r="X1073" t="n">
        <v>1.65</v>
      </c>
      <c r="Y1073" t="n">
        <v>1</v>
      </c>
      <c r="Z1073" t="n">
        <v>10</v>
      </c>
    </row>
    <row r="1074">
      <c r="A1074" t="n">
        <v>2</v>
      </c>
      <c r="B1074" t="n">
        <v>135</v>
      </c>
      <c r="C1074" t="inlineStr">
        <is>
          <t xml:space="preserve">CONCLUIDO	</t>
        </is>
      </c>
      <c r="D1074" t="n">
        <v>7.0392</v>
      </c>
      <c r="E1074" t="n">
        <v>14.21</v>
      </c>
      <c r="F1074" t="n">
        <v>8.02</v>
      </c>
      <c r="G1074" t="n">
        <v>7.29</v>
      </c>
      <c r="H1074" t="n">
        <v>0.1</v>
      </c>
      <c r="I1074" t="n">
        <v>66</v>
      </c>
      <c r="J1074" t="n">
        <v>264.25</v>
      </c>
      <c r="K1074" t="n">
        <v>59.89</v>
      </c>
      <c r="L1074" t="n">
        <v>1.5</v>
      </c>
      <c r="M1074" t="n">
        <v>64</v>
      </c>
      <c r="N1074" t="n">
        <v>67.87</v>
      </c>
      <c r="O1074" t="n">
        <v>32825.49</v>
      </c>
      <c r="P1074" t="n">
        <v>135.49</v>
      </c>
      <c r="Q1074" t="n">
        <v>204.19</v>
      </c>
      <c r="R1074" t="n">
        <v>63.1</v>
      </c>
      <c r="S1074" t="n">
        <v>17.37</v>
      </c>
      <c r="T1074" t="n">
        <v>20461.26</v>
      </c>
      <c r="U1074" t="n">
        <v>0.28</v>
      </c>
      <c r="V1074" t="n">
        <v>0.64</v>
      </c>
      <c r="W1074" t="n">
        <v>1.24</v>
      </c>
      <c r="X1074" t="n">
        <v>1.32</v>
      </c>
      <c r="Y1074" t="n">
        <v>1</v>
      </c>
      <c r="Z1074" t="n">
        <v>10</v>
      </c>
    </row>
    <row r="1075">
      <c r="A1075" t="n">
        <v>3</v>
      </c>
      <c r="B1075" t="n">
        <v>135</v>
      </c>
      <c r="C1075" t="inlineStr">
        <is>
          <t xml:space="preserve">CONCLUIDO	</t>
        </is>
      </c>
      <c r="D1075" t="n">
        <v>7.4514</v>
      </c>
      <c r="E1075" t="n">
        <v>13.42</v>
      </c>
      <c r="F1075" t="n">
        <v>7.79</v>
      </c>
      <c r="G1075" t="n">
        <v>8.49</v>
      </c>
      <c r="H1075" t="n">
        <v>0.12</v>
      </c>
      <c r="I1075" t="n">
        <v>55</v>
      </c>
      <c r="J1075" t="n">
        <v>264.72</v>
      </c>
      <c r="K1075" t="n">
        <v>59.89</v>
      </c>
      <c r="L1075" t="n">
        <v>1.75</v>
      </c>
      <c r="M1075" t="n">
        <v>53</v>
      </c>
      <c r="N1075" t="n">
        <v>68.09</v>
      </c>
      <c r="O1075" t="n">
        <v>32883.31</v>
      </c>
      <c r="P1075" t="n">
        <v>131.55</v>
      </c>
      <c r="Q1075" t="n">
        <v>204.2</v>
      </c>
      <c r="R1075" t="n">
        <v>55.8</v>
      </c>
      <c r="S1075" t="n">
        <v>17.37</v>
      </c>
      <c r="T1075" t="n">
        <v>16866.91</v>
      </c>
      <c r="U1075" t="n">
        <v>0.31</v>
      </c>
      <c r="V1075" t="n">
        <v>0.66</v>
      </c>
      <c r="W1075" t="n">
        <v>1.23</v>
      </c>
      <c r="X1075" t="n">
        <v>1.09</v>
      </c>
      <c r="Y1075" t="n">
        <v>1</v>
      </c>
      <c r="Z1075" t="n">
        <v>10</v>
      </c>
    </row>
    <row r="1076">
      <c r="A1076" t="n">
        <v>4</v>
      </c>
      <c r="B1076" t="n">
        <v>135</v>
      </c>
      <c r="C1076" t="inlineStr">
        <is>
          <t xml:space="preserve">CONCLUIDO	</t>
        </is>
      </c>
      <c r="D1076" t="n">
        <v>7.7346</v>
      </c>
      <c r="E1076" t="n">
        <v>12.93</v>
      </c>
      <c r="F1076" t="n">
        <v>7.65</v>
      </c>
      <c r="G1076" t="n">
        <v>9.56</v>
      </c>
      <c r="H1076" t="n">
        <v>0.13</v>
      </c>
      <c r="I1076" t="n">
        <v>48</v>
      </c>
      <c r="J1076" t="n">
        <v>265.19</v>
      </c>
      <c r="K1076" t="n">
        <v>59.89</v>
      </c>
      <c r="L1076" t="n">
        <v>2</v>
      </c>
      <c r="M1076" t="n">
        <v>46</v>
      </c>
      <c r="N1076" t="n">
        <v>68.31</v>
      </c>
      <c r="O1076" t="n">
        <v>32941.21</v>
      </c>
      <c r="P1076" t="n">
        <v>129.11</v>
      </c>
      <c r="Q1076" t="n">
        <v>204.17</v>
      </c>
      <c r="R1076" t="n">
        <v>51.42</v>
      </c>
      <c r="S1076" t="n">
        <v>17.37</v>
      </c>
      <c r="T1076" t="n">
        <v>14711.84</v>
      </c>
      <c r="U1076" t="n">
        <v>0.34</v>
      </c>
      <c r="V1076" t="n">
        <v>0.67</v>
      </c>
      <c r="W1076" t="n">
        <v>1.22</v>
      </c>
      <c r="X1076" t="n">
        <v>0.96</v>
      </c>
      <c r="Y1076" t="n">
        <v>1</v>
      </c>
      <c r="Z1076" t="n">
        <v>10</v>
      </c>
    </row>
    <row r="1077">
      <c r="A1077" t="n">
        <v>5</v>
      </c>
      <c r="B1077" t="n">
        <v>135</v>
      </c>
      <c r="C1077" t="inlineStr">
        <is>
          <t xml:space="preserve">CONCLUIDO	</t>
        </is>
      </c>
      <c r="D1077" t="n">
        <v>8.0016</v>
      </c>
      <c r="E1077" t="n">
        <v>12.5</v>
      </c>
      <c r="F1077" t="n">
        <v>7.52</v>
      </c>
      <c r="G1077" t="n">
        <v>10.74</v>
      </c>
      <c r="H1077" t="n">
        <v>0.15</v>
      </c>
      <c r="I1077" t="n">
        <v>42</v>
      </c>
      <c r="J1077" t="n">
        <v>265.66</v>
      </c>
      <c r="K1077" t="n">
        <v>59.89</v>
      </c>
      <c r="L1077" t="n">
        <v>2.25</v>
      </c>
      <c r="M1077" t="n">
        <v>40</v>
      </c>
      <c r="N1077" t="n">
        <v>68.53</v>
      </c>
      <c r="O1077" t="n">
        <v>32999.19</v>
      </c>
      <c r="P1077" t="n">
        <v>126.86</v>
      </c>
      <c r="Q1077" t="n">
        <v>204.24</v>
      </c>
      <c r="R1077" t="n">
        <v>47.72</v>
      </c>
      <c r="S1077" t="n">
        <v>17.37</v>
      </c>
      <c r="T1077" t="n">
        <v>12894.69</v>
      </c>
      <c r="U1077" t="n">
        <v>0.36</v>
      </c>
      <c r="V1077" t="n">
        <v>0.68</v>
      </c>
      <c r="W1077" t="n">
        <v>1.2</v>
      </c>
      <c r="X1077" t="n">
        <v>0.83</v>
      </c>
      <c r="Y1077" t="n">
        <v>1</v>
      </c>
      <c r="Z1077" t="n">
        <v>10</v>
      </c>
    </row>
    <row r="1078">
      <c r="A1078" t="n">
        <v>6</v>
      </c>
      <c r="B1078" t="n">
        <v>135</v>
      </c>
      <c r="C1078" t="inlineStr">
        <is>
          <t xml:space="preserve">CONCLUIDO	</t>
        </is>
      </c>
      <c r="D1078" t="n">
        <v>8.225199999999999</v>
      </c>
      <c r="E1078" t="n">
        <v>12.16</v>
      </c>
      <c r="F1078" t="n">
        <v>7.43</v>
      </c>
      <c r="G1078" t="n">
        <v>12.06</v>
      </c>
      <c r="H1078" t="n">
        <v>0.17</v>
      </c>
      <c r="I1078" t="n">
        <v>37</v>
      </c>
      <c r="J1078" t="n">
        <v>266.13</v>
      </c>
      <c r="K1078" t="n">
        <v>59.89</v>
      </c>
      <c r="L1078" t="n">
        <v>2.5</v>
      </c>
      <c r="M1078" t="n">
        <v>35</v>
      </c>
      <c r="N1078" t="n">
        <v>68.75</v>
      </c>
      <c r="O1078" t="n">
        <v>33057.26</v>
      </c>
      <c r="P1078" t="n">
        <v>125.32</v>
      </c>
      <c r="Q1078" t="n">
        <v>204.2</v>
      </c>
      <c r="R1078" t="n">
        <v>44.52</v>
      </c>
      <c r="S1078" t="n">
        <v>17.37</v>
      </c>
      <c r="T1078" t="n">
        <v>11319.1</v>
      </c>
      <c r="U1078" t="n">
        <v>0.39</v>
      </c>
      <c r="V1078" t="n">
        <v>0.6899999999999999</v>
      </c>
      <c r="W1078" t="n">
        <v>1.21</v>
      </c>
      <c r="X1078" t="n">
        <v>0.74</v>
      </c>
      <c r="Y1078" t="n">
        <v>1</v>
      </c>
      <c r="Z1078" t="n">
        <v>10</v>
      </c>
    </row>
    <row r="1079">
      <c r="A1079" t="n">
        <v>7</v>
      </c>
      <c r="B1079" t="n">
        <v>135</v>
      </c>
      <c r="C1079" t="inlineStr">
        <is>
          <t xml:space="preserve">CONCLUIDO	</t>
        </is>
      </c>
      <c r="D1079" t="n">
        <v>8.381600000000001</v>
      </c>
      <c r="E1079" t="n">
        <v>11.93</v>
      </c>
      <c r="F1079" t="n">
        <v>7.36</v>
      </c>
      <c r="G1079" t="n">
        <v>12.99</v>
      </c>
      <c r="H1079" t="n">
        <v>0.18</v>
      </c>
      <c r="I1079" t="n">
        <v>34</v>
      </c>
      <c r="J1079" t="n">
        <v>266.6</v>
      </c>
      <c r="K1079" t="n">
        <v>59.89</v>
      </c>
      <c r="L1079" t="n">
        <v>2.75</v>
      </c>
      <c r="M1079" t="n">
        <v>32</v>
      </c>
      <c r="N1079" t="n">
        <v>68.97</v>
      </c>
      <c r="O1079" t="n">
        <v>33115.41</v>
      </c>
      <c r="P1079" t="n">
        <v>123.94</v>
      </c>
      <c r="Q1079" t="n">
        <v>204.22</v>
      </c>
      <c r="R1079" t="n">
        <v>42.45</v>
      </c>
      <c r="S1079" t="n">
        <v>17.37</v>
      </c>
      <c r="T1079" t="n">
        <v>10294.85</v>
      </c>
      <c r="U1079" t="n">
        <v>0.41</v>
      </c>
      <c r="V1079" t="n">
        <v>0.6899999999999999</v>
      </c>
      <c r="W1079" t="n">
        <v>1.19</v>
      </c>
      <c r="X1079" t="n">
        <v>0.67</v>
      </c>
      <c r="Y1079" t="n">
        <v>1</v>
      </c>
      <c r="Z1079" t="n">
        <v>10</v>
      </c>
    </row>
    <row r="1080">
      <c r="A1080" t="n">
        <v>8</v>
      </c>
      <c r="B1080" t="n">
        <v>135</v>
      </c>
      <c r="C1080" t="inlineStr">
        <is>
          <t xml:space="preserve">CONCLUIDO	</t>
        </is>
      </c>
      <c r="D1080" t="n">
        <v>8.5357</v>
      </c>
      <c r="E1080" t="n">
        <v>11.72</v>
      </c>
      <c r="F1080" t="n">
        <v>7.3</v>
      </c>
      <c r="G1080" t="n">
        <v>14.12</v>
      </c>
      <c r="H1080" t="n">
        <v>0.2</v>
      </c>
      <c r="I1080" t="n">
        <v>31</v>
      </c>
      <c r="J1080" t="n">
        <v>267.08</v>
      </c>
      <c r="K1080" t="n">
        <v>59.89</v>
      </c>
      <c r="L1080" t="n">
        <v>3</v>
      </c>
      <c r="M1080" t="n">
        <v>29</v>
      </c>
      <c r="N1080" t="n">
        <v>69.19</v>
      </c>
      <c r="O1080" t="n">
        <v>33173.65</v>
      </c>
      <c r="P1080" t="n">
        <v>122.82</v>
      </c>
      <c r="Q1080" t="n">
        <v>204.24</v>
      </c>
      <c r="R1080" t="n">
        <v>40.42</v>
      </c>
      <c r="S1080" t="n">
        <v>17.37</v>
      </c>
      <c r="T1080" t="n">
        <v>9297.6</v>
      </c>
      <c r="U1080" t="n">
        <v>0.43</v>
      </c>
      <c r="V1080" t="n">
        <v>0.7</v>
      </c>
      <c r="W1080" t="n">
        <v>1.19</v>
      </c>
      <c r="X1080" t="n">
        <v>0.6</v>
      </c>
      <c r="Y1080" t="n">
        <v>1</v>
      </c>
      <c r="Z1080" t="n">
        <v>10</v>
      </c>
    </row>
    <row r="1081">
      <c r="A1081" t="n">
        <v>9</v>
      </c>
      <c r="B1081" t="n">
        <v>135</v>
      </c>
      <c r="C1081" t="inlineStr">
        <is>
          <t xml:space="preserve">CONCLUIDO	</t>
        </is>
      </c>
      <c r="D1081" t="n">
        <v>8.6965</v>
      </c>
      <c r="E1081" t="n">
        <v>11.5</v>
      </c>
      <c r="F1081" t="n">
        <v>7.23</v>
      </c>
      <c r="G1081" t="n">
        <v>15.49</v>
      </c>
      <c r="H1081" t="n">
        <v>0.22</v>
      </c>
      <c r="I1081" t="n">
        <v>28</v>
      </c>
      <c r="J1081" t="n">
        <v>267.55</v>
      </c>
      <c r="K1081" t="n">
        <v>59.89</v>
      </c>
      <c r="L1081" t="n">
        <v>3.25</v>
      </c>
      <c r="M1081" t="n">
        <v>26</v>
      </c>
      <c r="N1081" t="n">
        <v>69.41</v>
      </c>
      <c r="O1081" t="n">
        <v>33231.97</v>
      </c>
      <c r="P1081" t="n">
        <v>121.6</v>
      </c>
      <c r="Q1081" t="n">
        <v>204.17</v>
      </c>
      <c r="R1081" t="n">
        <v>38.69</v>
      </c>
      <c r="S1081" t="n">
        <v>17.37</v>
      </c>
      <c r="T1081" t="n">
        <v>8447.93</v>
      </c>
      <c r="U1081" t="n">
        <v>0.45</v>
      </c>
      <c r="V1081" t="n">
        <v>0.71</v>
      </c>
      <c r="W1081" t="n">
        <v>1.18</v>
      </c>
      <c r="X1081" t="n">
        <v>0.54</v>
      </c>
      <c r="Y1081" t="n">
        <v>1</v>
      </c>
      <c r="Z1081" t="n">
        <v>10</v>
      </c>
    </row>
    <row r="1082">
      <c r="A1082" t="n">
        <v>10</v>
      </c>
      <c r="B1082" t="n">
        <v>135</v>
      </c>
      <c r="C1082" t="inlineStr">
        <is>
          <t xml:space="preserve">CONCLUIDO	</t>
        </is>
      </c>
      <c r="D1082" t="n">
        <v>8.7912</v>
      </c>
      <c r="E1082" t="n">
        <v>11.38</v>
      </c>
      <c r="F1082" t="n">
        <v>7.21</v>
      </c>
      <c r="G1082" t="n">
        <v>16.63</v>
      </c>
      <c r="H1082" t="n">
        <v>0.23</v>
      </c>
      <c r="I1082" t="n">
        <v>26</v>
      </c>
      <c r="J1082" t="n">
        <v>268.02</v>
      </c>
      <c r="K1082" t="n">
        <v>59.89</v>
      </c>
      <c r="L1082" t="n">
        <v>3.5</v>
      </c>
      <c r="M1082" t="n">
        <v>24</v>
      </c>
      <c r="N1082" t="n">
        <v>69.64</v>
      </c>
      <c r="O1082" t="n">
        <v>33290.38</v>
      </c>
      <c r="P1082" t="n">
        <v>121.2</v>
      </c>
      <c r="Q1082" t="n">
        <v>204.19</v>
      </c>
      <c r="R1082" t="n">
        <v>37.6</v>
      </c>
      <c r="S1082" t="n">
        <v>17.37</v>
      </c>
      <c r="T1082" t="n">
        <v>7914.4</v>
      </c>
      <c r="U1082" t="n">
        <v>0.46</v>
      </c>
      <c r="V1082" t="n">
        <v>0.71</v>
      </c>
      <c r="W1082" t="n">
        <v>1.19</v>
      </c>
      <c r="X1082" t="n">
        <v>0.52</v>
      </c>
      <c r="Y1082" t="n">
        <v>1</v>
      </c>
      <c r="Z1082" t="n">
        <v>10</v>
      </c>
    </row>
    <row r="1083">
      <c r="A1083" t="n">
        <v>11</v>
      </c>
      <c r="B1083" t="n">
        <v>135</v>
      </c>
      <c r="C1083" t="inlineStr">
        <is>
          <t xml:space="preserve">CONCLUIDO	</t>
        </is>
      </c>
      <c r="D1083" t="n">
        <v>8.9177</v>
      </c>
      <c r="E1083" t="n">
        <v>11.21</v>
      </c>
      <c r="F1083" t="n">
        <v>7.15</v>
      </c>
      <c r="G1083" t="n">
        <v>17.87</v>
      </c>
      <c r="H1083" t="n">
        <v>0.25</v>
      </c>
      <c r="I1083" t="n">
        <v>24</v>
      </c>
      <c r="J1083" t="n">
        <v>268.5</v>
      </c>
      <c r="K1083" t="n">
        <v>59.89</v>
      </c>
      <c r="L1083" t="n">
        <v>3.75</v>
      </c>
      <c r="M1083" t="n">
        <v>22</v>
      </c>
      <c r="N1083" t="n">
        <v>69.86</v>
      </c>
      <c r="O1083" t="n">
        <v>33348.87</v>
      </c>
      <c r="P1083" t="n">
        <v>120.06</v>
      </c>
      <c r="Q1083" t="n">
        <v>204.15</v>
      </c>
      <c r="R1083" t="n">
        <v>35.87</v>
      </c>
      <c r="S1083" t="n">
        <v>17.37</v>
      </c>
      <c r="T1083" t="n">
        <v>7055.46</v>
      </c>
      <c r="U1083" t="n">
        <v>0.48</v>
      </c>
      <c r="V1083" t="n">
        <v>0.71</v>
      </c>
      <c r="W1083" t="n">
        <v>1.18</v>
      </c>
      <c r="X1083" t="n">
        <v>0.46</v>
      </c>
      <c r="Y1083" t="n">
        <v>1</v>
      </c>
      <c r="Z1083" t="n">
        <v>10</v>
      </c>
    </row>
    <row r="1084">
      <c r="A1084" t="n">
        <v>12</v>
      </c>
      <c r="B1084" t="n">
        <v>135</v>
      </c>
      <c r="C1084" t="inlineStr">
        <is>
          <t xml:space="preserve">CONCLUIDO	</t>
        </is>
      </c>
      <c r="D1084" t="n">
        <v>8.9641</v>
      </c>
      <c r="E1084" t="n">
        <v>11.16</v>
      </c>
      <c r="F1084" t="n">
        <v>7.14</v>
      </c>
      <c r="G1084" t="n">
        <v>18.63</v>
      </c>
      <c r="H1084" t="n">
        <v>0.26</v>
      </c>
      <c r="I1084" t="n">
        <v>23</v>
      </c>
      <c r="J1084" t="n">
        <v>268.97</v>
      </c>
      <c r="K1084" t="n">
        <v>59.89</v>
      </c>
      <c r="L1084" t="n">
        <v>4</v>
      </c>
      <c r="M1084" t="n">
        <v>21</v>
      </c>
      <c r="N1084" t="n">
        <v>70.09</v>
      </c>
      <c r="O1084" t="n">
        <v>33407.45</v>
      </c>
      <c r="P1084" t="n">
        <v>119.94</v>
      </c>
      <c r="Q1084" t="n">
        <v>204.17</v>
      </c>
      <c r="R1084" t="n">
        <v>35.66</v>
      </c>
      <c r="S1084" t="n">
        <v>17.37</v>
      </c>
      <c r="T1084" t="n">
        <v>6959.49</v>
      </c>
      <c r="U1084" t="n">
        <v>0.49</v>
      </c>
      <c r="V1084" t="n">
        <v>0.72</v>
      </c>
      <c r="W1084" t="n">
        <v>1.18</v>
      </c>
      <c r="X1084" t="n">
        <v>0.45</v>
      </c>
      <c r="Y1084" t="n">
        <v>1</v>
      </c>
      <c r="Z1084" t="n">
        <v>10</v>
      </c>
    </row>
    <row r="1085">
      <c r="A1085" t="n">
        <v>13</v>
      </c>
      <c r="B1085" t="n">
        <v>135</v>
      </c>
      <c r="C1085" t="inlineStr">
        <is>
          <t xml:space="preserve">CONCLUIDO	</t>
        </is>
      </c>
      <c r="D1085" t="n">
        <v>9.0893</v>
      </c>
      <c r="E1085" t="n">
        <v>11</v>
      </c>
      <c r="F1085" t="n">
        <v>7.09</v>
      </c>
      <c r="G1085" t="n">
        <v>20.25</v>
      </c>
      <c r="H1085" t="n">
        <v>0.28</v>
      </c>
      <c r="I1085" t="n">
        <v>21</v>
      </c>
      <c r="J1085" t="n">
        <v>269.45</v>
      </c>
      <c r="K1085" t="n">
        <v>59.89</v>
      </c>
      <c r="L1085" t="n">
        <v>4.25</v>
      </c>
      <c r="M1085" t="n">
        <v>19</v>
      </c>
      <c r="N1085" t="n">
        <v>70.31</v>
      </c>
      <c r="O1085" t="n">
        <v>33466.11</v>
      </c>
      <c r="P1085" t="n">
        <v>118.85</v>
      </c>
      <c r="Q1085" t="n">
        <v>204.19</v>
      </c>
      <c r="R1085" t="n">
        <v>34.11</v>
      </c>
      <c r="S1085" t="n">
        <v>17.37</v>
      </c>
      <c r="T1085" t="n">
        <v>6190.39</v>
      </c>
      <c r="U1085" t="n">
        <v>0.51</v>
      </c>
      <c r="V1085" t="n">
        <v>0.72</v>
      </c>
      <c r="W1085" t="n">
        <v>1.17</v>
      </c>
      <c r="X1085" t="n">
        <v>0.4</v>
      </c>
      <c r="Y1085" t="n">
        <v>1</v>
      </c>
      <c r="Z1085" t="n">
        <v>10</v>
      </c>
    </row>
    <row r="1086">
      <c r="A1086" t="n">
        <v>14</v>
      </c>
      <c r="B1086" t="n">
        <v>135</v>
      </c>
      <c r="C1086" t="inlineStr">
        <is>
          <t xml:space="preserve">CONCLUIDO	</t>
        </is>
      </c>
      <c r="D1086" t="n">
        <v>9.144</v>
      </c>
      <c r="E1086" t="n">
        <v>10.94</v>
      </c>
      <c r="F1086" t="n">
        <v>7.07</v>
      </c>
      <c r="G1086" t="n">
        <v>21.22</v>
      </c>
      <c r="H1086" t="n">
        <v>0.3</v>
      </c>
      <c r="I1086" t="n">
        <v>20</v>
      </c>
      <c r="J1086" t="n">
        <v>269.92</v>
      </c>
      <c r="K1086" t="n">
        <v>59.89</v>
      </c>
      <c r="L1086" t="n">
        <v>4.5</v>
      </c>
      <c r="M1086" t="n">
        <v>18</v>
      </c>
      <c r="N1086" t="n">
        <v>70.54000000000001</v>
      </c>
      <c r="O1086" t="n">
        <v>33524.86</v>
      </c>
      <c r="P1086" t="n">
        <v>118.61</v>
      </c>
      <c r="Q1086" t="n">
        <v>204.14</v>
      </c>
      <c r="R1086" t="n">
        <v>33.55</v>
      </c>
      <c r="S1086" t="n">
        <v>17.37</v>
      </c>
      <c r="T1086" t="n">
        <v>5915.16</v>
      </c>
      <c r="U1086" t="n">
        <v>0.52</v>
      </c>
      <c r="V1086" t="n">
        <v>0.72</v>
      </c>
      <c r="W1086" t="n">
        <v>1.17</v>
      </c>
      <c r="X1086" t="n">
        <v>0.38</v>
      </c>
      <c r="Y1086" t="n">
        <v>1</v>
      </c>
      <c r="Z1086" t="n">
        <v>10</v>
      </c>
    </row>
    <row r="1087">
      <c r="A1087" t="n">
        <v>15</v>
      </c>
      <c r="B1087" t="n">
        <v>135</v>
      </c>
      <c r="C1087" t="inlineStr">
        <is>
          <t xml:space="preserve">CONCLUIDO	</t>
        </is>
      </c>
      <c r="D1087" t="n">
        <v>9.205299999999999</v>
      </c>
      <c r="E1087" t="n">
        <v>10.86</v>
      </c>
      <c r="F1087" t="n">
        <v>7.05</v>
      </c>
      <c r="G1087" t="n">
        <v>22.26</v>
      </c>
      <c r="H1087" t="n">
        <v>0.31</v>
      </c>
      <c r="I1087" t="n">
        <v>19</v>
      </c>
      <c r="J1087" t="n">
        <v>270.4</v>
      </c>
      <c r="K1087" t="n">
        <v>59.89</v>
      </c>
      <c r="L1087" t="n">
        <v>4.75</v>
      </c>
      <c r="M1087" t="n">
        <v>17</v>
      </c>
      <c r="N1087" t="n">
        <v>70.76000000000001</v>
      </c>
      <c r="O1087" t="n">
        <v>33583.7</v>
      </c>
      <c r="P1087" t="n">
        <v>118.09</v>
      </c>
      <c r="Q1087" t="n">
        <v>204.14</v>
      </c>
      <c r="R1087" t="n">
        <v>32.9</v>
      </c>
      <c r="S1087" t="n">
        <v>17.37</v>
      </c>
      <c r="T1087" t="n">
        <v>5597.2</v>
      </c>
      <c r="U1087" t="n">
        <v>0.53</v>
      </c>
      <c r="V1087" t="n">
        <v>0.72</v>
      </c>
      <c r="W1087" t="n">
        <v>1.17</v>
      </c>
      <c r="X1087" t="n">
        <v>0.36</v>
      </c>
      <c r="Y1087" t="n">
        <v>1</v>
      </c>
      <c r="Z1087" t="n">
        <v>10</v>
      </c>
    </row>
    <row r="1088">
      <c r="A1088" t="n">
        <v>16</v>
      </c>
      <c r="B1088" t="n">
        <v>135</v>
      </c>
      <c r="C1088" t="inlineStr">
        <is>
          <t xml:space="preserve">CONCLUIDO	</t>
        </is>
      </c>
      <c r="D1088" t="n">
        <v>9.265499999999999</v>
      </c>
      <c r="E1088" t="n">
        <v>10.79</v>
      </c>
      <c r="F1088" t="n">
        <v>7.03</v>
      </c>
      <c r="G1088" t="n">
        <v>23.43</v>
      </c>
      <c r="H1088" t="n">
        <v>0.33</v>
      </c>
      <c r="I1088" t="n">
        <v>18</v>
      </c>
      <c r="J1088" t="n">
        <v>270.88</v>
      </c>
      <c r="K1088" t="n">
        <v>59.89</v>
      </c>
      <c r="L1088" t="n">
        <v>5</v>
      </c>
      <c r="M1088" t="n">
        <v>16</v>
      </c>
      <c r="N1088" t="n">
        <v>70.98999999999999</v>
      </c>
      <c r="O1088" t="n">
        <v>33642.62</v>
      </c>
      <c r="P1088" t="n">
        <v>117.68</v>
      </c>
      <c r="Q1088" t="n">
        <v>204.14</v>
      </c>
      <c r="R1088" t="n">
        <v>32.49</v>
      </c>
      <c r="S1088" t="n">
        <v>17.37</v>
      </c>
      <c r="T1088" t="n">
        <v>5396.19</v>
      </c>
      <c r="U1088" t="n">
        <v>0.53</v>
      </c>
      <c r="V1088" t="n">
        <v>0.73</v>
      </c>
      <c r="W1088" t="n">
        <v>1.16</v>
      </c>
      <c r="X1088" t="n">
        <v>0.34</v>
      </c>
      <c r="Y1088" t="n">
        <v>1</v>
      </c>
      <c r="Z1088" t="n">
        <v>10</v>
      </c>
    </row>
    <row r="1089">
      <c r="A1089" t="n">
        <v>17</v>
      </c>
      <c r="B1089" t="n">
        <v>135</v>
      </c>
      <c r="C1089" t="inlineStr">
        <is>
          <t xml:space="preserve">CONCLUIDO	</t>
        </is>
      </c>
      <c r="D1089" t="n">
        <v>9.333</v>
      </c>
      <c r="E1089" t="n">
        <v>10.71</v>
      </c>
      <c r="F1089" t="n">
        <v>7</v>
      </c>
      <c r="G1089" t="n">
        <v>24.71</v>
      </c>
      <c r="H1089" t="n">
        <v>0.34</v>
      </c>
      <c r="I1089" t="n">
        <v>17</v>
      </c>
      <c r="J1089" t="n">
        <v>271.36</v>
      </c>
      <c r="K1089" t="n">
        <v>59.89</v>
      </c>
      <c r="L1089" t="n">
        <v>5.25</v>
      </c>
      <c r="M1089" t="n">
        <v>15</v>
      </c>
      <c r="N1089" t="n">
        <v>71.22</v>
      </c>
      <c r="O1089" t="n">
        <v>33701.64</v>
      </c>
      <c r="P1089" t="n">
        <v>116.98</v>
      </c>
      <c r="Q1089" t="n">
        <v>204.14</v>
      </c>
      <c r="R1089" t="n">
        <v>31.45</v>
      </c>
      <c r="S1089" t="n">
        <v>17.37</v>
      </c>
      <c r="T1089" t="n">
        <v>4882.18</v>
      </c>
      <c r="U1089" t="n">
        <v>0.55</v>
      </c>
      <c r="V1089" t="n">
        <v>0.73</v>
      </c>
      <c r="W1089" t="n">
        <v>1.16</v>
      </c>
      <c r="X1089" t="n">
        <v>0.31</v>
      </c>
      <c r="Y1089" t="n">
        <v>1</v>
      </c>
      <c r="Z1089" t="n">
        <v>10</v>
      </c>
    </row>
    <row r="1090">
      <c r="A1090" t="n">
        <v>18</v>
      </c>
      <c r="B1090" t="n">
        <v>135</v>
      </c>
      <c r="C1090" t="inlineStr">
        <is>
          <t xml:space="preserve">CONCLUIDO	</t>
        </is>
      </c>
      <c r="D1090" t="n">
        <v>9.3218</v>
      </c>
      <c r="E1090" t="n">
        <v>10.73</v>
      </c>
      <c r="F1090" t="n">
        <v>7.01</v>
      </c>
      <c r="G1090" t="n">
        <v>24.76</v>
      </c>
      <c r="H1090" t="n">
        <v>0.36</v>
      </c>
      <c r="I1090" t="n">
        <v>17</v>
      </c>
      <c r="J1090" t="n">
        <v>271.84</v>
      </c>
      <c r="K1090" t="n">
        <v>59.89</v>
      </c>
      <c r="L1090" t="n">
        <v>5.5</v>
      </c>
      <c r="M1090" t="n">
        <v>15</v>
      </c>
      <c r="N1090" t="n">
        <v>71.45</v>
      </c>
      <c r="O1090" t="n">
        <v>33760.74</v>
      </c>
      <c r="P1090" t="n">
        <v>117.4</v>
      </c>
      <c r="Q1090" t="n">
        <v>204.18</v>
      </c>
      <c r="R1090" t="n">
        <v>31.74</v>
      </c>
      <c r="S1090" t="n">
        <v>17.37</v>
      </c>
      <c r="T1090" t="n">
        <v>5027.09</v>
      </c>
      <c r="U1090" t="n">
        <v>0.55</v>
      </c>
      <c r="V1090" t="n">
        <v>0.73</v>
      </c>
      <c r="W1090" t="n">
        <v>1.17</v>
      </c>
      <c r="X1090" t="n">
        <v>0.32</v>
      </c>
      <c r="Y1090" t="n">
        <v>1</v>
      </c>
      <c r="Z1090" t="n">
        <v>10</v>
      </c>
    </row>
    <row r="1091">
      <c r="A1091" t="n">
        <v>19</v>
      </c>
      <c r="B1091" t="n">
        <v>135</v>
      </c>
      <c r="C1091" t="inlineStr">
        <is>
          <t xml:space="preserve">CONCLUIDO	</t>
        </is>
      </c>
      <c r="D1091" t="n">
        <v>9.380599999999999</v>
      </c>
      <c r="E1091" t="n">
        <v>10.66</v>
      </c>
      <c r="F1091" t="n">
        <v>7</v>
      </c>
      <c r="G1091" t="n">
        <v>26.24</v>
      </c>
      <c r="H1091" t="n">
        <v>0.38</v>
      </c>
      <c r="I1091" t="n">
        <v>16</v>
      </c>
      <c r="J1091" t="n">
        <v>272.32</v>
      </c>
      <c r="K1091" t="n">
        <v>59.89</v>
      </c>
      <c r="L1091" t="n">
        <v>5.75</v>
      </c>
      <c r="M1091" t="n">
        <v>14</v>
      </c>
      <c r="N1091" t="n">
        <v>71.68000000000001</v>
      </c>
      <c r="O1091" t="n">
        <v>33820.05</v>
      </c>
      <c r="P1091" t="n">
        <v>116.95</v>
      </c>
      <c r="Q1091" t="n">
        <v>204.14</v>
      </c>
      <c r="R1091" t="n">
        <v>31.4</v>
      </c>
      <c r="S1091" t="n">
        <v>17.37</v>
      </c>
      <c r="T1091" t="n">
        <v>4861.76</v>
      </c>
      <c r="U1091" t="n">
        <v>0.55</v>
      </c>
      <c r="V1091" t="n">
        <v>0.73</v>
      </c>
      <c r="W1091" t="n">
        <v>1.16</v>
      </c>
      <c r="X1091" t="n">
        <v>0.31</v>
      </c>
      <c r="Y1091" t="n">
        <v>1</v>
      </c>
      <c r="Z1091" t="n">
        <v>10</v>
      </c>
    </row>
    <row r="1092">
      <c r="A1092" t="n">
        <v>20</v>
      </c>
      <c r="B1092" t="n">
        <v>135</v>
      </c>
      <c r="C1092" t="inlineStr">
        <is>
          <t xml:space="preserve">CONCLUIDO	</t>
        </is>
      </c>
      <c r="D1092" t="n">
        <v>9.4377</v>
      </c>
      <c r="E1092" t="n">
        <v>10.6</v>
      </c>
      <c r="F1092" t="n">
        <v>6.98</v>
      </c>
      <c r="G1092" t="n">
        <v>27.94</v>
      </c>
      <c r="H1092" t="n">
        <v>0.39</v>
      </c>
      <c r="I1092" t="n">
        <v>15</v>
      </c>
      <c r="J1092" t="n">
        <v>272.8</v>
      </c>
      <c r="K1092" t="n">
        <v>59.89</v>
      </c>
      <c r="L1092" t="n">
        <v>6</v>
      </c>
      <c r="M1092" t="n">
        <v>13</v>
      </c>
      <c r="N1092" t="n">
        <v>71.91</v>
      </c>
      <c r="O1092" t="n">
        <v>33879.33</v>
      </c>
      <c r="P1092" t="n">
        <v>116.63</v>
      </c>
      <c r="Q1092" t="n">
        <v>204.22</v>
      </c>
      <c r="R1092" t="n">
        <v>31.18</v>
      </c>
      <c r="S1092" t="n">
        <v>17.37</v>
      </c>
      <c r="T1092" t="n">
        <v>4756.2</v>
      </c>
      <c r="U1092" t="n">
        <v>0.5600000000000001</v>
      </c>
      <c r="V1092" t="n">
        <v>0.73</v>
      </c>
      <c r="W1092" t="n">
        <v>1.16</v>
      </c>
      <c r="X1092" t="n">
        <v>0.29</v>
      </c>
      <c r="Y1092" t="n">
        <v>1</v>
      </c>
      <c r="Z1092" t="n">
        <v>10</v>
      </c>
    </row>
    <row r="1093">
      <c r="A1093" t="n">
        <v>21</v>
      </c>
      <c r="B1093" t="n">
        <v>135</v>
      </c>
      <c r="C1093" t="inlineStr">
        <is>
          <t xml:space="preserve">CONCLUIDO	</t>
        </is>
      </c>
      <c r="D1093" t="n">
        <v>9.455299999999999</v>
      </c>
      <c r="E1093" t="n">
        <v>10.58</v>
      </c>
      <c r="F1093" t="n">
        <v>6.96</v>
      </c>
      <c r="G1093" t="n">
        <v>27.86</v>
      </c>
      <c r="H1093" t="n">
        <v>0.41</v>
      </c>
      <c r="I1093" t="n">
        <v>15</v>
      </c>
      <c r="J1093" t="n">
        <v>273.28</v>
      </c>
      <c r="K1093" t="n">
        <v>59.89</v>
      </c>
      <c r="L1093" t="n">
        <v>6.25</v>
      </c>
      <c r="M1093" t="n">
        <v>13</v>
      </c>
      <c r="N1093" t="n">
        <v>72.14</v>
      </c>
      <c r="O1093" t="n">
        <v>33938.7</v>
      </c>
      <c r="P1093" t="n">
        <v>116.25</v>
      </c>
      <c r="Q1093" t="n">
        <v>204.14</v>
      </c>
      <c r="R1093" t="n">
        <v>30.36</v>
      </c>
      <c r="S1093" t="n">
        <v>17.37</v>
      </c>
      <c r="T1093" t="n">
        <v>4347.91</v>
      </c>
      <c r="U1093" t="n">
        <v>0.57</v>
      </c>
      <c r="V1093" t="n">
        <v>0.73</v>
      </c>
      <c r="W1093" t="n">
        <v>1.16</v>
      </c>
      <c r="X1093" t="n">
        <v>0.27</v>
      </c>
      <c r="Y1093" t="n">
        <v>1</v>
      </c>
      <c r="Z1093" t="n">
        <v>10</v>
      </c>
    </row>
    <row r="1094">
      <c r="A1094" t="n">
        <v>22</v>
      </c>
      <c r="B1094" t="n">
        <v>135</v>
      </c>
      <c r="C1094" t="inlineStr">
        <is>
          <t xml:space="preserve">CONCLUIDO	</t>
        </is>
      </c>
      <c r="D1094" t="n">
        <v>9.511200000000001</v>
      </c>
      <c r="E1094" t="n">
        <v>10.51</v>
      </c>
      <c r="F1094" t="n">
        <v>6.95</v>
      </c>
      <c r="G1094" t="n">
        <v>29.8</v>
      </c>
      <c r="H1094" t="n">
        <v>0.42</v>
      </c>
      <c r="I1094" t="n">
        <v>14</v>
      </c>
      <c r="J1094" t="n">
        <v>273.76</v>
      </c>
      <c r="K1094" t="n">
        <v>59.89</v>
      </c>
      <c r="L1094" t="n">
        <v>6.5</v>
      </c>
      <c r="M1094" t="n">
        <v>12</v>
      </c>
      <c r="N1094" t="n">
        <v>72.37</v>
      </c>
      <c r="O1094" t="n">
        <v>33998.16</v>
      </c>
      <c r="P1094" t="n">
        <v>115.98</v>
      </c>
      <c r="Q1094" t="n">
        <v>204.14</v>
      </c>
      <c r="R1094" t="n">
        <v>29.91</v>
      </c>
      <c r="S1094" t="n">
        <v>17.37</v>
      </c>
      <c r="T1094" t="n">
        <v>4129.53</v>
      </c>
      <c r="U1094" t="n">
        <v>0.58</v>
      </c>
      <c r="V1094" t="n">
        <v>0.73</v>
      </c>
      <c r="W1094" t="n">
        <v>1.16</v>
      </c>
      <c r="X1094" t="n">
        <v>0.26</v>
      </c>
      <c r="Y1094" t="n">
        <v>1</v>
      </c>
      <c r="Z1094" t="n">
        <v>10</v>
      </c>
    </row>
    <row r="1095">
      <c r="A1095" t="n">
        <v>23</v>
      </c>
      <c r="B1095" t="n">
        <v>135</v>
      </c>
      <c r="C1095" t="inlineStr">
        <is>
          <t xml:space="preserve">CONCLUIDO	</t>
        </is>
      </c>
      <c r="D1095" t="n">
        <v>9.509499999999999</v>
      </c>
      <c r="E1095" t="n">
        <v>10.52</v>
      </c>
      <c r="F1095" t="n">
        <v>6.96</v>
      </c>
      <c r="G1095" t="n">
        <v>29.81</v>
      </c>
      <c r="H1095" t="n">
        <v>0.44</v>
      </c>
      <c r="I1095" t="n">
        <v>14</v>
      </c>
      <c r="J1095" t="n">
        <v>274.24</v>
      </c>
      <c r="K1095" t="n">
        <v>59.89</v>
      </c>
      <c r="L1095" t="n">
        <v>6.75</v>
      </c>
      <c r="M1095" t="n">
        <v>12</v>
      </c>
      <c r="N1095" t="n">
        <v>72.61</v>
      </c>
      <c r="O1095" t="n">
        <v>34057.71</v>
      </c>
      <c r="P1095" t="n">
        <v>116</v>
      </c>
      <c r="Q1095" t="n">
        <v>204.15</v>
      </c>
      <c r="R1095" t="n">
        <v>29.88</v>
      </c>
      <c r="S1095" t="n">
        <v>17.37</v>
      </c>
      <c r="T1095" t="n">
        <v>4114.8</v>
      </c>
      <c r="U1095" t="n">
        <v>0.58</v>
      </c>
      <c r="V1095" t="n">
        <v>0.73</v>
      </c>
      <c r="W1095" t="n">
        <v>1.16</v>
      </c>
      <c r="X1095" t="n">
        <v>0.26</v>
      </c>
      <c r="Y1095" t="n">
        <v>1</v>
      </c>
      <c r="Z1095" t="n">
        <v>10</v>
      </c>
    </row>
    <row r="1096">
      <c r="A1096" t="n">
        <v>24</v>
      </c>
      <c r="B1096" t="n">
        <v>135</v>
      </c>
      <c r="C1096" t="inlineStr">
        <is>
          <t xml:space="preserve">CONCLUIDO	</t>
        </is>
      </c>
      <c r="D1096" t="n">
        <v>9.576499999999999</v>
      </c>
      <c r="E1096" t="n">
        <v>10.44</v>
      </c>
      <c r="F1096" t="n">
        <v>6.93</v>
      </c>
      <c r="G1096" t="n">
        <v>31.99</v>
      </c>
      <c r="H1096" t="n">
        <v>0.45</v>
      </c>
      <c r="I1096" t="n">
        <v>13</v>
      </c>
      <c r="J1096" t="n">
        <v>274.73</v>
      </c>
      <c r="K1096" t="n">
        <v>59.89</v>
      </c>
      <c r="L1096" t="n">
        <v>7</v>
      </c>
      <c r="M1096" t="n">
        <v>11</v>
      </c>
      <c r="N1096" t="n">
        <v>72.84</v>
      </c>
      <c r="O1096" t="n">
        <v>34117.35</v>
      </c>
      <c r="P1096" t="n">
        <v>115.51</v>
      </c>
      <c r="Q1096" t="n">
        <v>204.14</v>
      </c>
      <c r="R1096" t="n">
        <v>29.32</v>
      </c>
      <c r="S1096" t="n">
        <v>17.37</v>
      </c>
      <c r="T1096" t="n">
        <v>3836.91</v>
      </c>
      <c r="U1096" t="n">
        <v>0.59</v>
      </c>
      <c r="V1096" t="n">
        <v>0.74</v>
      </c>
      <c r="W1096" t="n">
        <v>1.16</v>
      </c>
      <c r="X1096" t="n">
        <v>0.24</v>
      </c>
      <c r="Y1096" t="n">
        <v>1</v>
      </c>
      <c r="Z1096" t="n">
        <v>10</v>
      </c>
    </row>
    <row r="1097">
      <c r="A1097" t="n">
        <v>25</v>
      </c>
      <c r="B1097" t="n">
        <v>135</v>
      </c>
      <c r="C1097" t="inlineStr">
        <is>
          <t xml:space="preserve">CONCLUIDO	</t>
        </is>
      </c>
      <c r="D1097" t="n">
        <v>9.5783</v>
      </c>
      <c r="E1097" t="n">
        <v>10.44</v>
      </c>
      <c r="F1097" t="n">
        <v>6.93</v>
      </c>
      <c r="G1097" t="n">
        <v>31.98</v>
      </c>
      <c r="H1097" t="n">
        <v>0.47</v>
      </c>
      <c r="I1097" t="n">
        <v>13</v>
      </c>
      <c r="J1097" t="n">
        <v>275.21</v>
      </c>
      <c r="K1097" t="n">
        <v>59.89</v>
      </c>
      <c r="L1097" t="n">
        <v>7.25</v>
      </c>
      <c r="M1097" t="n">
        <v>11</v>
      </c>
      <c r="N1097" t="n">
        <v>73.08</v>
      </c>
      <c r="O1097" t="n">
        <v>34177.09</v>
      </c>
      <c r="P1097" t="n">
        <v>115.47</v>
      </c>
      <c r="Q1097" t="n">
        <v>204.2</v>
      </c>
      <c r="R1097" t="n">
        <v>29.05</v>
      </c>
      <c r="S1097" t="n">
        <v>17.37</v>
      </c>
      <c r="T1097" t="n">
        <v>3699.92</v>
      </c>
      <c r="U1097" t="n">
        <v>0.6</v>
      </c>
      <c r="V1097" t="n">
        <v>0.74</v>
      </c>
      <c r="W1097" t="n">
        <v>1.16</v>
      </c>
      <c r="X1097" t="n">
        <v>0.24</v>
      </c>
      <c r="Y1097" t="n">
        <v>1</v>
      </c>
      <c r="Z1097" t="n">
        <v>10</v>
      </c>
    </row>
    <row r="1098">
      <c r="A1098" t="n">
        <v>26</v>
      </c>
      <c r="B1098" t="n">
        <v>135</v>
      </c>
      <c r="C1098" t="inlineStr">
        <is>
          <t xml:space="preserve">CONCLUIDO	</t>
        </is>
      </c>
      <c r="D1098" t="n">
        <v>9.646599999999999</v>
      </c>
      <c r="E1098" t="n">
        <v>10.37</v>
      </c>
      <c r="F1098" t="n">
        <v>6.91</v>
      </c>
      <c r="G1098" t="n">
        <v>34.53</v>
      </c>
      <c r="H1098" t="n">
        <v>0.48</v>
      </c>
      <c r="I1098" t="n">
        <v>12</v>
      </c>
      <c r="J1098" t="n">
        <v>275.7</v>
      </c>
      <c r="K1098" t="n">
        <v>59.89</v>
      </c>
      <c r="L1098" t="n">
        <v>7.5</v>
      </c>
      <c r="M1098" t="n">
        <v>10</v>
      </c>
      <c r="N1098" t="n">
        <v>73.31</v>
      </c>
      <c r="O1098" t="n">
        <v>34236.91</v>
      </c>
      <c r="P1098" t="n">
        <v>114.92</v>
      </c>
      <c r="Q1098" t="n">
        <v>204.15</v>
      </c>
      <c r="R1098" t="n">
        <v>28.66</v>
      </c>
      <c r="S1098" t="n">
        <v>17.37</v>
      </c>
      <c r="T1098" t="n">
        <v>3513.77</v>
      </c>
      <c r="U1098" t="n">
        <v>0.61</v>
      </c>
      <c r="V1098" t="n">
        <v>0.74</v>
      </c>
      <c r="W1098" t="n">
        <v>1.15</v>
      </c>
      <c r="X1098" t="n">
        <v>0.22</v>
      </c>
      <c r="Y1098" t="n">
        <v>1</v>
      </c>
      <c r="Z1098" t="n">
        <v>10</v>
      </c>
    </row>
    <row r="1099">
      <c r="A1099" t="n">
        <v>27</v>
      </c>
      <c r="B1099" t="n">
        <v>135</v>
      </c>
      <c r="C1099" t="inlineStr">
        <is>
          <t xml:space="preserve">CONCLUIDO	</t>
        </is>
      </c>
      <c r="D1099" t="n">
        <v>9.6448</v>
      </c>
      <c r="E1099" t="n">
        <v>10.37</v>
      </c>
      <c r="F1099" t="n">
        <v>6.91</v>
      </c>
      <c r="G1099" t="n">
        <v>34.54</v>
      </c>
      <c r="H1099" t="n">
        <v>0.5</v>
      </c>
      <c r="I1099" t="n">
        <v>12</v>
      </c>
      <c r="J1099" t="n">
        <v>276.18</v>
      </c>
      <c r="K1099" t="n">
        <v>59.89</v>
      </c>
      <c r="L1099" t="n">
        <v>7.75</v>
      </c>
      <c r="M1099" t="n">
        <v>10</v>
      </c>
      <c r="N1099" t="n">
        <v>73.55</v>
      </c>
      <c r="O1099" t="n">
        <v>34296.82</v>
      </c>
      <c r="P1099" t="n">
        <v>114.99</v>
      </c>
      <c r="Q1099" t="n">
        <v>204.16</v>
      </c>
      <c r="R1099" t="n">
        <v>28.64</v>
      </c>
      <c r="S1099" t="n">
        <v>17.37</v>
      </c>
      <c r="T1099" t="n">
        <v>3501.63</v>
      </c>
      <c r="U1099" t="n">
        <v>0.61</v>
      </c>
      <c r="V1099" t="n">
        <v>0.74</v>
      </c>
      <c r="W1099" t="n">
        <v>1.15</v>
      </c>
      <c r="X1099" t="n">
        <v>0.22</v>
      </c>
      <c r="Y1099" t="n">
        <v>1</v>
      </c>
      <c r="Z1099" t="n">
        <v>10</v>
      </c>
    </row>
    <row r="1100">
      <c r="A1100" t="n">
        <v>28</v>
      </c>
      <c r="B1100" t="n">
        <v>135</v>
      </c>
      <c r="C1100" t="inlineStr">
        <is>
          <t xml:space="preserve">CONCLUIDO	</t>
        </is>
      </c>
      <c r="D1100" t="n">
        <v>9.6448</v>
      </c>
      <c r="E1100" t="n">
        <v>10.37</v>
      </c>
      <c r="F1100" t="n">
        <v>6.91</v>
      </c>
      <c r="G1100" t="n">
        <v>34.54</v>
      </c>
      <c r="H1100" t="n">
        <v>0.51</v>
      </c>
      <c r="I1100" t="n">
        <v>12</v>
      </c>
      <c r="J1100" t="n">
        <v>276.67</v>
      </c>
      <c r="K1100" t="n">
        <v>59.89</v>
      </c>
      <c r="L1100" t="n">
        <v>8</v>
      </c>
      <c r="M1100" t="n">
        <v>10</v>
      </c>
      <c r="N1100" t="n">
        <v>73.78</v>
      </c>
      <c r="O1100" t="n">
        <v>34356.83</v>
      </c>
      <c r="P1100" t="n">
        <v>114.84</v>
      </c>
      <c r="Q1100" t="n">
        <v>204.14</v>
      </c>
      <c r="R1100" t="n">
        <v>28.75</v>
      </c>
      <c r="S1100" t="n">
        <v>17.37</v>
      </c>
      <c r="T1100" t="n">
        <v>3555.55</v>
      </c>
      <c r="U1100" t="n">
        <v>0.6</v>
      </c>
      <c r="V1100" t="n">
        <v>0.74</v>
      </c>
      <c r="W1100" t="n">
        <v>1.15</v>
      </c>
      <c r="X1100" t="n">
        <v>0.22</v>
      </c>
      <c r="Y1100" t="n">
        <v>1</v>
      </c>
      <c r="Z1100" t="n">
        <v>10</v>
      </c>
    </row>
    <row r="1101">
      <c r="A1101" t="n">
        <v>29</v>
      </c>
      <c r="B1101" t="n">
        <v>135</v>
      </c>
      <c r="C1101" t="inlineStr">
        <is>
          <t xml:space="preserve">CONCLUIDO	</t>
        </is>
      </c>
      <c r="D1101" t="n">
        <v>9.720000000000001</v>
      </c>
      <c r="E1101" t="n">
        <v>10.29</v>
      </c>
      <c r="F1101" t="n">
        <v>6.88</v>
      </c>
      <c r="G1101" t="n">
        <v>37.52</v>
      </c>
      <c r="H1101" t="n">
        <v>0.53</v>
      </c>
      <c r="I1101" t="n">
        <v>11</v>
      </c>
      <c r="J1101" t="n">
        <v>277.16</v>
      </c>
      <c r="K1101" t="n">
        <v>59.89</v>
      </c>
      <c r="L1101" t="n">
        <v>8.25</v>
      </c>
      <c r="M1101" t="n">
        <v>9</v>
      </c>
      <c r="N1101" t="n">
        <v>74.02</v>
      </c>
      <c r="O1101" t="n">
        <v>34416.93</v>
      </c>
      <c r="P1101" t="n">
        <v>114.11</v>
      </c>
      <c r="Q1101" t="n">
        <v>204.15</v>
      </c>
      <c r="R1101" t="n">
        <v>27.62</v>
      </c>
      <c r="S1101" t="n">
        <v>17.37</v>
      </c>
      <c r="T1101" t="n">
        <v>2996.68</v>
      </c>
      <c r="U1101" t="n">
        <v>0.63</v>
      </c>
      <c r="V1101" t="n">
        <v>0.74</v>
      </c>
      <c r="W1101" t="n">
        <v>1.15</v>
      </c>
      <c r="X1101" t="n">
        <v>0.19</v>
      </c>
      <c r="Y1101" t="n">
        <v>1</v>
      </c>
      <c r="Z1101" t="n">
        <v>10</v>
      </c>
    </row>
    <row r="1102">
      <c r="A1102" t="n">
        <v>30</v>
      </c>
      <c r="B1102" t="n">
        <v>135</v>
      </c>
      <c r="C1102" t="inlineStr">
        <is>
          <t xml:space="preserve">CONCLUIDO	</t>
        </is>
      </c>
      <c r="D1102" t="n">
        <v>9.717599999999999</v>
      </c>
      <c r="E1102" t="n">
        <v>10.29</v>
      </c>
      <c r="F1102" t="n">
        <v>6.88</v>
      </c>
      <c r="G1102" t="n">
        <v>37.53</v>
      </c>
      <c r="H1102" t="n">
        <v>0.55</v>
      </c>
      <c r="I1102" t="n">
        <v>11</v>
      </c>
      <c r="J1102" t="n">
        <v>277.65</v>
      </c>
      <c r="K1102" t="n">
        <v>59.89</v>
      </c>
      <c r="L1102" t="n">
        <v>8.5</v>
      </c>
      <c r="M1102" t="n">
        <v>9</v>
      </c>
      <c r="N1102" t="n">
        <v>74.26000000000001</v>
      </c>
      <c r="O1102" t="n">
        <v>34477.13</v>
      </c>
      <c r="P1102" t="n">
        <v>114.13</v>
      </c>
      <c r="Q1102" t="n">
        <v>204.14</v>
      </c>
      <c r="R1102" t="n">
        <v>27.78</v>
      </c>
      <c r="S1102" t="n">
        <v>17.37</v>
      </c>
      <c r="T1102" t="n">
        <v>3075.54</v>
      </c>
      <c r="U1102" t="n">
        <v>0.63</v>
      </c>
      <c r="V1102" t="n">
        <v>0.74</v>
      </c>
      <c r="W1102" t="n">
        <v>1.15</v>
      </c>
      <c r="X1102" t="n">
        <v>0.19</v>
      </c>
      <c r="Y1102" t="n">
        <v>1</v>
      </c>
      <c r="Z1102" t="n">
        <v>10</v>
      </c>
    </row>
    <row r="1103">
      <c r="A1103" t="n">
        <v>31</v>
      </c>
      <c r="B1103" t="n">
        <v>135</v>
      </c>
      <c r="C1103" t="inlineStr">
        <is>
          <t xml:space="preserve">CONCLUIDO	</t>
        </is>
      </c>
      <c r="D1103" t="n">
        <v>9.707700000000001</v>
      </c>
      <c r="E1103" t="n">
        <v>10.3</v>
      </c>
      <c r="F1103" t="n">
        <v>6.89</v>
      </c>
      <c r="G1103" t="n">
        <v>37.59</v>
      </c>
      <c r="H1103" t="n">
        <v>0.5600000000000001</v>
      </c>
      <c r="I1103" t="n">
        <v>11</v>
      </c>
      <c r="J1103" t="n">
        <v>278.13</v>
      </c>
      <c r="K1103" t="n">
        <v>59.89</v>
      </c>
      <c r="L1103" t="n">
        <v>8.75</v>
      </c>
      <c r="M1103" t="n">
        <v>9</v>
      </c>
      <c r="N1103" t="n">
        <v>74.5</v>
      </c>
      <c r="O1103" t="n">
        <v>34537.41</v>
      </c>
      <c r="P1103" t="n">
        <v>114.31</v>
      </c>
      <c r="Q1103" t="n">
        <v>204.14</v>
      </c>
      <c r="R1103" t="n">
        <v>28.17</v>
      </c>
      <c r="S1103" t="n">
        <v>17.37</v>
      </c>
      <c r="T1103" t="n">
        <v>3270.17</v>
      </c>
      <c r="U1103" t="n">
        <v>0.62</v>
      </c>
      <c r="V1103" t="n">
        <v>0.74</v>
      </c>
      <c r="W1103" t="n">
        <v>1.15</v>
      </c>
      <c r="X1103" t="n">
        <v>0.2</v>
      </c>
      <c r="Y1103" t="n">
        <v>1</v>
      </c>
      <c r="Z1103" t="n">
        <v>10</v>
      </c>
    </row>
    <row r="1104">
      <c r="A1104" t="n">
        <v>32</v>
      </c>
      <c r="B1104" t="n">
        <v>135</v>
      </c>
      <c r="C1104" t="inlineStr">
        <is>
          <t xml:space="preserve">CONCLUIDO	</t>
        </is>
      </c>
      <c r="D1104" t="n">
        <v>9.710599999999999</v>
      </c>
      <c r="E1104" t="n">
        <v>10.3</v>
      </c>
      <c r="F1104" t="n">
        <v>6.89</v>
      </c>
      <c r="G1104" t="n">
        <v>37.58</v>
      </c>
      <c r="H1104" t="n">
        <v>0.58</v>
      </c>
      <c r="I1104" t="n">
        <v>11</v>
      </c>
      <c r="J1104" t="n">
        <v>278.62</v>
      </c>
      <c r="K1104" t="n">
        <v>59.89</v>
      </c>
      <c r="L1104" t="n">
        <v>9</v>
      </c>
      <c r="M1104" t="n">
        <v>9</v>
      </c>
      <c r="N1104" t="n">
        <v>74.73999999999999</v>
      </c>
      <c r="O1104" t="n">
        <v>34597.8</v>
      </c>
      <c r="P1104" t="n">
        <v>114.03</v>
      </c>
      <c r="Q1104" t="n">
        <v>204.14</v>
      </c>
      <c r="R1104" t="n">
        <v>27.87</v>
      </c>
      <c r="S1104" t="n">
        <v>17.37</v>
      </c>
      <c r="T1104" t="n">
        <v>3120.39</v>
      </c>
      <c r="U1104" t="n">
        <v>0.62</v>
      </c>
      <c r="V1104" t="n">
        <v>0.74</v>
      </c>
      <c r="W1104" t="n">
        <v>1.16</v>
      </c>
      <c r="X1104" t="n">
        <v>0.2</v>
      </c>
      <c r="Y1104" t="n">
        <v>1</v>
      </c>
      <c r="Z1104" t="n">
        <v>10</v>
      </c>
    </row>
    <row r="1105">
      <c r="A1105" t="n">
        <v>33</v>
      </c>
      <c r="B1105" t="n">
        <v>135</v>
      </c>
      <c r="C1105" t="inlineStr">
        <is>
          <t xml:space="preserve">CONCLUIDO	</t>
        </is>
      </c>
      <c r="D1105" t="n">
        <v>9.781000000000001</v>
      </c>
      <c r="E1105" t="n">
        <v>10.22</v>
      </c>
      <c r="F1105" t="n">
        <v>6.87</v>
      </c>
      <c r="G1105" t="n">
        <v>41.19</v>
      </c>
      <c r="H1105" t="n">
        <v>0.59</v>
      </c>
      <c r="I1105" t="n">
        <v>10</v>
      </c>
      <c r="J1105" t="n">
        <v>279.11</v>
      </c>
      <c r="K1105" t="n">
        <v>59.89</v>
      </c>
      <c r="L1105" t="n">
        <v>9.25</v>
      </c>
      <c r="M1105" t="n">
        <v>8</v>
      </c>
      <c r="N1105" t="n">
        <v>74.98</v>
      </c>
      <c r="O1105" t="n">
        <v>34658.27</v>
      </c>
      <c r="P1105" t="n">
        <v>113.55</v>
      </c>
      <c r="Q1105" t="n">
        <v>204.14</v>
      </c>
      <c r="R1105" t="n">
        <v>27.22</v>
      </c>
      <c r="S1105" t="n">
        <v>17.37</v>
      </c>
      <c r="T1105" t="n">
        <v>2801.45</v>
      </c>
      <c r="U1105" t="n">
        <v>0.64</v>
      </c>
      <c r="V1105" t="n">
        <v>0.74</v>
      </c>
      <c r="W1105" t="n">
        <v>1.15</v>
      </c>
      <c r="X1105" t="n">
        <v>0.17</v>
      </c>
      <c r="Y1105" t="n">
        <v>1</v>
      </c>
      <c r="Z1105" t="n">
        <v>10</v>
      </c>
    </row>
    <row r="1106">
      <c r="A1106" t="n">
        <v>34</v>
      </c>
      <c r="B1106" t="n">
        <v>135</v>
      </c>
      <c r="C1106" t="inlineStr">
        <is>
          <t xml:space="preserve">CONCLUIDO	</t>
        </is>
      </c>
      <c r="D1106" t="n">
        <v>9.781000000000001</v>
      </c>
      <c r="E1106" t="n">
        <v>10.22</v>
      </c>
      <c r="F1106" t="n">
        <v>6.87</v>
      </c>
      <c r="G1106" t="n">
        <v>41.19</v>
      </c>
      <c r="H1106" t="n">
        <v>0.6</v>
      </c>
      <c r="I1106" t="n">
        <v>10</v>
      </c>
      <c r="J1106" t="n">
        <v>279.61</v>
      </c>
      <c r="K1106" t="n">
        <v>59.89</v>
      </c>
      <c r="L1106" t="n">
        <v>9.5</v>
      </c>
      <c r="M1106" t="n">
        <v>8</v>
      </c>
      <c r="N1106" t="n">
        <v>75.22</v>
      </c>
      <c r="O1106" t="n">
        <v>34718.84</v>
      </c>
      <c r="P1106" t="n">
        <v>113.52</v>
      </c>
      <c r="Q1106" t="n">
        <v>204.15</v>
      </c>
      <c r="R1106" t="n">
        <v>27.36</v>
      </c>
      <c r="S1106" t="n">
        <v>17.37</v>
      </c>
      <c r="T1106" t="n">
        <v>2873.03</v>
      </c>
      <c r="U1106" t="n">
        <v>0.63</v>
      </c>
      <c r="V1106" t="n">
        <v>0.74</v>
      </c>
      <c r="W1106" t="n">
        <v>1.15</v>
      </c>
      <c r="X1106" t="n">
        <v>0.17</v>
      </c>
      <c r="Y1106" t="n">
        <v>1</v>
      </c>
      <c r="Z1106" t="n">
        <v>10</v>
      </c>
    </row>
    <row r="1107">
      <c r="A1107" t="n">
        <v>35</v>
      </c>
      <c r="B1107" t="n">
        <v>135</v>
      </c>
      <c r="C1107" t="inlineStr">
        <is>
          <t xml:space="preserve">CONCLUIDO	</t>
        </is>
      </c>
      <c r="D1107" t="n">
        <v>9.7842</v>
      </c>
      <c r="E1107" t="n">
        <v>10.22</v>
      </c>
      <c r="F1107" t="n">
        <v>6.86</v>
      </c>
      <c r="G1107" t="n">
        <v>41.17</v>
      </c>
      <c r="H1107" t="n">
        <v>0.62</v>
      </c>
      <c r="I1107" t="n">
        <v>10</v>
      </c>
      <c r="J1107" t="n">
        <v>280.1</v>
      </c>
      <c r="K1107" t="n">
        <v>59.89</v>
      </c>
      <c r="L1107" t="n">
        <v>9.75</v>
      </c>
      <c r="M1107" t="n">
        <v>8</v>
      </c>
      <c r="N1107" t="n">
        <v>75.45999999999999</v>
      </c>
      <c r="O1107" t="n">
        <v>34779.51</v>
      </c>
      <c r="P1107" t="n">
        <v>113.6</v>
      </c>
      <c r="Q1107" t="n">
        <v>204.14</v>
      </c>
      <c r="R1107" t="n">
        <v>27.06</v>
      </c>
      <c r="S1107" t="n">
        <v>17.37</v>
      </c>
      <c r="T1107" t="n">
        <v>2723.33</v>
      </c>
      <c r="U1107" t="n">
        <v>0.64</v>
      </c>
      <c r="V1107" t="n">
        <v>0.74</v>
      </c>
      <c r="W1107" t="n">
        <v>1.15</v>
      </c>
      <c r="X1107" t="n">
        <v>0.17</v>
      </c>
      <c r="Y1107" t="n">
        <v>1</v>
      </c>
      <c r="Z1107" t="n">
        <v>10</v>
      </c>
    </row>
    <row r="1108">
      <c r="A1108" t="n">
        <v>36</v>
      </c>
      <c r="B1108" t="n">
        <v>135</v>
      </c>
      <c r="C1108" t="inlineStr">
        <is>
          <t xml:space="preserve">CONCLUIDO	</t>
        </is>
      </c>
      <c r="D1108" t="n">
        <v>9.772</v>
      </c>
      <c r="E1108" t="n">
        <v>10.23</v>
      </c>
      <c r="F1108" t="n">
        <v>6.87</v>
      </c>
      <c r="G1108" t="n">
        <v>41.25</v>
      </c>
      <c r="H1108" t="n">
        <v>0.63</v>
      </c>
      <c r="I1108" t="n">
        <v>10</v>
      </c>
      <c r="J1108" t="n">
        <v>280.59</v>
      </c>
      <c r="K1108" t="n">
        <v>59.89</v>
      </c>
      <c r="L1108" t="n">
        <v>10</v>
      </c>
      <c r="M1108" t="n">
        <v>8</v>
      </c>
      <c r="N1108" t="n">
        <v>75.7</v>
      </c>
      <c r="O1108" t="n">
        <v>34840.27</v>
      </c>
      <c r="P1108" t="n">
        <v>113.59</v>
      </c>
      <c r="Q1108" t="n">
        <v>204.14</v>
      </c>
      <c r="R1108" t="n">
        <v>27.52</v>
      </c>
      <c r="S1108" t="n">
        <v>17.37</v>
      </c>
      <c r="T1108" t="n">
        <v>2950.19</v>
      </c>
      <c r="U1108" t="n">
        <v>0.63</v>
      </c>
      <c r="V1108" t="n">
        <v>0.74</v>
      </c>
      <c r="W1108" t="n">
        <v>1.15</v>
      </c>
      <c r="X1108" t="n">
        <v>0.18</v>
      </c>
      <c r="Y1108" t="n">
        <v>1</v>
      </c>
      <c r="Z1108" t="n">
        <v>10</v>
      </c>
    </row>
    <row r="1109">
      <c r="A1109" t="n">
        <v>37</v>
      </c>
      <c r="B1109" t="n">
        <v>135</v>
      </c>
      <c r="C1109" t="inlineStr">
        <is>
          <t xml:space="preserve">CONCLUIDO	</t>
        </is>
      </c>
      <c r="D1109" t="n">
        <v>9.844900000000001</v>
      </c>
      <c r="E1109" t="n">
        <v>10.16</v>
      </c>
      <c r="F1109" t="n">
        <v>6.85</v>
      </c>
      <c r="G1109" t="n">
        <v>45.66</v>
      </c>
      <c r="H1109" t="n">
        <v>0.65</v>
      </c>
      <c r="I1109" t="n">
        <v>9</v>
      </c>
      <c r="J1109" t="n">
        <v>281.08</v>
      </c>
      <c r="K1109" t="n">
        <v>59.89</v>
      </c>
      <c r="L1109" t="n">
        <v>10.25</v>
      </c>
      <c r="M1109" t="n">
        <v>7</v>
      </c>
      <c r="N1109" t="n">
        <v>75.95</v>
      </c>
      <c r="O1109" t="n">
        <v>34901.13</v>
      </c>
      <c r="P1109" t="n">
        <v>113.1</v>
      </c>
      <c r="Q1109" t="n">
        <v>204.14</v>
      </c>
      <c r="R1109" t="n">
        <v>26.75</v>
      </c>
      <c r="S1109" t="n">
        <v>17.37</v>
      </c>
      <c r="T1109" t="n">
        <v>2573.96</v>
      </c>
      <c r="U1109" t="n">
        <v>0.65</v>
      </c>
      <c r="V1109" t="n">
        <v>0.75</v>
      </c>
      <c r="W1109" t="n">
        <v>1.15</v>
      </c>
      <c r="X1109" t="n">
        <v>0.16</v>
      </c>
      <c r="Y1109" t="n">
        <v>1</v>
      </c>
      <c r="Z1109" t="n">
        <v>10</v>
      </c>
    </row>
    <row r="1110">
      <c r="A1110" t="n">
        <v>38</v>
      </c>
      <c r="B1110" t="n">
        <v>135</v>
      </c>
      <c r="C1110" t="inlineStr">
        <is>
          <t xml:space="preserve">CONCLUIDO	</t>
        </is>
      </c>
      <c r="D1110" t="n">
        <v>9.833399999999999</v>
      </c>
      <c r="E1110" t="n">
        <v>10.17</v>
      </c>
      <c r="F1110" t="n">
        <v>6.86</v>
      </c>
      <c r="G1110" t="n">
        <v>45.74</v>
      </c>
      <c r="H1110" t="n">
        <v>0.66</v>
      </c>
      <c r="I1110" t="n">
        <v>9</v>
      </c>
      <c r="J1110" t="n">
        <v>281.58</v>
      </c>
      <c r="K1110" t="n">
        <v>59.89</v>
      </c>
      <c r="L1110" t="n">
        <v>10.5</v>
      </c>
      <c r="M1110" t="n">
        <v>7</v>
      </c>
      <c r="N1110" t="n">
        <v>76.19</v>
      </c>
      <c r="O1110" t="n">
        <v>34962.08</v>
      </c>
      <c r="P1110" t="n">
        <v>113.52</v>
      </c>
      <c r="Q1110" t="n">
        <v>204.16</v>
      </c>
      <c r="R1110" t="n">
        <v>27.19</v>
      </c>
      <c r="S1110" t="n">
        <v>17.37</v>
      </c>
      <c r="T1110" t="n">
        <v>2793.27</v>
      </c>
      <c r="U1110" t="n">
        <v>0.64</v>
      </c>
      <c r="V1110" t="n">
        <v>0.74</v>
      </c>
      <c r="W1110" t="n">
        <v>1.15</v>
      </c>
      <c r="X1110" t="n">
        <v>0.17</v>
      </c>
      <c r="Y1110" t="n">
        <v>1</v>
      </c>
      <c r="Z1110" t="n">
        <v>10</v>
      </c>
    </row>
    <row r="1111">
      <c r="A1111" t="n">
        <v>39</v>
      </c>
      <c r="B1111" t="n">
        <v>135</v>
      </c>
      <c r="C1111" t="inlineStr">
        <is>
          <t xml:space="preserve">CONCLUIDO	</t>
        </is>
      </c>
      <c r="D1111" t="n">
        <v>9.841200000000001</v>
      </c>
      <c r="E1111" t="n">
        <v>10.16</v>
      </c>
      <c r="F1111" t="n">
        <v>6.85</v>
      </c>
      <c r="G1111" t="n">
        <v>45.69</v>
      </c>
      <c r="H1111" t="n">
        <v>0.68</v>
      </c>
      <c r="I1111" t="n">
        <v>9</v>
      </c>
      <c r="J1111" t="n">
        <v>282.07</v>
      </c>
      <c r="K1111" t="n">
        <v>59.89</v>
      </c>
      <c r="L1111" t="n">
        <v>10.75</v>
      </c>
      <c r="M1111" t="n">
        <v>7</v>
      </c>
      <c r="N1111" t="n">
        <v>76.44</v>
      </c>
      <c r="O1111" t="n">
        <v>35023.13</v>
      </c>
      <c r="P1111" t="n">
        <v>113.38</v>
      </c>
      <c r="Q1111" t="n">
        <v>204.14</v>
      </c>
      <c r="R1111" t="n">
        <v>26.94</v>
      </c>
      <c r="S1111" t="n">
        <v>17.37</v>
      </c>
      <c r="T1111" t="n">
        <v>2668.61</v>
      </c>
      <c r="U1111" t="n">
        <v>0.64</v>
      </c>
      <c r="V1111" t="n">
        <v>0.75</v>
      </c>
      <c r="W1111" t="n">
        <v>1.15</v>
      </c>
      <c r="X1111" t="n">
        <v>0.16</v>
      </c>
      <c r="Y1111" t="n">
        <v>1</v>
      </c>
      <c r="Z1111" t="n">
        <v>10</v>
      </c>
    </row>
    <row r="1112">
      <c r="A1112" t="n">
        <v>40</v>
      </c>
      <c r="B1112" t="n">
        <v>135</v>
      </c>
      <c r="C1112" t="inlineStr">
        <is>
          <t xml:space="preserve">CONCLUIDO	</t>
        </is>
      </c>
      <c r="D1112" t="n">
        <v>9.837400000000001</v>
      </c>
      <c r="E1112" t="n">
        <v>10.17</v>
      </c>
      <c r="F1112" t="n">
        <v>6.86</v>
      </c>
      <c r="G1112" t="n">
        <v>45.71</v>
      </c>
      <c r="H1112" t="n">
        <v>0.6899999999999999</v>
      </c>
      <c r="I1112" t="n">
        <v>9</v>
      </c>
      <c r="J1112" t="n">
        <v>282.57</v>
      </c>
      <c r="K1112" t="n">
        <v>59.89</v>
      </c>
      <c r="L1112" t="n">
        <v>11</v>
      </c>
      <c r="M1112" t="n">
        <v>7</v>
      </c>
      <c r="N1112" t="n">
        <v>76.68000000000001</v>
      </c>
      <c r="O1112" t="n">
        <v>35084.28</v>
      </c>
      <c r="P1112" t="n">
        <v>113.23</v>
      </c>
      <c r="Q1112" t="n">
        <v>204.14</v>
      </c>
      <c r="R1112" t="n">
        <v>27.02</v>
      </c>
      <c r="S1112" t="n">
        <v>17.37</v>
      </c>
      <c r="T1112" t="n">
        <v>2707.01</v>
      </c>
      <c r="U1112" t="n">
        <v>0.64</v>
      </c>
      <c r="V1112" t="n">
        <v>0.74</v>
      </c>
      <c r="W1112" t="n">
        <v>1.15</v>
      </c>
      <c r="X1112" t="n">
        <v>0.17</v>
      </c>
      <c r="Y1112" t="n">
        <v>1</v>
      </c>
      <c r="Z1112" t="n">
        <v>10</v>
      </c>
    </row>
    <row r="1113">
      <c r="A1113" t="n">
        <v>41</v>
      </c>
      <c r="B1113" t="n">
        <v>135</v>
      </c>
      <c r="C1113" t="inlineStr">
        <is>
          <t xml:space="preserve">CONCLUIDO	</t>
        </is>
      </c>
      <c r="D1113" t="n">
        <v>9.8371</v>
      </c>
      <c r="E1113" t="n">
        <v>10.17</v>
      </c>
      <c r="F1113" t="n">
        <v>6.86</v>
      </c>
      <c r="G1113" t="n">
        <v>45.72</v>
      </c>
      <c r="H1113" t="n">
        <v>0.71</v>
      </c>
      <c r="I1113" t="n">
        <v>9</v>
      </c>
      <c r="J1113" t="n">
        <v>283.06</v>
      </c>
      <c r="K1113" t="n">
        <v>59.89</v>
      </c>
      <c r="L1113" t="n">
        <v>11.25</v>
      </c>
      <c r="M1113" t="n">
        <v>7</v>
      </c>
      <c r="N1113" t="n">
        <v>76.93000000000001</v>
      </c>
      <c r="O1113" t="n">
        <v>35145.53</v>
      </c>
      <c r="P1113" t="n">
        <v>113.13</v>
      </c>
      <c r="Q1113" t="n">
        <v>204.14</v>
      </c>
      <c r="R1113" t="n">
        <v>26.99</v>
      </c>
      <c r="S1113" t="n">
        <v>17.37</v>
      </c>
      <c r="T1113" t="n">
        <v>2693.45</v>
      </c>
      <c r="U1113" t="n">
        <v>0.64</v>
      </c>
      <c r="V1113" t="n">
        <v>0.74</v>
      </c>
      <c r="W1113" t="n">
        <v>1.15</v>
      </c>
      <c r="X1113" t="n">
        <v>0.17</v>
      </c>
      <c r="Y1113" t="n">
        <v>1</v>
      </c>
      <c r="Z1113" t="n">
        <v>10</v>
      </c>
    </row>
    <row r="1114">
      <c r="A1114" t="n">
        <v>42</v>
      </c>
      <c r="B1114" t="n">
        <v>135</v>
      </c>
      <c r="C1114" t="inlineStr">
        <is>
          <t xml:space="preserve">CONCLUIDO	</t>
        </is>
      </c>
      <c r="D1114" t="n">
        <v>9.9116</v>
      </c>
      <c r="E1114" t="n">
        <v>10.09</v>
      </c>
      <c r="F1114" t="n">
        <v>6.83</v>
      </c>
      <c r="G1114" t="n">
        <v>51.24</v>
      </c>
      <c r="H1114" t="n">
        <v>0.72</v>
      </c>
      <c r="I1114" t="n">
        <v>8</v>
      </c>
      <c r="J1114" t="n">
        <v>283.56</v>
      </c>
      <c r="K1114" t="n">
        <v>59.89</v>
      </c>
      <c r="L1114" t="n">
        <v>11.5</v>
      </c>
      <c r="M1114" t="n">
        <v>6</v>
      </c>
      <c r="N1114" t="n">
        <v>77.18000000000001</v>
      </c>
      <c r="O1114" t="n">
        <v>35206.88</v>
      </c>
      <c r="P1114" t="n">
        <v>112.4</v>
      </c>
      <c r="Q1114" t="n">
        <v>204.15</v>
      </c>
      <c r="R1114" t="n">
        <v>26.29</v>
      </c>
      <c r="S1114" t="n">
        <v>17.37</v>
      </c>
      <c r="T1114" t="n">
        <v>2346.58</v>
      </c>
      <c r="U1114" t="n">
        <v>0.66</v>
      </c>
      <c r="V1114" t="n">
        <v>0.75</v>
      </c>
      <c r="W1114" t="n">
        <v>1.15</v>
      </c>
      <c r="X1114" t="n">
        <v>0.14</v>
      </c>
      <c r="Y1114" t="n">
        <v>1</v>
      </c>
      <c r="Z1114" t="n">
        <v>10</v>
      </c>
    </row>
    <row r="1115">
      <c r="A1115" t="n">
        <v>43</v>
      </c>
      <c r="B1115" t="n">
        <v>135</v>
      </c>
      <c r="C1115" t="inlineStr">
        <is>
          <t xml:space="preserve">CONCLUIDO	</t>
        </is>
      </c>
      <c r="D1115" t="n">
        <v>9.922000000000001</v>
      </c>
      <c r="E1115" t="n">
        <v>10.08</v>
      </c>
      <c r="F1115" t="n">
        <v>6.82</v>
      </c>
      <c r="G1115" t="n">
        <v>51.16</v>
      </c>
      <c r="H1115" t="n">
        <v>0.74</v>
      </c>
      <c r="I1115" t="n">
        <v>8</v>
      </c>
      <c r="J1115" t="n">
        <v>284.06</v>
      </c>
      <c r="K1115" t="n">
        <v>59.89</v>
      </c>
      <c r="L1115" t="n">
        <v>11.75</v>
      </c>
      <c r="M1115" t="n">
        <v>6</v>
      </c>
      <c r="N1115" t="n">
        <v>77.42</v>
      </c>
      <c r="O1115" t="n">
        <v>35268.32</v>
      </c>
      <c r="P1115" t="n">
        <v>112.34</v>
      </c>
      <c r="Q1115" t="n">
        <v>204.14</v>
      </c>
      <c r="R1115" t="n">
        <v>25.87</v>
      </c>
      <c r="S1115" t="n">
        <v>17.37</v>
      </c>
      <c r="T1115" t="n">
        <v>2138.06</v>
      </c>
      <c r="U1115" t="n">
        <v>0.67</v>
      </c>
      <c r="V1115" t="n">
        <v>0.75</v>
      </c>
      <c r="W1115" t="n">
        <v>1.15</v>
      </c>
      <c r="X1115" t="n">
        <v>0.13</v>
      </c>
      <c r="Y1115" t="n">
        <v>1</v>
      </c>
      <c r="Z1115" t="n">
        <v>10</v>
      </c>
    </row>
    <row r="1116">
      <c r="A1116" t="n">
        <v>44</v>
      </c>
      <c r="B1116" t="n">
        <v>135</v>
      </c>
      <c r="C1116" t="inlineStr">
        <is>
          <t xml:space="preserve">CONCLUIDO	</t>
        </is>
      </c>
      <c r="D1116" t="n">
        <v>9.927199999999999</v>
      </c>
      <c r="E1116" t="n">
        <v>10.07</v>
      </c>
      <c r="F1116" t="n">
        <v>6.82</v>
      </c>
      <c r="G1116" t="n">
        <v>51.12</v>
      </c>
      <c r="H1116" t="n">
        <v>0.75</v>
      </c>
      <c r="I1116" t="n">
        <v>8</v>
      </c>
      <c r="J1116" t="n">
        <v>284.56</v>
      </c>
      <c r="K1116" t="n">
        <v>59.89</v>
      </c>
      <c r="L1116" t="n">
        <v>12</v>
      </c>
      <c r="M1116" t="n">
        <v>6</v>
      </c>
      <c r="N1116" t="n">
        <v>77.67</v>
      </c>
      <c r="O1116" t="n">
        <v>35329.87</v>
      </c>
      <c r="P1116" t="n">
        <v>112.05</v>
      </c>
      <c r="Q1116" t="n">
        <v>204.14</v>
      </c>
      <c r="R1116" t="n">
        <v>25.84</v>
      </c>
      <c r="S1116" t="n">
        <v>17.37</v>
      </c>
      <c r="T1116" t="n">
        <v>2121.88</v>
      </c>
      <c r="U1116" t="n">
        <v>0.67</v>
      </c>
      <c r="V1116" t="n">
        <v>0.75</v>
      </c>
      <c r="W1116" t="n">
        <v>1.14</v>
      </c>
      <c r="X1116" t="n">
        <v>0.12</v>
      </c>
      <c r="Y1116" t="n">
        <v>1</v>
      </c>
      <c r="Z1116" t="n">
        <v>10</v>
      </c>
    </row>
    <row r="1117">
      <c r="A1117" t="n">
        <v>45</v>
      </c>
      <c r="B1117" t="n">
        <v>135</v>
      </c>
      <c r="C1117" t="inlineStr">
        <is>
          <t xml:space="preserve">CONCLUIDO	</t>
        </is>
      </c>
      <c r="D1117" t="n">
        <v>9.918699999999999</v>
      </c>
      <c r="E1117" t="n">
        <v>10.08</v>
      </c>
      <c r="F1117" t="n">
        <v>6.82</v>
      </c>
      <c r="G1117" t="n">
        <v>51.18</v>
      </c>
      <c r="H1117" t="n">
        <v>0.77</v>
      </c>
      <c r="I1117" t="n">
        <v>8</v>
      </c>
      <c r="J1117" t="n">
        <v>285.06</v>
      </c>
      <c r="K1117" t="n">
        <v>59.89</v>
      </c>
      <c r="L1117" t="n">
        <v>12.25</v>
      </c>
      <c r="M1117" t="n">
        <v>6</v>
      </c>
      <c r="N1117" t="n">
        <v>77.92</v>
      </c>
      <c r="O1117" t="n">
        <v>35391.51</v>
      </c>
      <c r="P1117" t="n">
        <v>112.19</v>
      </c>
      <c r="Q1117" t="n">
        <v>204.14</v>
      </c>
      <c r="R1117" t="n">
        <v>25.99</v>
      </c>
      <c r="S1117" t="n">
        <v>17.37</v>
      </c>
      <c r="T1117" t="n">
        <v>2197.56</v>
      </c>
      <c r="U1117" t="n">
        <v>0.67</v>
      </c>
      <c r="V1117" t="n">
        <v>0.75</v>
      </c>
      <c r="W1117" t="n">
        <v>1.15</v>
      </c>
      <c r="X1117" t="n">
        <v>0.13</v>
      </c>
      <c r="Y1117" t="n">
        <v>1</v>
      </c>
      <c r="Z1117" t="n">
        <v>10</v>
      </c>
    </row>
    <row r="1118">
      <c r="A1118" t="n">
        <v>46</v>
      </c>
      <c r="B1118" t="n">
        <v>135</v>
      </c>
      <c r="C1118" t="inlineStr">
        <is>
          <t xml:space="preserve">CONCLUIDO	</t>
        </is>
      </c>
      <c r="D1118" t="n">
        <v>9.9168</v>
      </c>
      <c r="E1118" t="n">
        <v>10.08</v>
      </c>
      <c r="F1118" t="n">
        <v>6.83</v>
      </c>
      <c r="G1118" t="n">
        <v>51.2</v>
      </c>
      <c r="H1118" t="n">
        <v>0.78</v>
      </c>
      <c r="I1118" t="n">
        <v>8</v>
      </c>
      <c r="J1118" t="n">
        <v>285.56</v>
      </c>
      <c r="K1118" t="n">
        <v>59.89</v>
      </c>
      <c r="L1118" t="n">
        <v>12.5</v>
      </c>
      <c r="M1118" t="n">
        <v>6</v>
      </c>
      <c r="N1118" t="n">
        <v>78.17</v>
      </c>
      <c r="O1118" t="n">
        <v>35453.26</v>
      </c>
      <c r="P1118" t="n">
        <v>112.03</v>
      </c>
      <c r="Q1118" t="n">
        <v>204.15</v>
      </c>
      <c r="R1118" t="n">
        <v>26.16</v>
      </c>
      <c r="S1118" t="n">
        <v>17.37</v>
      </c>
      <c r="T1118" t="n">
        <v>2281.91</v>
      </c>
      <c r="U1118" t="n">
        <v>0.66</v>
      </c>
      <c r="V1118" t="n">
        <v>0.75</v>
      </c>
      <c r="W1118" t="n">
        <v>1.15</v>
      </c>
      <c r="X1118" t="n">
        <v>0.14</v>
      </c>
      <c r="Y1118" t="n">
        <v>1</v>
      </c>
      <c r="Z1118" t="n">
        <v>10</v>
      </c>
    </row>
    <row r="1119">
      <c r="A1119" t="n">
        <v>47</v>
      </c>
      <c r="B1119" t="n">
        <v>135</v>
      </c>
      <c r="C1119" t="inlineStr">
        <is>
          <t xml:space="preserve">CONCLUIDO	</t>
        </is>
      </c>
      <c r="D1119" t="n">
        <v>9.9154</v>
      </c>
      <c r="E1119" t="n">
        <v>10.09</v>
      </c>
      <c r="F1119" t="n">
        <v>6.83</v>
      </c>
      <c r="G1119" t="n">
        <v>51.21</v>
      </c>
      <c r="H1119" t="n">
        <v>0.79</v>
      </c>
      <c r="I1119" t="n">
        <v>8</v>
      </c>
      <c r="J1119" t="n">
        <v>286.06</v>
      </c>
      <c r="K1119" t="n">
        <v>59.89</v>
      </c>
      <c r="L1119" t="n">
        <v>12.75</v>
      </c>
      <c r="M1119" t="n">
        <v>6</v>
      </c>
      <c r="N1119" t="n">
        <v>78.42</v>
      </c>
      <c r="O1119" t="n">
        <v>35515.1</v>
      </c>
      <c r="P1119" t="n">
        <v>112.15</v>
      </c>
      <c r="Q1119" t="n">
        <v>204.19</v>
      </c>
      <c r="R1119" t="n">
        <v>26.09</v>
      </c>
      <c r="S1119" t="n">
        <v>17.37</v>
      </c>
      <c r="T1119" t="n">
        <v>2248.48</v>
      </c>
      <c r="U1119" t="n">
        <v>0.67</v>
      </c>
      <c r="V1119" t="n">
        <v>0.75</v>
      </c>
      <c r="W1119" t="n">
        <v>1.15</v>
      </c>
      <c r="X1119" t="n">
        <v>0.14</v>
      </c>
      <c r="Y1119" t="n">
        <v>1</v>
      </c>
      <c r="Z1119" t="n">
        <v>10</v>
      </c>
    </row>
    <row r="1120">
      <c r="A1120" t="n">
        <v>48</v>
      </c>
      <c r="B1120" t="n">
        <v>135</v>
      </c>
      <c r="C1120" t="inlineStr">
        <is>
          <t xml:space="preserve">CONCLUIDO	</t>
        </is>
      </c>
      <c r="D1120" t="n">
        <v>9.9138</v>
      </c>
      <c r="E1120" t="n">
        <v>10.09</v>
      </c>
      <c r="F1120" t="n">
        <v>6.83</v>
      </c>
      <c r="G1120" t="n">
        <v>51.22</v>
      </c>
      <c r="H1120" t="n">
        <v>0.8100000000000001</v>
      </c>
      <c r="I1120" t="n">
        <v>8</v>
      </c>
      <c r="J1120" t="n">
        <v>286.56</v>
      </c>
      <c r="K1120" t="n">
        <v>59.89</v>
      </c>
      <c r="L1120" t="n">
        <v>13</v>
      </c>
      <c r="M1120" t="n">
        <v>6</v>
      </c>
      <c r="N1120" t="n">
        <v>78.68000000000001</v>
      </c>
      <c r="O1120" t="n">
        <v>35577.18</v>
      </c>
      <c r="P1120" t="n">
        <v>111.95</v>
      </c>
      <c r="Q1120" t="n">
        <v>204.15</v>
      </c>
      <c r="R1120" t="n">
        <v>26.14</v>
      </c>
      <c r="S1120" t="n">
        <v>17.37</v>
      </c>
      <c r="T1120" t="n">
        <v>2274.75</v>
      </c>
      <c r="U1120" t="n">
        <v>0.66</v>
      </c>
      <c r="V1120" t="n">
        <v>0.75</v>
      </c>
      <c r="W1120" t="n">
        <v>1.15</v>
      </c>
      <c r="X1120" t="n">
        <v>0.14</v>
      </c>
      <c r="Y1120" t="n">
        <v>1</v>
      </c>
      <c r="Z1120" t="n">
        <v>10</v>
      </c>
    </row>
    <row r="1121">
      <c r="A1121" t="n">
        <v>49</v>
      </c>
      <c r="B1121" t="n">
        <v>135</v>
      </c>
      <c r="C1121" t="inlineStr">
        <is>
          <t xml:space="preserve">CONCLUIDO	</t>
        </is>
      </c>
      <c r="D1121" t="n">
        <v>9.916499999999999</v>
      </c>
      <c r="E1121" t="n">
        <v>10.08</v>
      </c>
      <c r="F1121" t="n">
        <v>6.83</v>
      </c>
      <c r="G1121" t="n">
        <v>51.2</v>
      </c>
      <c r="H1121" t="n">
        <v>0.82</v>
      </c>
      <c r="I1121" t="n">
        <v>8</v>
      </c>
      <c r="J1121" t="n">
        <v>287.07</v>
      </c>
      <c r="K1121" t="n">
        <v>59.89</v>
      </c>
      <c r="L1121" t="n">
        <v>13.25</v>
      </c>
      <c r="M1121" t="n">
        <v>6</v>
      </c>
      <c r="N1121" t="n">
        <v>78.93000000000001</v>
      </c>
      <c r="O1121" t="n">
        <v>35639.23</v>
      </c>
      <c r="P1121" t="n">
        <v>111.66</v>
      </c>
      <c r="Q1121" t="n">
        <v>204.15</v>
      </c>
      <c r="R1121" t="n">
        <v>26.03</v>
      </c>
      <c r="S1121" t="n">
        <v>17.37</v>
      </c>
      <c r="T1121" t="n">
        <v>2218.76</v>
      </c>
      <c r="U1121" t="n">
        <v>0.67</v>
      </c>
      <c r="V1121" t="n">
        <v>0.75</v>
      </c>
      <c r="W1121" t="n">
        <v>1.15</v>
      </c>
      <c r="X1121" t="n">
        <v>0.13</v>
      </c>
      <c r="Y1121" t="n">
        <v>1</v>
      </c>
      <c r="Z1121" t="n">
        <v>10</v>
      </c>
    </row>
    <row r="1122">
      <c r="A1122" t="n">
        <v>50</v>
      </c>
      <c r="B1122" t="n">
        <v>135</v>
      </c>
      <c r="C1122" t="inlineStr">
        <is>
          <t xml:space="preserve">CONCLUIDO	</t>
        </is>
      </c>
      <c r="D1122" t="n">
        <v>9.9892</v>
      </c>
      <c r="E1122" t="n">
        <v>10.01</v>
      </c>
      <c r="F1122" t="n">
        <v>6.8</v>
      </c>
      <c r="G1122" t="n">
        <v>58.32</v>
      </c>
      <c r="H1122" t="n">
        <v>0.84</v>
      </c>
      <c r="I1122" t="n">
        <v>7</v>
      </c>
      <c r="J1122" t="n">
        <v>287.57</v>
      </c>
      <c r="K1122" t="n">
        <v>59.89</v>
      </c>
      <c r="L1122" t="n">
        <v>13.5</v>
      </c>
      <c r="M1122" t="n">
        <v>5</v>
      </c>
      <c r="N1122" t="n">
        <v>79.18000000000001</v>
      </c>
      <c r="O1122" t="n">
        <v>35701.38</v>
      </c>
      <c r="P1122" t="n">
        <v>111.43</v>
      </c>
      <c r="Q1122" t="n">
        <v>204.16</v>
      </c>
      <c r="R1122" t="n">
        <v>25.31</v>
      </c>
      <c r="S1122" t="n">
        <v>17.37</v>
      </c>
      <c r="T1122" t="n">
        <v>1864.39</v>
      </c>
      <c r="U1122" t="n">
        <v>0.6899999999999999</v>
      </c>
      <c r="V1122" t="n">
        <v>0.75</v>
      </c>
      <c r="W1122" t="n">
        <v>1.15</v>
      </c>
      <c r="X1122" t="n">
        <v>0.11</v>
      </c>
      <c r="Y1122" t="n">
        <v>1</v>
      </c>
      <c r="Z1122" t="n">
        <v>10</v>
      </c>
    </row>
    <row r="1123">
      <c r="A1123" t="n">
        <v>51</v>
      </c>
      <c r="B1123" t="n">
        <v>135</v>
      </c>
      <c r="C1123" t="inlineStr">
        <is>
          <t xml:space="preserve">CONCLUIDO	</t>
        </is>
      </c>
      <c r="D1123" t="n">
        <v>9.9811</v>
      </c>
      <c r="E1123" t="n">
        <v>10.02</v>
      </c>
      <c r="F1123" t="n">
        <v>6.81</v>
      </c>
      <c r="G1123" t="n">
        <v>58.39</v>
      </c>
      <c r="H1123" t="n">
        <v>0.85</v>
      </c>
      <c r="I1123" t="n">
        <v>7</v>
      </c>
      <c r="J1123" t="n">
        <v>288.08</v>
      </c>
      <c r="K1123" t="n">
        <v>59.89</v>
      </c>
      <c r="L1123" t="n">
        <v>13.75</v>
      </c>
      <c r="M1123" t="n">
        <v>5</v>
      </c>
      <c r="N1123" t="n">
        <v>79.44</v>
      </c>
      <c r="O1123" t="n">
        <v>35763.64</v>
      </c>
      <c r="P1123" t="n">
        <v>111.65</v>
      </c>
      <c r="Q1123" t="n">
        <v>204.15</v>
      </c>
      <c r="R1123" t="n">
        <v>25.55</v>
      </c>
      <c r="S1123" t="n">
        <v>17.37</v>
      </c>
      <c r="T1123" t="n">
        <v>1982.75</v>
      </c>
      <c r="U1123" t="n">
        <v>0.68</v>
      </c>
      <c r="V1123" t="n">
        <v>0.75</v>
      </c>
      <c r="W1123" t="n">
        <v>1.15</v>
      </c>
      <c r="X1123" t="n">
        <v>0.12</v>
      </c>
      <c r="Y1123" t="n">
        <v>1</v>
      </c>
      <c r="Z1123" t="n">
        <v>10</v>
      </c>
    </row>
    <row r="1124">
      <c r="A1124" t="n">
        <v>52</v>
      </c>
      <c r="B1124" t="n">
        <v>135</v>
      </c>
      <c r="C1124" t="inlineStr">
        <is>
          <t xml:space="preserve">CONCLUIDO	</t>
        </is>
      </c>
      <c r="D1124" t="n">
        <v>9.992000000000001</v>
      </c>
      <c r="E1124" t="n">
        <v>10.01</v>
      </c>
      <c r="F1124" t="n">
        <v>6.8</v>
      </c>
      <c r="G1124" t="n">
        <v>58.3</v>
      </c>
      <c r="H1124" t="n">
        <v>0.86</v>
      </c>
      <c r="I1124" t="n">
        <v>7</v>
      </c>
      <c r="J1124" t="n">
        <v>288.58</v>
      </c>
      <c r="K1124" t="n">
        <v>59.89</v>
      </c>
      <c r="L1124" t="n">
        <v>14</v>
      </c>
      <c r="M1124" t="n">
        <v>5</v>
      </c>
      <c r="N1124" t="n">
        <v>79.69</v>
      </c>
      <c r="O1124" t="n">
        <v>35826</v>
      </c>
      <c r="P1124" t="n">
        <v>111.67</v>
      </c>
      <c r="Q1124" t="n">
        <v>204.14</v>
      </c>
      <c r="R1124" t="n">
        <v>25.28</v>
      </c>
      <c r="S1124" t="n">
        <v>17.37</v>
      </c>
      <c r="T1124" t="n">
        <v>1846.38</v>
      </c>
      <c r="U1124" t="n">
        <v>0.6899999999999999</v>
      </c>
      <c r="V1124" t="n">
        <v>0.75</v>
      </c>
      <c r="W1124" t="n">
        <v>1.15</v>
      </c>
      <c r="X1124" t="n">
        <v>0.11</v>
      </c>
      <c r="Y1124" t="n">
        <v>1</v>
      </c>
      <c r="Z1124" t="n">
        <v>10</v>
      </c>
    </row>
    <row r="1125">
      <c r="A1125" t="n">
        <v>53</v>
      </c>
      <c r="B1125" t="n">
        <v>135</v>
      </c>
      <c r="C1125" t="inlineStr">
        <is>
          <t xml:space="preserve">CONCLUIDO	</t>
        </is>
      </c>
      <c r="D1125" t="n">
        <v>9.98</v>
      </c>
      <c r="E1125" t="n">
        <v>10.02</v>
      </c>
      <c r="F1125" t="n">
        <v>6.81</v>
      </c>
      <c r="G1125" t="n">
        <v>58.4</v>
      </c>
      <c r="H1125" t="n">
        <v>0.88</v>
      </c>
      <c r="I1125" t="n">
        <v>7</v>
      </c>
      <c r="J1125" t="n">
        <v>289.09</v>
      </c>
      <c r="K1125" t="n">
        <v>59.89</v>
      </c>
      <c r="L1125" t="n">
        <v>14.25</v>
      </c>
      <c r="M1125" t="n">
        <v>5</v>
      </c>
      <c r="N1125" t="n">
        <v>79.95</v>
      </c>
      <c r="O1125" t="n">
        <v>35888.47</v>
      </c>
      <c r="P1125" t="n">
        <v>111.77</v>
      </c>
      <c r="Q1125" t="n">
        <v>204.14</v>
      </c>
      <c r="R1125" t="n">
        <v>25.67</v>
      </c>
      <c r="S1125" t="n">
        <v>17.37</v>
      </c>
      <c r="T1125" t="n">
        <v>2042.38</v>
      </c>
      <c r="U1125" t="n">
        <v>0.68</v>
      </c>
      <c r="V1125" t="n">
        <v>0.75</v>
      </c>
      <c r="W1125" t="n">
        <v>1.15</v>
      </c>
      <c r="X1125" t="n">
        <v>0.12</v>
      </c>
      <c r="Y1125" t="n">
        <v>1</v>
      </c>
      <c r="Z1125" t="n">
        <v>10</v>
      </c>
    </row>
    <row r="1126">
      <c r="A1126" t="n">
        <v>54</v>
      </c>
      <c r="B1126" t="n">
        <v>135</v>
      </c>
      <c r="C1126" t="inlineStr">
        <is>
          <t xml:space="preserve">CONCLUIDO	</t>
        </is>
      </c>
      <c r="D1126" t="n">
        <v>9.984999999999999</v>
      </c>
      <c r="E1126" t="n">
        <v>10.02</v>
      </c>
      <c r="F1126" t="n">
        <v>6.81</v>
      </c>
      <c r="G1126" t="n">
        <v>58.35</v>
      </c>
      <c r="H1126" t="n">
        <v>0.89</v>
      </c>
      <c r="I1126" t="n">
        <v>7</v>
      </c>
      <c r="J1126" t="n">
        <v>289.6</v>
      </c>
      <c r="K1126" t="n">
        <v>59.89</v>
      </c>
      <c r="L1126" t="n">
        <v>14.5</v>
      </c>
      <c r="M1126" t="n">
        <v>5</v>
      </c>
      <c r="N1126" t="n">
        <v>80.20999999999999</v>
      </c>
      <c r="O1126" t="n">
        <v>35951.04</v>
      </c>
      <c r="P1126" t="n">
        <v>111.7</v>
      </c>
      <c r="Q1126" t="n">
        <v>204.14</v>
      </c>
      <c r="R1126" t="n">
        <v>25.52</v>
      </c>
      <c r="S1126" t="n">
        <v>17.37</v>
      </c>
      <c r="T1126" t="n">
        <v>1965.85</v>
      </c>
      <c r="U1126" t="n">
        <v>0.68</v>
      </c>
      <c r="V1126" t="n">
        <v>0.75</v>
      </c>
      <c r="W1126" t="n">
        <v>1.15</v>
      </c>
      <c r="X1126" t="n">
        <v>0.12</v>
      </c>
      <c r="Y1126" t="n">
        <v>1</v>
      </c>
      <c r="Z1126" t="n">
        <v>10</v>
      </c>
    </row>
    <row r="1127">
      <c r="A1127" t="n">
        <v>55</v>
      </c>
      <c r="B1127" t="n">
        <v>135</v>
      </c>
      <c r="C1127" t="inlineStr">
        <is>
          <t xml:space="preserve">CONCLUIDO	</t>
        </is>
      </c>
      <c r="D1127" t="n">
        <v>9.9809</v>
      </c>
      <c r="E1127" t="n">
        <v>10.02</v>
      </c>
      <c r="F1127" t="n">
        <v>6.81</v>
      </c>
      <c r="G1127" t="n">
        <v>58.39</v>
      </c>
      <c r="H1127" t="n">
        <v>0.91</v>
      </c>
      <c r="I1127" t="n">
        <v>7</v>
      </c>
      <c r="J1127" t="n">
        <v>290.1</v>
      </c>
      <c r="K1127" t="n">
        <v>59.89</v>
      </c>
      <c r="L1127" t="n">
        <v>14.75</v>
      </c>
      <c r="M1127" t="n">
        <v>5</v>
      </c>
      <c r="N1127" t="n">
        <v>80.47</v>
      </c>
      <c r="O1127" t="n">
        <v>36013.72</v>
      </c>
      <c r="P1127" t="n">
        <v>111.6</v>
      </c>
      <c r="Q1127" t="n">
        <v>204.14</v>
      </c>
      <c r="R1127" t="n">
        <v>25.66</v>
      </c>
      <c r="S1127" t="n">
        <v>17.37</v>
      </c>
      <c r="T1127" t="n">
        <v>2039.26</v>
      </c>
      <c r="U1127" t="n">
        <v>0.68</v>
      </c>
      <c r="V1127" t="n">
        <v>0.75</v>
      </c>
      <c r="W1127" t="n">
        <v>1.15</v>
      </c>
      <c r="X1127" t="n">
        <v>0.12</v>
      </c>
      <c r="Y1127" t="n">
        <v>1</v>
      </c>
      <c r="Z1127" t="n">
        <v>10</v>
      </c>
    </row>
    <row r="1128">
      <c r="A1128" t="n">
        <v>56</v>
      </c>
      <c r="B1128" t="n">
        <v>135</v>
      </c>
      <c r="C1128" t="inlineStr">
        <is>
          <t xml:space="preserve">CONCLUIDO	</t>
        </is>
      </c>
      <c r="D1128" t="n">
        <v>9.9809</v>
      </c>
      <c r="E1128" t="n">
        <v>10.02</v>
      </c>
      <c r="F1128" t="n">
        <v>6.81</v>
      </c>
      <c r="G1128" t="n">
        <v>58.39</v>
      </c>
      <c r="H1128" t="n">
        <v>0.92</v>
      </c>
      <c r="I1128" t="n">
        <v>7</v>
      </c>
      <c r="J1128" t="n">
        <v>290.61</v>
      </c>
      <c r="K1128" t="n">
        <v>59.89</v>
      </c>
      <c r="L1128" t="n">
        <v>15</v>
      </c>
      <c r="M1128" t="n">
        <v>5</v>
      </c>
      <c r="N1128" t="n">
        <v>80.73</v>
      </c>
      <c r="O1128" t="n">
        <v>36076.5</v>
      </c>
      <c r="P1128" t="n">
        <v>111.46</v>
      </c>
      <c r="Q1128" t="n">
        <v>204.14</v>
      </c>
      <c r="R1128" t="n">
        <v>25.62</v>
      </c>
      <c r="S1128" t="n">
        <v>17.37</v>
      </c>
      <c r="T1128" t="n">
        <v>2016.57</v>
      </c>
      <c r="U1128" t="n">
        <v>0.68</v>
      </c>
      <c r="V1128" t="n">
        <v>0.75</v>
      </c>
      <c r="W1128" t="n">
        <v>1.15</v>
      </c>
      <c r="X1128" t="n">
        <v>0.12</v>
      </c>
      <c r="Y1128" t="n">
        <v>1</v>
      </c>
      <c r="Z1128" t="n">
        <v>10</v>
      </c>
    </row>
    <row r="1129">
      <c r="A1129" t="n">
        <v>57</v>
      </c>
      <c r="B1129" t="n">
        <v>135</v>
      </c>
      <c r="C1129" t="inlineStr">
        <is>
          <t xml:space="preserve">CONCLUIDO	</t>
        </is>
      </c>
      <c r="D1129" t="n">
        <v>9.9811</v>
      </c>
      <c r="E1129" t="n">
        <v>10.02</v>
      </c>
      <c r="F1129" t="n">
        <v>6.81</v>
      </c>
      <c r="G1129" t="n">
        <v>58.39</v>
      </c>
      <c r="H1129" t="n">
        <v>0.93</v>
      </c>
      <c r="I1129" t="n">
        <v>7</v>
      </c>
      <c r="J1129" t="n">
        <v>291.12</v>
      </c>
      <c r="K1129" t="n">
        <v>59.89</v>
      </c>
      <c r="L1129" t="n">
        <v>15.25</v>
      </c>
      <c r="M1129" t="n">
        <v>5</v>
      </c>
      <c r="N1129" t="n">
        <v>80.98999999999999</v>
      </c>
      <c r="O1129" t="n">
        <v>36139.39</v>
      </c>
      <c r="P1129" t="n">
        <v>111.31</v>
      </c>
      <c r="Q1129" t="n">
        <v>204.14</v>
      </c>
      <c r="R1129" t="n">
        <v>25.74</v>
      </c>
      <c r="S1129" t="n">
        <v>17.37</v>
      </c>
      <c r="T1129" t="n">
        <v>2077.3</v>
      </c>
      <c r="U1129" t="n">
        <v>0.67</v>
      </c>
      <c r="V1129" t="n">
        <v>0.75</v>
      </c>
      <c r="W1129" t="n">
        <v>1.14</v>
      </c>
      <c r="X1129" t="n">
        <v>0.12</v>
      </c>
      <c r="Y1129" t="n">
        <v>1</v>
      </c>
      <c r="Z1129" t="n">
        <v>10</v>
      </c>
    </row>
    <row r="1130">
      <c r="A1130" t="n">
        <v>58</v>
      </c>
      <c r="B1130" t="n">
        <v>135</v>
      </c>
      <c r="C1130" t="inlineStr">
        <is>
          <t xml:space="preserve">CONCLUIDO	</t>
        </is>
      </c>
      <c r="D1130" t="n">
        <v>9.9809</v>
      </c>
      <c r="E1130" t="n">
        <v>10.02</v>
      </c>
      <c r="F1130" t="n">
        <v>6.81</v>
      </c>
      <c r="G1130" t="n">
        <v>58.39</v>
      </c>
      <c r="H1130" t="n">
        <v>0.95</v>
      </c>
      <c r="I1130" t="n">
        <v>7</v>
      </c>
      <c r="J1130" t="n">
        <v>291.63</v>
      </c>
      <c r="K1130" t="n">
        <v>59.89</v>
      </c>
      <c r="L1130" t="n">
        <v>15.5</v>
      </c>
      <c r="M1130" t="n">
        <v>5</v>
      </c>
      <c r="N1130" t="n">
        <v>81.25</v>
      </c>
      <c r="O1130" t="n">
        <v>36202.38</v>
      </c>
      <c r="P1130" t="n">
        <v>111.16</v>
      </c>
      <c r="Q1130" t="n">
        <v>204.14</v>
      </c>
      <c r="R1130" t="n">
        <v>25.66</v>
      </c>
      <c r="S1130" t="n">
        <v>17.37</v>
      </c>
      <c r="T1130" t="n">
        <v>2038.69</v>
      </c>
      <c r="U1130" t="n">
        <v>0.68</v>
      </c>
      <c r="V1130" t="n">
        <v>0.75</v>
      </c>
      <c r="W1130" t="n">
        <v>1.15</v>
      </c>
      <c r="X1130" t="n">
        <v>0.12</v>
      </c>
      <c r="Y1130" t="n">
        <v>1</v>
      </c>
      <c r="Z1130" t="n">
        <v>10</v>
      </c>
    </row>
    <row r="1131">
      <c r="A1131" t="n">
        <v>59</v>
      </c>
      <c r="B1131" t="n">
        <v>135</v>
      </c>
      <c r="C1131" t="inlineStr">
        <is>
          <t xml:space="preserve">CONCLUIDO	</t>
        </is>
      </c>
      <c r="D1131" t="n">
        <v>9.9895</v>
      </c>
      <c r="E1131" t="n">
        <v>10.01</v>
      </c>
      <c r="F1131" t="n">
        <v>6.8</v>
      </c>
      <c r="G1131" t="n">
        <v>58.32</v>
      </c>
      <c r="H1131" t="n">
        <v>0.96</v>
      </c>
      <c r="I1131" t="n">
        <v>7</v>
      </c>
      <c r="J1131" t="n">
        <v>292.15</v>
      </c>
      <c r="K1131" t="n">
        <v>59.89</v>
      </c>
      <c r="L1131" t="n">
        <v>15.75</v>
      </c>
      <c r="M1131" t="n">
        <v>5</v>
      </c>
      <c r="N1131" t="n">
        <v>81.51000000000001</v>
      </c>
      <c r="O1131" t="n">
        <v>36265.48</v>
      </c>
      <c r="P1131" t="n">
        <v>110.78</v>
      </c>
      <c r="Q1131" t="n">
        <v>204.14</v>
      </c>
      <c r="R1131" t="n">
        <v>25.41</v>
      </c>
      <c r="S1131" t="n">
        <v>17.37</v>
      </c>
      <c r="T1131" t="n">
        <v>1914.13</v>
      </c>
      <c r="U1131" t="n">
        <v>0.68</v>
      </c>
      <c r="V1131" t="n">
        <v>0.75</v>
      </c>
      <c r="W1131" t="n">
        <v>1.14</v>
      </c>
      <c r="X1131" t="n">
        <v>0.11</v>
      </c>
      <c r="Y1131" t="n">
        <v>1</v>
      </c>
      <c r="Z1131" t="n">
        <v>10</v>
      </c>
    </row>
    <row r="1132">
      <c r="A1132" t="n">
        <v>60</v>
      </c>
      <c r="B1132" t="n">
        <v>135</v>
      </c>
      <c r="C1132" t="inlineStr">
        <is>
          <t xml:space="preserve">CONCLUIDO	</t>
        </is>
      </c>
      <c r="D1132" t="n">
        <v>10.0576</v>
      </c>
      <c r="E1132" t="n">
        <v>9.94</v>
      </c>
      <c r="F1132" t="n">
        <v>6.79</v>
      </c>
      <c r="G1132" t="n">
        <v>67.86</v>
      </c>
      <c r="H1132" t="n">
        <v>0.97</v>
      </c>
      <c r="I1132" t="n">
        <v>6</v>
      </c>
      <c r="J1132" t="n">
        <v>292.66</v>
      </c>
      <c r="K1132" t="n">
        <v>59.89</v>
      </c>
      <c r="L1132" t="n">
        <v>16</v>
      </c>
      <c r="M1132" t="n">
        <v>4</v>
      </c>
      <c r="N1132" t="n">
        <v>81.77</v>
      </c>
      <c r="O1132" t="n">
        <v>36328.69</v>
      </c>
      <c r="P1132" t="n">
        <v>110.45</v>
      </c>
      <c r="Q1132" t="n">
        <v>204.14</v>
      </c>
      <c r="R1132" t="n">
        <v>24.72</v>
      </c>
      <c r="S1132" t="n">
        <v>17.37</v>
      </c>
      <c r="T1132" t="n">
        <v>1570.85</v>
      </c>
      <c r="U1132" t="n">
        <v>0.7</v>
      </c>
      <c r="V1132" t="n">
        <v>0.75</v>
      </c>
      <c r="W1132" t="n">
        <v>1.15</v>
      </c>
      <c r="X1132" t="n">
        <v>0.1</v>
      </c>
      <c r="Y1132" t="n">
        <v>1</v>
      </c>
      <c r="Z1132" t="n">
        <v>10</v>
      </c>
    </row>
    <row r="1133">
      <c r="A1133" t="n">
        <v>61</v>
      </c>
      <c r="B1133" t="n">
        <v>135</v>
      </c>
      <c r="C1133" t="inlineStr">
        <is>
          <t xml:space="preserve">CONCLUIDO	</t>
        </is>
      </c>
      <c r="D1133" t="n">
        <v>10.0547</v>
      </c>
      <c r="E1133" t="n">
        <v>9.949999999999999</v>
      </c>
      <c r="F1133" t="n">
        <v>6.79</v>
      </c>
      <c r="G1133" t="n">
        <v>67.89</v>
      </c>
      <c r="H1133" t="n">
        <v>0.99</v>
      </c>
      <c r="I1133" t="n">
        <v>6</v>
      </c>
      <c r="J1133" t="n">
        <v>293.17</v>
      </c>
      <c r="K1133" t="n">
        <v>59.89</v>
      </c>
      <c r="L1133" t="n">
        <v>16.25</v>
      </c>
      <c r="M1133" t="n">
        <v>4</v>
      </c>
      <c r="N1133" t="n">
        <v>82.03</v>
      </c>
      <c r="O1133" t="n">
        <v>36392.01</v>
      </c>
      <c r="P1133" t="n">
        <v>110.58</v>
      </c>
      <c r="Q1133" t="n">
        <v>204.14</v>
      </c>
      <c r="R1133" t="n">
        <v>24.82</v>
      </c>
      <c r="S1133" t="n">
        <v>17.37</v>
      </c>
      <c r="T1133" t="n">
        <v>1620.42</v>
      </c>
      <c r="U1133" t="n">
        <v>0.7</v>
      </c>
      <c r="V1133" t="n">
        <v>0.75</v>
      </c>
      <c r="W1133" t="n">
        <v>1.15</v>
      </c>
      <c r="X1133" t="n">
        <v>0.1</v>
      </c>
      <c r="Y1133" t="n">
        <v>1</v>
      </c>
      <c r="Z1133" t="n">
        <v>10</v>
      </c>
    </row>
    <row r="1134">
      <c r="A1134" t="n">
        <v>62</v>
      </c>
      <c r="B1134" t="n">
        <v>135</v>
      </c>
      <c r="C1134" t="inlineStr">
        <is>
          <t xml:space="preserve">CONCLUIDO	</t>
        </is>
      </c>
      <c r="D1134" t="n">
        <v>10.0567</v>
      </c>
      <c r="E1134" t="n">
        <v>9.94</v>
      </c>
      <c r="F1134" t="n">
        <v>6.79</v>
      </c>
      <c r="G1134" t="n">
        <v>67.87</v>
      </c>
      <c r="H1134" t="n">
        <v>1</v>
      </c>
      <c r="I1134" t="n">
        <v>6</v>
      </c>
      <c r="J1134" t="n">
        <v>293.69</v>
      </c>
      <c r="K1134" t="n">
        <v>59.89</v>
      </c>
      <c r="L1134" t="n">
        <v>16.5</v>
      </c>
      <c r="M1134" t="n">
        <v>4</v>
      </c>
      <c r="N1134" t="n">
        <v>82.3</v>
      </c>
      <c r="O1134" t="n">
        <v>36455.44</v>
      </c>
      <c r="P1134" t="n">
        <v>110.57</v>
      </c>
      <c r="Q1134" t="n">
        <v>204.14</v>
      </c>
      <c r="R1134" t="n">
        <v>24.84</v>
      </c>
      <c r="S1134" t="n">
        <v>17.37</v>
      </c>
      <c r="T1134" t="n">
        <v>1631.74</v>
      </c>
      <c r="U1134" t="n">
        <v>0.7</v>
      </c>
      <c r="V1134" t="n">
        <v>0.75</v>
      </c>
      <c r="W1134" t="n">
        <v>1.15</v>
      </c>
      <c r="X1134" t="n">
        <v>0.1</v>
      </c>
      <c r="Y1134" t="n">
        <v>1</v>
      </c>
      <c r="Z1134" t="n">
        <v>10</v>
      </c>
    </row>
    <row r="1135">
      <c r="A1135" t="n">
        <v>63</v>
      </c>
      <c r="B1135" t="n">
        <v>135</v>
      </c>
      <c r="C1135" t="inlineStr">
        <is>
          <t xml:space="preserve">CONCLUIDO	</t>
        </is>
      </c>
      <c r="D1135" t="n">
        <v>10.0578</v>
      </c>
      <c r="E1135" t="n">
        <v>9.94</v>
      </c>
      <c r="F1135" t="n">
        <v>6.79</v>
      </c>
      <c r="G1135" t="n">
        <v>67.86</v>
      </c>
      <c r="H1135" t="n">
        <v>1.01</v>
      </c>
      <c r="I1135" t="n">
        <v>6</v>
      </c>
      <c r="J1135" t="n">
        <v>294.2</v>
      </c>
      <c r="K1135" t="n">
        <v>59.89</v>
      </c>
      <c r="L1135" t="n">
        <v>16.75</v>
      </c>
      <c r="M1135" t="n">
        <v>4</v>
      </c>
      <c r="N1135" t="n">
        <v>82.56</v>
      </c>
      <c r="O1135" t="n">
        <v>36518.97</v>
      </c>
      <c r="P1135" t="n">
        <v>110.7</v>
      </c>
      <c r="Q1135" t="n">
        <v>204.14</v>
      </c>
      <c r="R1135" t="n">
        <v>24.84</v>
      </c>
      <c r="S1135" t="n">
        <v>17.37</v>
      </c>
      <c r="T1135" t="n">
        <v>1631</v>
      </c>
      <c r="U1135" t="n">
        <v>0.7</v>
      </c>
      <c r="V1135" t="n">
        <v>0.75</v>
      </c>
      <c r="W1135" t="n">
        <v>1.14</v>
      </c>
      <c r="X1135" t="n">
        <v>0.1</v>
      </c>
      <c r="Y1135" t="n">
        <v>1</v>
      </c>
      <c r="Z1135" t="n">
        <v>10</v>
      </c>
    </row>
    <row r="1136">
      <c r="A1136" t="n">
        <v>64</v>
      </c>
      <c r="B1136" t="n">
        <v>135</v>
      </c>
      <c r="C1136" t="inlineStr">
        <is>
          <t xml:space="preserve">CONCLUIDO	</t>
        </is>
      </c>
      <c r="D1136" t="n">
        <v>10.0531</v>
      </c>
      <c r="E1136" t="n">
        <v>9.949999999999999</v>
      </c>
      <c r="F1136" t="n">
        <v>6.79</v>
      </c>
      <c r="G1136" t="n">
        <v>67.91</v>
      </c>
      <c r="H1136" t="n">
        <v>1.03</v>
      </c>
      <c r="I1136" t="n">
        <v>6</v>
      </c>
      <c r="J1136" t="n">
        <v>294.72</v>
      </c>
      <c r="K1136" t="n">
        <v>59.89</v>
      </c>
      <c r="L1136" t="n">
        <v>17</v>
      </c>
      <c r="M1136" t="n">
        <v>4</v>
      </c>
      <c r="N1136" t="n">
        <v>82.83</v>
      </c>
      <c r="O1136" t="n">
        <v>36582.62</v>
      </c>
      <c r="P1136" t="n">
        <v>110.82</v>
      </c>
      <c r="Q1136" t="n">
        <v>204.14</v>
      </c>
      <c r="R1136" t="n">
        <v>25.04</v>
      </c>
      <c r="S1136" t="n">
        <v>17.37</v>
      </c>
      <c r="T1136" t="n">
        <v>1734.41</v>
      </c>
      <c r="U1136" t="n">
        <v>0.6899999999999999</v>
      </c>
      <c r="V1136" t="n">
        <v>0.75</v>
      </c>
      <c r="W1136" t="n">
        <v>1.14</v>
      </c>
      <c r="X1136" t="n">
        <v>0.1</v>
      </c>
      <c r="Y1136" t="n">
        <v>1</v>
      </c>
      <c r="Z1136" t="n">
        <v>10</v>
      </c>
    </row>
    <row r="1137">
      <c r="A1137" t="n">
        <v>65</v>
      </c>
      <c r="B1137" t="n">
        <v>135</v>
      </c>
      <c r="C1137" t="inlineStr">
        <is>
          <t xml:space="preserve">CONCLUIDO	</t>
        </is>
      </c>
      <c r="D1137" t="n">
        <v>10.0584</v>
      </c>
      <c r="E1137" t="n">
        <v>9.94</v>
      </c>
      <c r="F1137" t="n">
        <v>6.79</v>
      </c>
      <c r="G1137" t="n">
        <v>67.86</v>
      </c>
      <c r="H1137" t="n">
        <v>1.04</v>
      </c>
      <c r="I1137" t="n">
        <v>6</v>
      </c>
      <c r="J1137" t="n">
        <v>295.23</v>
      </c>
      <c r="K1137" t="n">
        <v>59.89</v>
      </c>
      <c r="L1137" t="n">
        <v>17.25</v>
      </c>
      <c r="M1137" t="n">
        <v>4</v>
      </c>
      <c r="N1137" t="n">
        <v>83.09999999999999</v>
      </c>
      <c r="O1137" t="n">
        <v>36646.38</v>
      </c>
      <c r="P1137" t="n">
        <v>110.72</v>
      </c>
      <c r="Q1137" t="n">
        <v>204.14</v>
      </c>
      <c r="R1137" t="n">
        <v>24.7</v>
      </c>
      <c r="S1137" t="n">
        <v>17.37</v>
      </c>
      <c r="T1137" t="n">
        <v>1561.96</v>
      </c>
      <c r="U1137" t="n">
        <v>0.7</v>
      </c>
      <c r="V1137" t="n">
        <v>0.75</v>
      </c>
      <c r="W1137" t="n">
        <v>1.15</v>
      </c>
      <c r="X1137" t="n">
        <v>0.09</v>
      </c>
      <c r="Y1137" t="n">
        <v>1</v>
      </c>
      <c r="Z1137" t="n">
        <v>10</v>
      </c>
    </row>
    <row r="1138">
      <c r="A1138" t="n">
        <v>66</v>
      </c>
      <c r="B1138" t="n">
        <v>135</v>
      </c>
      <c r="C1138" t="inlineStr">
        <is>
          <t xml:space="preserve">CONCLUIDO	</t>
        </is>
      </c>
      <c r="D1138" t="n">
        <v>10.0618</v>
      </c>
      <c r="E1138" t="n">
        <v>9.94</v>
      </c>
      <c r="F1138" t="n">
        <v>6.78</v>
      </c>
      <c r="G1138" t="n">
        <v>67.81999999999999</v>
      </c>
      <c r="H1138" t="n">
        <v>1.05</v>
      </c>
      <c r="I1138" t="n">
        <v>6</v>
      </c>
      <c r="J1138" t="n">
        <v>295.75</v>
      </c>
      <c r="K1138" t="n">
        <v>59.89</v>
      </c>
      <c r="L1138" t="n">
        <v>17.5</v>
      </c>
      <c r="M1138" t="n">
        <v>4</v>
      </c>
      <c r="N1138" t="n">
        <v>83.36</v>
      </c>
      <c r="O1138" t="n">
        <v>36710.24</v>
      </c>
      <c r="P1138" t="n">
        <v>110.51</v>
      </c>
      <c r="Q1138" t="n">
        <v>204.15</v>
      </c>
      <c r="R1138" t="n">
        <v>24.6</v>
      </c>
      <c r="S1138" t="n">
        <v>17.37</v>
      </c>
      <c r="T1138" t="n">
        <v>1510.01</v>
      </c>
      <c r="U1138" t="n">
        <v>0.71</v>
      </c>
      <c r="V1138" t="n">
        <v>0.75</v>
      </c>
      <c r="W1138" t="n">
        <v>1.15</v>
      </c>
      <c r="X1138" t="n">
        <v>0.09</v>
      </c>
      <c r="Y1138" t="n">
        <v>1</v>
      </c>
      <c r="Z1138" t="n">
        <v>10</v>
      </c>
    </row>
    <row r="1139">
      <c r="A1139" t="n">
        <v>67</v>
      </c>
      <c r="B1139" t="n">
        <v>135</v>
      </c>
      <c r="C1139" t="inlineStr">
        <is>
          <t xml:space="preserve">CONCLUIDO	</t>
        </is>
      </c>
      <c r="D1139" t="n">
        <v>10.057</v>
      </c>
      <c r="E1139" t="n">
        <v>9.94</v>
      </c>
      <c r="F1139" t="n">
        <v>6.79</v>
      </c>
      <c r="G1139" t="n">
        <v>67.87</v>
      </c>
      <c r="H1139" t="n">
        <v>1.07</v>
      </c>
      <c r="I1139" t="n">
        <v>6</v>
      </c>
      <c r="J1139" t="n">
        <v>296.27</v>
      </c>
      <c r="K1139" t="n">
        <v>59.89</v>
      </c>
      <c r="L1139" t="n">
        <v>17.75</v>
      </c>
      <c r="M1139" t="n">
        <v>4</v>
      </c>
      <c r="N1139" t="n">
        <v>83.63</v>
      </c>
      <c r="O1139" t="n">
        <v>36774.22</v>
      </c>
      <c r="P1139" t="n">
        <v>110.48</v>
      </c>
      <c r="Q1139" t="n">
        <v>204.16</v>
      </c>
      <c r="R1139" t="n">
        <v>24.8</v>
      </c>
      <c r="S1139" t="n">
        <v>17.37</v>
      </c>
      <c r="T1139" t="n">
        <v>1614.72</v>
      </c>
      <c r="U1139" t="n">
        <v>0.7</v>
      </c>
      <c r="V1139" t="n">
        <v>0.75</v>
      </c>
      <c r="W1139" t="n">
        <v>1.15</v>
      </c>
      <c r="X1139" t="n">
        <v>0.1</v>
      </c>
      <c r="Y1139" t="n">
        <v>1</v>
      </c>
      <c r="Z1139" t="n">
        <v>10</v>
      </c>
    </row>
    <row r="1140">
      <c r="A1140" t="n">
        <v>68</v>
      </c>
      <c r="B1140" t="n">
        <v>135</v>
      </c>
      <c r="C1140" t="inlineStr">
        <is>
          <t xml:space="preserve">CONCLUIDO	</t>
        </is>
      </c>
      <c r="D1140" t="n">
        <v>10.0547</v>
      </c>
      <c r="E1140" t="n">
        <v>9.949999999999999</v>
      </c>
      <c r="F1140" t="n">
        <v>6.79</v>
      </c>
      <c r="G1140" t="n">
        <v>67.89</v>
      </c>
      <c r="H1140" t="n">
        <v>1.08</v>
      </c>
      <c r="I1140" t="n">
        <v>6</v>
      </c>
      <c r="J1140" t="n">
        <v>296.79</v>
      </c>
      <c r="K1140" t="n">
        <v>59.89</v>
      </c>
      <c r="L1140" t="n">
        <v>18</v>
      </c>
      <c r="M1140" t="n">
        <v>4</v>
      </c>
      <c r="N1140" t="n">
        <v>83.90000000000001</v>
      </c>
      <c r="O1140" t="n">
        <v>36838.32</v>
      </c>
      <c r="P1140" t="n">
        <v>110.4</v>
      </c>
      <c r="Q1140" t="n">
        <v>204.14</v>
      </c>
      <c r="R1140" t="n">
        <v>24.92</v>
      </c>
      <c r="S1140" t="n">
        <v>17.37</v>
      </c>
      <c r="T1140" t="n">
        <v>1674.77</v>
      </c>
      <c r="U1140" t="n">
        <v>0.7</v>
      </c>
      <c r="V1140" t="n">
        <v>0.75</v>
      </c>
      <c r="W1140" t="n">
        <v>1.14</v>
      </c>
      <c r="X1140" t="n">
        <v>0.1</v>
      </c>
      <c r="Y1140" t="n">
        <v>1</v>
      </c>
      <c r="Z1140" t="n">
        <v>10</v>
      </c>
    </row>
    <row r="1141">
      <c r="A1141" t="n">
        <v>69</v>
      </c>
      <c r="B1141" t="n">
        <v>135</v>
      </c>
      <c r="C1141" t="inlineStr">
        <is>
          <t xml:space="preserve">CONCLUIDO	</t>
        </is>
      </c>
      <c r="D1141" t="n">
        <v>10.0528</v>
      </c>
      <c r="E1141" t="n">
        <v>9.949999999999999</v>
      </c>
      <c r="F1141" t="n">
        <v>6.79</v>
      </c>
      <c r="G1141" t="n">
        <v>67.91</v>
      </c>
      <c r="H1141" t="n">
        <v>1.09</v>
      </c>
      <c r="I1141" t="n">
        <v>6</v>
      </c>
      <c r="J1141" t="n">
        <v>297.31</v>
      </c>
      <c r="K1141" t="n">
        <v>59.89</v>
      </c>
      <c r="L1141" t="n">
        <v>18.25</v>
      </c>
      <c r="M1141" t="n">
        <v>4</v>
      </c>
      <c r="N1141" t="n">
        <v>84.17</v>
      </c>
      <c r="O1141" t="n">
        <v>36902.52</v>
      </c>
      <c r="P1141" t="n">
        <v>110.34</v>
      </c>
      <c r="Q1141" t="n">
        <v>204.14</v>
      </c>
      <c r="R1141" t="n">
        <v>25.02</v>
      </c>
      <c r="S1141" t="n">
        <v>17.37</v>
      </c>
      <c r="T1141" t="n">
        <v>1721.32</v>
      </c>
      <c r="U1141" t="n">
        <v>0.6899999999999999</v>
      </c>
      <c r="V1141" t="n">
        <v>0.75</v>
      </c>
      <c r="W1141" t="n">
        <v>1.14</v>
      </c>
      <c r="X1141" t="n">
        <v>0.1</v>
      </c>
      <c r="Y1141" t="n">
        <v>1</v>
      </c>
      <c r="Z1141" t="n">
        <v>10</v>
      </c>
    </row>
    <row r="1142">
      <c r="A1142" t="n">
        <v>70</v>
      </c>
      <c r="B1142" t="n">
        <v>135</v>
      </c>
      <c r="C1142" t="inlineStr">
        <is>
          <t xml:space="preserve">CONCLUIDO	</t>
        </is>
      </c>
      <c r="D1142" t="n">
        <v>10.0556</v>
      </c>
      <c r="E1142" t="n">
        <v>9.94</v>
      </c>
      <c r="F1142" t="n">
        <v>6.79</v>
      </c>
      <c r="G1142" t="n">
        <v>67.88</v>
      </c>
      <c r="H1142" t="n">
        <v>1.11</v>
      </c>
      <c r="I1142" t="n">
        <v>6</v>
      </c>
      <c r="J1142" t="n">
        <v>297.83</v>
      </c>
      <c r="K1142" t="n">
        <v>59.89</v>
      </c>
      <c r="L1142" t="n">
        <v>18.5</v>
      </c>
      <c r="M1142" t="n">
        <v>4</v>
      </c>
      <c r="N1142" t="n">
        <v>84.45</v>
      </c>
      <c r="O1142" t="n">
        <v>36966.84</v>
      </c>
      <c r="P1142" t="n">
        <v>110.15</v>
      </c>
      <c r="Q1142" t="n">
        <v>204.14</v>
      </c>
      <c r="R1142" t="n">
        <v>24.85</v>
      </c>
      <c r="S1142" t="n">
        <v>17.37</v>
      </c>
      <c r="T1142" t="n">
        <v>1638.96</v>
      </c>
      <c r="U1142" t="n">
        <v>0.7</v>
      </c>
      <c r="V1142" t="n">
        <v>0.75</v>
      </c>
      <c r="W1142" t="n">
        <v>1.15</v>
      </c>
      <c r="X1142" t="n">
        <v>0.1</v>
      </c>
      <c r="Y1142" t="n">
        <v>1</v>
      </c>
      <c r="Z1142" t="n">
        <v>10</v>
      </c>
    </row>
    <row r="1143">
      <c r="A1143" t="n">
        <v>71</v>
      </c>
      <c r="B1143" t="n">
        <v>135</v>
      </c>
      <c r="C1143" t="inlineStr">
        <is>
          <t xml:space="preserve">CONCLUIDO	</t>
        </is>
      </c>
      <c r="D1143" t="n">
        <v>10.0573</v>
      </c>
      <c r="E1143" t="n">
        <v>9.94</v>
      </c>
      <c r="F1143" t="n">
        <v>6.79</v>
      </c>
      <c r="G1143" t="n">
        <v>67.87</v>
      </c>
      <c r="H1143" t="n">
        <v>1.12</v>
      </c>
      <c r="I1143" t="n">
        <v>6</v>
      </c>
      <c r="J1143" t="n">
        <v>298.35</v>
      </c>
      <c r="K1143" t="n">
        <v>59.89</v>
      </c>
      <c r="L1143" t="n">
        <v>18.75</v>
      </c>
      <c r="M1143" t="n">
        <v>4</v>
      </c>
      <c r="N1143" t="n">
        <v>84.72</v>
      </c>
      <c r="O1143" t="n">
        <v>37031.27</v>
      </c>
      <c r="P1143" t="n">
        <v>110.01</v>
      </c>
      <c r="Q1143" t="n">
        <v>204.14</v>
      </c>
      <c r="R1143" t="n">
        <v>24.86</v>
      </c>
      <c r="S1143" t="n">
        <v>17.37</v>
      </c>
      <c r="T1143" t="n">
        <v>1641.75</v>
      </c>
      <c r="U1143" t="n">
        <v>0.7</v>
      </c>
      <c r="V1143" t="n">
        <v>0.75</v>
      </c>
      <c r="W1143" t="n">
        <v>1.14</v>
      </c>
      <c r="X1143" t="n">
        <v>0.1</v>
      </c>
      <c r="Y1143" t="n">
        <v>1</v>
      </c>
      <c r="Z1143" t="n">
        <v>10</v>
      </c>
    </row>
    <row r="1144">
      <c r="A1144" t="n">
        <v>72</v>
      </c>
      <c r="B1144" t="n">
        <v>135</v>
      </c>
      <c r="C1144" t="inlineStr">
        <is>
          <t xml:space="preserve">CONCLUIDO	</t>
        </is>
      </c>
      <c r="D1144" t="n">
        <v>10.0592</v>
      </c>
      <c r="E1144" t="n">
        <v>9.94</v>
      </c>
      <c r="F1144" t="n">
        <v>6.78</v>
      </c>
      <c r="G1144" t="n">
        <v>67.84999999999999</v>
      </c>
      <c r="H1144" t="n">
        <v>1.13</v>
      </c>
      <c r="I1144" t="n">
        <v>6</v>
      </c>
      <c r="J1144" t="n">
        <v>298.88</v>
      </c>
      <c r="K1144" t="n">
        <v>59.89</v>
      </c>
      <c r="L1144" t="n">
        <v>19</v>
      </c>
      <c r="M1144" t="n">
        <v>4</v>
      </c>
      <c r="N1144" t="n">
        <v>84.98999999999999</v>
      </c>
      <c r="O1144" t="n">
        <v>37095.82</v>
      </c>
      <c r="P1144" t="n">
        <v>109.99</v>
      </c>
      <c r="Q1144" t="n">
        <v>204.15</v>
      </c>
      <c r="R1144" t="n">
        <v>24.75</v>
      </c>
      <c r="S1144" t="n">
        <v>17.37</v>
      </c>
      <c r="T1144" t="n">
        <v>1589.56</v>
      </c>
      <c r="U1144" t="n">
        <v>0.7</v>
      </c>
      <c r="V1144" t="n">
        <v>0.75</v>
      </c>
      <c r="W1144" t="n">
        <v>1.14</v>
      </c>
      <c r="X1144" t="n">
        <v>0.09</v>
      </c>
      <c r="Y1144" t="n">
        <v>1</v>
      </c>
      <c r="Z1144" t="n">
        <v>10</v>
      </c>
    </row>
    <row r="1145">
      <c r="A1145" t="n">
        <v>73</v>
      </c>
      <c r="B1145" t="n">
        <v>135</v>
      </c>
      <c r="C1145" t="inlineStr">
        <is>
          <t xml:space="preserve">CONCLUIDO	</t>
        </is>
      </c>
      <c r="D1145" t="n">
        <v>10.0533</v>
      </c>
      <c r="E1145" t="n">
        <v>9.949999999999999</v>
      </c>
      <c r="F1145" t="n">
        <v>6.79</v>
      </c>
      <c r="G1145" t="n">
        <v>67.91</v>
      </c>
      <c r="H1145" t="n">
        <v>1.15</v>
      </c>
      <c r="I1145" t="n">
        <v>6</v>
      </c>
      <c r="J1145" t="n">
        <v>299.4</v>
      </c>
      <c r="K1145" t="n">
        <v>59.89</v>
      </c>
      <c r="L1145" t="n">
        <v>19.25</v>
      </c>
      <c r="M1145" t="n">
        <v>4</v>
      </c>
      <c r="N1145" t="n">
        <v>85.27</v>
      </c>
      <c r="O1145" t="n">
        <v>37160.49</v>
      </c>
      <c r="P1145" t="n">
        <v>109.87</v>
      </c>
      <c r="Q1145" t="n">
        <v>204.14</v>
      </c>
      <c r="R1145" t="n">
        <v>25.02</v>
      </c>
      <c r="S1145" t="n">
        <v>17.37</v>
      </c>
      <c r="T1145" t="n">
        <v>1720.02</v>
      </c>
      <c r="U1145" t="n">
        <v>0.6899999999999999</v>
      </c>
      <c r="V1145" t="n">
        <v>0.75</v>
      </c>
      <c r="W1145" t="n">
        <v>1.14</v>
      </c>
      <c r="X1145" t="n">
        <v>0.1</v>
      </c>
      <c r="Y1145" t="n">
        <v>1</v>
      </c>
      <c r="Z1145" t="n">
        <v>10</v>
      </c>
    </row>
    <row r="1146">
      <c r="A1146" t="n">
        <v>74</v>
      </c>
      <c r="B1146" t="n">
        <v>135</v>
      </c>
      <c r="C1146" t="inlineStr">
        <is>
          <t xml:space="preserve">CONCLUIDO	</t>
        </is>
      </c>
      <c r="D1146" t="n">
        <v>10.0505</v>
      </c>
      <c r="E1146" t="n">
        <v>9.949999999999999</v>
      </c>
      <c r="F1146" t="n">
        <v>6.79</v>
      </c>
      <c r="G1146" t="n">
        <v>67.93000000000001</v>
      </c>
      <c r="H1146" t="n">
        <v>1.16</v>
      </c>
      <c r="I1146" t="n">
        <v>6</v>
      </c>
      <c r="J1146" t="n">
        <v>299.93</v>
      </c>
      <c r="K1146" t="n">
        <v>59.89</v>
      </c>
      <c r="L1146" t="n">
        <v>19.5</v>
      </c>
      <c r="M1146" t="n">
        <v>4</v>
      </c>
      <c r="N1146" t="n">
        <v>85.54000000000001</v>
      </c>
      <c r="O1146" t="n">
        <v>37225.39</v>
      </c>
      <c r="P1146" t="n">
        <v>109.5</v>
      </c>
      <c r="Q1146" t="n">
        <v>204.14</v>
      </c>
      <c r="R1146" t="n">
        <v>24.98</v>
      </c>
      <c r="S1146" t="n">
        <v>17.37</v>
      </c>
      <c r="T1146" t="n">
        <v>1700.49</v>
      </c>
      <c r="U1146" t="n">
        <v>0.7</v>
      </c>
      <c r="V1146" t="n">
        <v>0.75</v>
      </c>
      <c r="W1146" t="n">
        <v>1.15</v>
      </c>
      <c r="X1146" t="n">
        <v>0.1</v>
      </c>
      <c r="Y1146" t="n">
        <v>1</v>
      </c>
      <c r="Z1146" t="n">
        <v>10</v>
      </c>
    </row>
    <row r="1147">
      <c r="A1147" t="n">
        <v>75</v>
      </c>
      <c r="B1147" t="n">
        <v>135</v>
      </c>
      <c r="C1147" t="inlineStr">
        <is>
          <t xml:space="preserve">CONCLUIDO	</t>
        </is>
      </c>
      <c r="D1147" t="n">
        <v>10.1246</v>
      </c>
      <c r="E1147" t="n">
        <v>9.880000000000001</v>
      </c>
      <c r="F1147" t="n">
        <v>6.77</v>
      </c>
      <c r="G1147" t="n">
        <v>81.25</v>
      </c>
      <c r="H1147" t="n">
        <v>1.17</v>
      </c>
      <c r="I1147" t="n">
        <v>5</v>
      </c>
      <c r="J1147" t="n">
        <v>300.45</v>
      </c>
      <c r="K1147" t="n">
        <v>59.89</v>
      </c>
      <c r="L1147" t="n">
        <v>19.75</v>
      </c>
      <c r="M1147" t="n">
        <v>3</v>
      </c>
      <c r="N1147" t="n">
        <v>85.81999999999999</v>
      </c>
      <c r="O1147" t="n">
        <v>37290.29</v>
      </c>
      <c r="P1147" t="n">
        <v>109.19</v>
      </c>
      <c r="Q1147" t="n">
        <v>204.14</v>
      </c>
      <c r="R1147" t="n">
        <v>24.37</v>
      </c>
      <c r="S1147" t="n">
        <v>17.37</v>
      </c>
      <c r="T1147" t="n">
        <v>1400.08</v>
      </c>
      <c r="U1147" t="n">
        <v>0.71</v>
      </c>
      <c r="V1147" t="n">
        <v>0.75</v>
      </c>
      <c r="W1147" t="n">
        <v>1.14</v>
      </c>
      <c r="X1147" t="n">
        <v>0.08</v>
      </c>
      <c r="Y1147" t="n">
        <v>1</v>
      </c>
      <c r="Z1147" t="n">
        <v>10</v>
      </c>
    </row>
    <row r="1148">
      <c r="A1148" t="n">
        <v>76</v>
      </c>
      <c r="B1148" t="n">
        <v>135</v>
      </c>
      <c r="C1148" t="inlineStr">
        <is>
          <t xml:space="preserve">CONCLUIDO	</t>
        </is>
      </c>
      <c r="D1148" t="n">
        <v>10.122</v>
      </c>
      <c r="E1148" t="n">
        <v>9.880000000000001</v>
      </c>
      <c r="F1148" t="n">
        <v>6.77</v>
      </c>
      <c r="G1148" t="n">
        <v>81.28</v>
      </c>
      <c r="H1148" t="n">
        <v>1.18</v>
      </c>
      <c r="I1148" t="n">
        <v>5</v>
      </c>
      <c r="J1148" t="n">
        <v>300.98</v>
      </c>
      <c r="K1148" t="n">
        <v>59.89</v>
      </c>
      <c r="L1148" t="n">
        <v>20</v>
      </c>
      <c r="M1148" t="n">
        <v>3</v>
      </c>
      <c r="N1148" t="n">
        <v>86.09</v>
      </c>
      <c r="O1148" t="n">
        <v>37355.31</v>
      </c>
      <c r="P1148" t="n">
        <v>109.48</v>
      </c>
      <c r="Q1148" t="n">
        <v>204.14</v>
      </c>
      <c r="R1148" t="n">
        <v>24.47</v>
      </c>
      <c r="S1148" t="n">
        <v>17.37</v>
      </c>
      <c r="T1148" t="n">
        <v>1453.24</v>
      </c>
      <c r="U1148" t="n">
        <v>0.71</v>
      </c>
      <c r="V1148" t="n">
        <v>0.75</v>
      </c>
      <c r="W1148" t="n">
        <v>1.14</v>
      </c>
      <c r="X1148" t="n">
        <v>0.08</v>
      </c>
      <c r="Y1148" t="n">
        <v>1</v>
      </c>
      <c r="Z1148" t="n">
        <v>10</v>
      </c>
    </row>
    <row r="1149">
      <c r="A1149" t="n">
        <v>77</v>
      </c>
      <c r="B1149" t="n">
        <v>135</v>
      </c>
      <c r="C1149" t="inlineStr">
        <is>
          <t xml:space="preserve">CONCLUIDO	</t>
        </is>
      </c>
      <c r="D1149" t="n">
        <v>10.1198</v>
      </c>
      <c r="E1149" t="n">
        <v>9.880000000000001</v>
      </c>
      <c r="F1149" t="n">
        <v>6.78</v>
      </c>
      <c r="G1149" t="n">
        <v>81.31</v>
      </c>
      <c r="H1149" t="n">
        <v>1.2</v>
      </c>
      <c r="I1149" t="n">
        <v>5</v>
      </c>
      <c r="J1149" t="n">
        <v>301.51</v>
      </c>
      <c r="K1149" t="n">
        <v>59.89</v>
      </c>
      <c r="L1149" t="n">
        <v>20.25</v>
      </c>
      <c r="M1149" t="n">
        <v>3</v>
      </c>
      <c r="N1149" t="n">
        <v>86.37</v>
      </c>
      <c r="O1149" t="n">
        <v>37420.44</v>
      </c>
      <c r="P1149" t="n">
        <v>109.72</v>
      </c>
      <c r="Q1149" t="n">
        <v>204.14</v>
      </c>
      <c r="R1149" t="n">
        <v>24.53</v>
      </c>
      <c r="S1149" t="n">
        <v>17.37</v>
      </c>
      <c r="T1149" t="n">
        <v>1483.88</v>
      </c>
      <c r="U1149" t="n">
        <v>0.71</v>
      </c>
      <c r="V1149" t="n">
        <v>0.75</v>
      </c>
      <c r="W1149" t="n">
        <v>1.14</v>
      </c>
      <c r="X1149" t="n">
        <v>0.08</v>
      </c>
      <c r="Y1149" t="n">
        <v>1</v>
      </c>
      <c r="Z1149" t="n">
        <v>10</v>
      </c>
    </row>
    <row r="1150">
      <c r="A1150" t="n">
        <v>78</v>
      </c>
      <c r="B1150" t="n">
        <v>135</v>
      </c>
      <c r="C1150" t="inlineStr">
        <is>
          <t xml:space="preserve">CONCLUIDO	</t>
        </is>
      </c>
      <c r="D1150" t="n">
        <v>10.1254</v>
      </c>
      <c r="E1150" t="n">
        <v>9.880000000000001</v>
      </c>
      <c r="F1150" t="n">
        <v>6.77</v>
      </c>
      <c r="G1150" t="n">
        <v>81.23999999999999</v>
      </c>
      <c r="H1150" t="n">
        <v>1.21</v>
      </c>
      <c r="I1150" t="n">
        <v>5</v>
      </c>
      <c r="J1150" t="n">
        <v>302.04</v>
      </c>
      <c r="K1150" t="n">
        <v>59.89</v>
      </c>
      <c r="L1150" t="n">
        <v>20.5</v>
      </c>
      <c r="M1150" t="n">
        <v>3</v>
      </c>
      <c r="N1150" t="n">
        <v>86.65000000000001</v>
      </c>
      <c r="O1150" t="n">
        <v>37485.7</v>
      </c>
      <c r="P1150" t="n">
        <v>109.69</v>
      </c>
      <c r="Q1150" t="n">
        <v>204.14</v>
      </c>
      <c r="R1150" t="n">
        <v>24.31</v>
      </c>
      <c r="S1150" t="n">
        <v>17.37</v>
      </c>
      <c r="T1150" t="n">
        <v>1372.62</v>
      </c>
      <c r="U1150" t="n">
        <v>0.71</v>
      </c>
      <c r="V1150" t="n">
        <v>0.75</v>
      </c>
      <c r="W1150" t="n">
        <v>1.14</v>
      </c>
      <c r="X1150" t="n">
        <v>0.08</v>
      </c>
      <c r="Y1150" t="n">
        <v>1</v>
      </c>
      <c r="Z1150" t="n">
        <v>10</v>
      </c>
    </row>
    <row r="1151">
      <c r="A1151" t="n">
        <v>79</v>
      </c>
      <c r="B1151" t="n">
        <v>135</v>
      </c>
      <c r="C1151" t="inlineStr">
        <is>
          <t xml:space="preserve">CONCLUIDO	</t>
        </is>
      </c>
      <c r="D1151" t="n">
        <v>10.1215</v>
      </c>
      <c r="E1151" t="n">
        <v>9.880000000000001</v>
      </c>
      <c r="F1151" t="n">
        <v>6.77</v>
      </c>
      <c r="G1151" t="n">
        <v>81.29000000000001</v>
      </c>
      <c r="H1151" t="n">
        <v>1.22</v>
      </c>
      <c r="I1151" t="n">
        <v>5</v>
      </c>
      <c r="J1151" t="n">
        <v>302.57</v>
      </c>
      <c r="K1151" t="n">
        <v>59.89</v>
      </c>
      <c r="L1151" t="n">
        <v>20.75</v>
      </c>
      <c r="M1151" t="n">
        <v>3</v>
      </c>
      <c r="N1151" t="n">
        <v>86.93000000000001</v>
      </c>
      <c r="O1151" t="n">
        <v>37551.07</v>
      </c>
      <c r="P1151" t="n">
        <v>109.9</v>
      </c>
      <c r="Q1151" t="n">
        <v>204.14</v>
      </c>
      <c r="R1151" t="n">
        <v>24.38</v>
      </c>
      <c r="S1151" t="n">
        <v>17.37</v>
      </c>
      <c r="T1151" t="n">
        <v>1406.09</v>
      </c>
      <c r="U1151" t="n">
        <v>0.71</v>
      </c>
      <c r="V1151" t="n">
        <v>0.75</v>
      </c>
      <c r="W1151" t="n">
        <v>1.15</v>
      </c>
      <c r="X1151" t="n">
        <v>0.08</v>
      </c>
      <c r="Y1151" t="n">
        <v>1</v>
      </c>
      <c r="Z1151" t="n">
        <v>10</v>
      </c>
    </row>
    <row r="1152">
      <c r="A1152" t="n">
        <v>80</v>
      </c>
      <c r="B1152" t="n">
        <v>135</v>
      </c>
      <c r="C1152" t="inlineStr">
        <is>
          <t xml:space="preserve">CONCLUIDO	</t>
        </is>
      </c>
      <c r="D1152" t="n">
        <v>10.1223</v>
      </c>
      <c r="E1152" t="n">
        <v>9.880000000000001</v>
      </c>
      <c r="F1152" t="n">
        <v>6.77</v>
      </c>
      <c r="G1152" t="n">
        <v>81.28</v>
      </c>
      <c r="H1152" t="n">
        <v>1.23</v>
      </c>
      <c r="I1152" t="n">
        <v>5</v>
      </c>
      <c r="J1152" t="n">
        <v>303.1</v>
      </c>
      <c r="K1152" t="n">
        <v>59.89</v>
      </c>
      <c r="L1152" t="n">
        <v>21</v>
      </c>
      <c r="M1152" t="n">
        <v>3</v>
      </c>
      <c r="N1152" t="n">
        <v>87.20999999999999</v>
      </c>
      <c r="O1152" t="n">
        <v>37616.56</v>
      </c>
      <c r="P1152" t="n">
        <v>109.84</v>
      </c>
      <c r="Q1152" t="n">
        <v>204.14</v>
      </c>
      <c r="R1152" t="n">
        <v>24.45</v>
      </c>
      <c r="S1152" t="n">
        <v>17.37</v>
      </c>
      <c r="T1152" t="n">
        <v>1443.47</v>
      </c>
      <c r="U1152" t="n">
        <v>0.71</v>
      </c>
      <c r="V1152" t="n">
        <v>0.75</v>
      </c>
      <c r="W1152" t="n">
        <v>1.14</v>
      </c>
      <c r="X1152" t="n">
        <v>0.08</v>
      </c>
      <c r="Y1152" t="n">
        <v>1</v>
      </c>
      <c r="Z1152" t="n">
        <v>10</v>
      </c>
    </row>
    <row r="1153">
      <c r="A1153" t="n">
        <v>81</v>
      </c>
      <c r="B1153" t="n">
        <v>135</v>
      </c>
      <c r="C1153" t="inlineStr">
        <is>
          <t xml:space="preserve">CONCLUIDO	</t>
        </is>
      </c>
      <c r="D1153" t="n">
        <v>10.1223</v>
      </c>
      <c r="E1153" t="n">
        <v>9.880000000000001</v>
      </c>
      <c r="F1153" t="n">
        <v>6.77</v>
      </c>
      <c r="G1153" t="n">
        <v>81.28</v>
      </c>
      <c r="H1153" t="n">
        <v>1.25</v>
      </c>
      <c r="I1153" t="n">
        <v>5</v>
      </c>
      <c r="J1153" t="n">
        <v>303.63</v>
      </c>
      <c r="K1153" t="n">
        <v>59.89</v>
      </c>
      <c r="L1153" t="n">
        <v>21.25</v>
      </c>
      <c r="M1153" t="n">
        <v>3</v>
      </c>
      <c r="N1153" t="n">
        <v>87.48999999999999</v>
      </c>
      <c r="O1153" t="n">
        <v>37682.17</v>
      </c>
      <c r="P1153" t="n">
        <v>109.78</v>
      </c>
      <c r="Q1153" t="n">
        <v>204.14</v>
      </c>
      <c r="R1153" t="n">
        <v>24.36</v>
      </c>
      <c r="S1153" t="n">
        <v>17.37</v>
      </c>
      <c r="T1153" t="n">
        <v>1397.64</v>
      </c>
      <c r="U1153" t="n">
        <v>0.71</v>
      </c>
      <c r="V1153" t="n">
        <v>0.75</v>
      </c>
      <c r="W1153" t="n">
        <v>1.15</v>
      </c>
      <c r="X1153" t="n">
        <v>0.08</v>
      </c>
      <c r="Y1153" t="n">
        <v>1</v>
      </c>
      <c r="Z1153" t="n">
        <v>10</v>
      </c>
    </row>
    <row r="1154">
      <c r="A1154" t="n">
        <v>82</v>
      </c>
      <c r="B1154" t="n">
        <v>135</v>
      </c>
      <c r="C1154" t="inlineStr">
        <is>
          <t xml:space="preserve">CONCLUIDO	</t>
        </is>
      </c>
      <c r="D1154" t="n">
        <v>10.12</v>
      </c>
      <c r="E1154" t="n">
        <v>9.880000000000001</v>
      </c>
      <c r="F1154" t="n">
        <v>6.78</v>
      </c>
      <c r="G1154" t="n">
        <v>81.31</v>
      </c>
      <c r="H1154" t="n">
        <v>1.26</v>
      </c>
      <c r="I1154" t="n">
        <v>5</v>
      </c>
      <c r="J1154" t="n">
        <v>304.16</v>
      </c>
      <c r="K1154" t="n">
        <v>59.89</v>
      </c>
      <c r="L1154" t="n">
        <v>21.5</v>
      </c>
      <c r="M1154" t="n">
        <v>3</v>
      </c>
      <c r="N1154" t="n">
        <v>87.78</v>
      </c>
      <c r="O1154" t="n">
        <v>37747.91</v>
      </c>
      <c r="P1154" t="n">
        <v>109.83</v>
      </c>
      <c r="Q1154" t="n">
        <v>204.15</v>
      </c>
      <c r="R1154" t="n">
        <v>24.51</v>
      </c>
      <c r="S1154" t="n">
        <v>17.37</v>
      </c>
      <c r="T1154" t="n">
        <v>1470.45</v>
      </c>
      <c r="U1154" t="n">
        <v>0.71</v>
      </c>
      <c r="V1154" t="n">
        <v>0.75</v>
      </c>
      <c r="W1154" t="n">
        <v>1.14</v>
      </c>
      <c r="X1154" t="n">
        <v>0.08</v>
      </c>
      <c r="Y1154" t="n">
        <v>1</v>
      </c>
      <c r="Z1154" t="n">
        <v>10</v>
      </c>
    </row>
    <row r="1155">
      <c r="A1155" t="n">
        <v>83</v>
      </c>
      <c r="B1155" t="n">
        <v>135</v>
      </c>
      <c r="C1155" t="inlineStr">
        <is>
          <t xml:space="preserve">CONCLUIDO	</t>
        </is>
      </c>
      <c r="D1155" t="n">
        <v>10.1198</v>
      </c>
      <c r="E1155" t="n">
        <v>9.880000000000001</v>
      </c>
      <c r="F1155" t="n">
        <v>6.78</v>
      </c>
      <c r="G1155" t="n">
        <v>81.31</v>
      </c>
      <c r="H1155" t="n">
        <v>1.27</v>
      </c>
      <c r="I1155" t="n">
        <v>5</v>
      </c>
      <c r="J1155" t="n">
        <v>304.7</v>
      </c>
      <c r="K1155" t="n">
        <v>59.89</v>
      </c>
      <c r="L1155" t="n">
        <v>21.75</v>
      </c>
      <c r="M1155" t="n">
        <v>3</v>
      </c>
      <c r="N1155" t="n">
        <v>88.06</v>
      </c>
      <c r="O1155" t="n">
        <v>37813.76</v>
      </c>
      <c r="P1155" t="n">
        <v>109.83</v>
      </c>
      <c r="Q1155" t="n">
        <v>204.14</v>
      </c>
      <c r="R1155" t="n">
        <v>24.54</v>
      </c>
      <c r="S1155" t="n">
        <v>17.37</v>
      </c>
      <c r="T1155" t="n">
        <v>1485.46</v>
      </c>
      <c r="U1155" t="n">
        <v>0.71</v>
      </c>
      <c r="V1155" t="n">
        <v>0.75</v>
      </c>
      <c r="W1155" t="n">
        <v>1.14</v>
      </c>
      <c r="X1155" t="n">
        <v>0.08</v>
      </c>
      <c r="Y1155" t="n">
        <v>1</v>
      </c>
      <c r="Z1155" t="n">
        <v>10</v>
      </c>
    </row>
    <row r="1156">
      <c r="A1156" t="n">
        <v>84</v>
      </c>
      <c r="B1156" t="n">
        <v>135</v>
      </c>
      <c r="C1156" t="inlineStr">
        <is>
          <t xml:space="preserve">CONCLUIDO	</t>
        </is>
      </c>
      <c r="D1156" t="n">
        <v>10.1223</v>
      </c>
      <c r="E1156" t="n">
        <v>9.880000000000001</v>
      </c>
      <c r="F1156" t="n">
        <v>6.77</v>
      </c>
      <c r="G1156" t="n">
        <v>81.28</v>
      </c>
      <c r="H1156" t="n">
        <v>1.28</v>
      </c>
      <c r="I1156" t="n">
        <v>5</v>
      </c>
      <c r="J1156" t="n">
        <v>305.23</v>
      </c>
      <c r="K1156" t="n">
        <v>59.89</v>
      </c>
      <c r="L1156" t="n">
        <v>22</v>
      </c>
      <c r="M1156" t="n">
        <v>3</v>
      </c>
      <c r="N1156" t="n">
        <v>88.34999999999999</v>
      </c>
      <c r="O1156" t="n">
        <v>37879.74</v>
      </c>
      <c r="P1156" t="n">
        <v>109.75</v>
      </c>
      <c r="Q1156" t="n">
        <v>204.14</v>
      </c>
      <c r="R1156" t="n">
        <v>24.45</v>
      </c>
      <c r="S1156" t="n">
        <v>17.37</v>
      </c>
      <c r="T1156" t="n">
        <v>1443.68</v>
      </c>
      <c r="U1156" t="n">
        <v>0.71</v>
      </c>
      <c r="V1156" t="n">
        <v>0.75</v>
      </c>
      <c r="W1156" t="n">
        <v>1.14</v>
      </c>
      <c r="X1156" t="n">
        <v>0.08</v>
      </c>
      <c r="Y1156" t="n">
        <v>1</v>
      </c>
      <c r="Z1156" t="n">
        <v>10</v>
      </c>
    </row>
    <row r="1157">
      <c r="A1157" t="n">
        <v>85</v>
      </c>
      <c r="B1157" t="n">
        <v>135</v>
      </c>
      <c r="C1157" t="inlineStr">
        <is>
          <t xml:space="preserve">CONCLUIDO	</t>
        </is>
      </c>
      <c r="D1157" t="n">
        <v>10.1237</v>
      </c>
      <c r="E1157" t="n">
        <v>9.880000000000001</v>
      </c>
      <c r="F1157" t="n">
        <v>6.77</v>
      </c>
      <c r="G1157" t="n">
        <v>81.26000000000001</v>
      </c>
      <c r="H1157" t="n">
        <v>1.3</v>
      </c>
      <c r="I1157" t="n">
        <v>5</v>
      </c>
      <c r="J1157" t="n">
        <v>305.77</v>
      </c>
      <c r="K1157" t="n">
        <v>59.89</v>
      </c>
      <c r="L1157" t="n">
        <v>22.25</v>
      </c>
      <c r="M1157" t="n">
        <v>3</v>
      </c>
      <c r="N1157" t="n">
        <v>88.63</v>
      </c>
      <c r="O1157" t="n">
        <v>37945.85</v>
      </c>
      <c r="P1157" t="n">
        <v>109.58</v>
      </c>
      <c r="Q1157" t="n">
        <v>204.14</v>
      </c>
      <c r="R1157" t="n">
        <v>24.46</v>
      </c>
      <c r="S1157" t="n">
        <v>17.37</v>
      </c>
      <c r="T1157" t="n">
        <v>1448.82</v>
      </c>
      <c r="U1157" t="n">
        <v>0.71</v>
      </c>
      <c r="V1157" t="n">
        <v>0.75</v>
      </c>
      <c r="W1157" t="n">
        <v>1.14</v>
      </c>
      <c r="X1157" t="n">
        <v>0.08</v>
      </c>
      <c r="Y1157" t="n">
        <v>1</v>
      </c>
      <c r="Z1157" t="n">
        <v>10</v>
      </c>
    </row>
    <row r="1158">
      <c r="A1158" t="n">
        <v>86</v>
      </c>
      <c r="B1158" t="n">
        <v>135</v>
      </c>
      <c r="C1158" t="inlineStr">
        <is>
          <t xml:space="preserve">CONCLUIDO	</t>
        </is>
      </c>
      <c r="D1158" t="n">
        <v>10.1229</v>
      </c>
      <c r="E1158" t="n">
        <v>9.880000000000001</v>
      </c>
      <c r="F1158" t="n">
        <v>6.77</v>
      </c>
      <c r="G1158" t="n">
        <v>81.27</v>
      </c>
      <c r="H1158" t="n">
        <v>1.31</v>
      </c>
      <c r="I1158" t="n">
        <v>5</v>
      </c>
      <c r="J1158" t="n">
        <v>306.31</v>
      </c>
      <c r="K1158" t="n">
        <v>59.89</v>
      </c>
      <c r="L1158" t="n">
        <v>22.5</v>
      </c>
      <c r="M1158" t="n">
        <v>3</v>
      </c>
      <c r="N1158" t="n">
        <v>88.92</v>
      </c>
      <c r="O1158" t="n">
        <v>38012.07</v>
      </c>
      <c r="P1158" t="n">
        <v>109.58</v>
      </c>
      <c r="Q1158" t="n">
        <v>204.14</v>
      </c>
      <c r="R1158" t="n">
        <v>24.37</v>
      </c>
      <c r="S1158" t="n">
        <v>17.37</v>
      </c>
      <c r="T1158" t="n">
        <v>1404.58</v>
      </c>
      <c r="U1158" t="n">
        <v>0.71</v>
      </c>
      <c r="V1158" t="n">
        <v>0.75</v>
      </c>
      <c r="W1158" t="n">
        <v>1.14</v>
      </c>
      <c r="X1158" t="n">
        <v>0.08</v>
      </c>
      <c r="Y1158" t="n">
        <v>1</v>
      </c>
      <c r="Z1158" t="n">
        <v>10</v>
      </c>
    </row>
    <row r="1159">
      <c r="A1159" t="n">
        <v>87</v>
      </c>
      <c r="B1159" t="n">
        <v>135</v>
      </c>
      <c r="C1159" t="inlineStr">
        <is>
          <t xml:space="preserve">CONCLUIDO	</t>
        </is>
      </c>
      <c r="D1159" t="n">
        <v>10.1303</v>
      </c>
      <c r="E1159" t="n">
        <v>9.869999999999999</v>
      </c>
      <c r="F1159" t="n">
        <v>6.77</v>
      </c>
      <c r="G1159" t="n">
        <v>81.19</v>
      </c>
      <c r="H1159" t="n">
        <v>1.32</v>
      </c>
      <c r="I1159" t="n">
        <v>5</v>
      </c>
      <c r="J1159" t="n">
        <v>306.84</v>
      </c>
      <c r="K1159" t="n">
        <v>59.89</v>
      </c>
      <c r="L1159" t="n">
        <v>22.75</v>
      </c>
      <c r="M1159" t="n">
        <v>3</v>
      </c>
      <c r="N1159" t="n">
        <v>89.20999999999999</v>
      </c>
      <c r="O1159" t="n">
        <v>38078.42</v>
      </c>
      <c r="P1159" t="n">
        <v>109.29</v>
      </c>
      <c r="Q1159" t="n">
        <v>204.14</v>
      </c>
      <c r="R1159" t="n">
        <v>24.14</v>
      </c>
      <c r="S1159" t="n">
        <v>17.37</v>
      </c>
      <c r="T1159" t="n">
        <v>1289.42</v>
      </c>
      <c r="U1159" t="n">
        <v>0.72</v>
      </c>
      <c r="V1159" t="n">
        <v>0.75</v>
      </c>
      <c r="W1159" t="n">
        <v>1.14</v>
      </c>
      <c r="X1159" t="n">
        <v>0.07000000000000001</v>
      </c>
      <c r="Y1159" t="n">
        <v>1</v>
      </c>
      <c r="Z1159" t="n">
        <v>10</v>
      </c>
    </row>
    <row r="1160">
      <c r="A1160" t="n">
        <v>88</v>
      </c>
      <c r="B1160" t="n">
        <v>135</v>
      </c>
      <c r="C1160" t="inlineStr">
        <is>
          <t xml:space="preserve">CONCLUIDO	</t>
        </is>
      </c>
      <c r="D1160" t="n">
        <v>10.1309</v>
      </c>
      <c r="E1160" t="n">
        <v>9.869999999999999</v>
      </c>
      <c r="F1160" t="n">
        <v>6.76</v>
      </c>
      <c r="G1160" t="n">
        <v>81.18000000000001</v>
      </c>
      <c r="H1160" t="n">
        <v>1.33</v>
      </c>
      <c r="I1160" t="n">
        <v>5</v>
      </c>
      <c r="J1160" t="n">
        <v>307.38</v>
      </c>
      <c r="K1160" t="n">
        <v>59.89</v>
      </c>
      <c r="L1160" t="n">
        <v>23</v>
      </c>
      <c r="M1160" t="n">
        <v>3</v>
      </c>
      <c r="N1160" t="n">
        <v>89.5</v>
      </c>
      <c r="O1160" t="n">
        <v>38144.9</v>
      </c>
      <c r="P1160" t="n">
        <v>109.05</v>
      </c>
      <c r="Q1160" t="n">
        <v>204.14</v>
      </c>
      <c r="R1160" t="n">
        <v>24.13</v>
      </c>
      <c r="S1160" t="n">
        <v>17.37</v>
      </c>
      <c r="T1160" t="n">
        <v>1281.33</v>
      </c>
      <c r="U1160" t="n">
        <v>0.72</v>
      </c>
      <c r="V1160" t="n">
        <v>0.75</v>
      </c>
      <c r="W1160" t="n">
        <v>1.14</v>
      </c>
      <c r="X1160" t="n">
        <v>0.07000000000000001</v>
      </c>
      <c r="Y1160" t="n">
        <v>1</v>
      </c>
      <c r="Z1160" t="n">
        <v>10</v>
      </c>
    </row>
    <row r="1161">
      <c r="A1161" t="n">
        <v>89</v>
      </c>
      <c r="B1161" t="n">
        <v>135</v>
      </c>
      <c r="C1161" t="inlineStr">
        <is>
          <t xml:space="preserve">CONCLUIDO	</t>
        </is>
      </c>
      <c r="D1161" t="n">
        <v>10.136</v>
      </c>
      <c r="E1161" t="n">
        <v>9.869999999999999</v>
      </c>
      <c r="F1161" t="n">
        <v>6.76</v>
      </c>
      <c r="G1161" t="n">
        <v>81.12</v>
      </c>
      <c r="H1161" t="n">
        <v>1.35</v>
      </c>
      <c r="I1161" t="n">
        <v>5</v>
      </c>
      <c r="J1161" t="n">
        <v>307.92</v>
      </c>
      <c r="K1161" t="n">
        <v>59.89</v>
      </c>
      <c r="L1161" t="n">
        <v>23.25</v>
      </c>
      <c r="M1161" t="n">
        <v>3</v>
      </c>
      <c r="N1161" t="n">
        <v>89.79000000000001</v>
      </c>
      <c r="O1161" t="n">
        <v>38211.5</v>
      </c>
      <c r="P1161" t="n">
        <v>108.76</v>
      </c>
      <c r="Q1161" t="n">
        <v>204.14</v>
      </c>
      <c r="R1161" t="n">
        <v>24.03</v>
      </c>
      <c r="S1161" t="n">
        <v>17.37</v>
      </c>
      <c r="T1161" t="n">
        <v>1231.96</v>
      </c>
      <c r="U1161" t="n">
        <v>0.72</v>
      </c>
      <c r="V1161" t="n">
        <v>0.76</v>
      </c>
      <c r="W1161" t="n">
        <v>1.14</v>
      </c>
      <c r="X1161" t="n">
        <v>0.07000000000000001</v>
      </c>
      <c r="Y1161" t="n">
        <v>1</v>
      </c>
      <c r="Z1161" t="n">
        <v>10</v>
      </c>
    </row>
    <row r="1162">
      <c r="A1162" t="n">
        <v>90</v>
      </c>
      <c r="B1162" t="n">
        <v>135</v>
      </c>
      <c r="C1162" t="inlineStr">
        <is>
          <t xml:space="preserve">CONCLUIDO	</t>
        </is>
      </c>
      <c r="D1162" t="n">
        <v>10.1337</v>
      </c>
      <c r="E1162" t="n">
        <v>9.869999999999999</v>
      </c>
      <c r="F1162" t="n">
        <v>6.76</v>
      </c>
      <c r="G1162" t="n">
        <v>81.15000000000001</v>
      </c>
      <c r="H1162" t="n">
        <v>1.36</v>
      </c>
      <c r="I1162" t="n">
        <v>5</v>
      </c>
      <c r="J1162" t="n">
        <v>308.46</v>
      </c>
      <c r="K1162" t="n">
        <v>59.89</v>
      </c>
      <c r="L1162" t="n">
        <v>23.5</v>
      </c>
      <c r="M1162" t="n">
        <v>3</v>
      </c>
      <c r="N1162" t="n">
        <v>90.08</v>
      </c>
      <c r="O1162" t="n">
        <v>38278.23</v>
      </c>
      <c r="P1162" t="n">
        <v>108.59</v>
      </c>
      <c r="Q1162" t="n">
        <v>204.14</v>
      </c>
      <c r="R1162" t="n">
        <v>24.03</v>
      </c>
      <c r="S1162" t="n">
        <v>17.37</v>
      </c>
      <c r="T1162" t="n">
        <v>1233.48</v>
      </c>
      <c r="U1162" t="n">
        <v>0.72</v>
      </c>
      <c r="V1162" t="n">
        <v>0.76</v>
      </c>
      <c r="W1162" t="n">
        <v>1.14</v>
      </c>
      <c r="X1162" t="n">
        <v>0.07000000000000001</v>
      </c>
      <c r="Y1162" t="n">
        <v>1</v>
      </c>
      <c r="Z1162" t="n">
        <v>10</v>
      </c>
    </row>
    <row r="1163">
      <c r="A1163" t="n">
        <v>91</v>
      </c>
      <c r="B1163" t="n">
        <v>135</v>
      </c>
      <c r="C1163" t="inlineStr">
        <is>
          <t xml:space="preserve">CONCLUIDO	</t>
        </is>
      </c>
      <c r="D1163" t="n">
        <v>10.1269</v>
      </c>
      <c r="E1163" t="n">
        <v>9.869999999999999</v>
      </c>
      <c r="F1163" t="n">
        <v>6.77</v>
      </c>
      <c r="G1163" t="n">
        <v>81.23</v>
      </c>
      <c r="H1163" t="n">
        <v>1.37</v>
      </c>
      <c r="I1163" t="n">
        <v>5</v>
      </c>
      <c r="J1163" t="n">
        <v>309.01</v>
      </c>
      <c r="K1163" t="n">
        <v>59.89</v>
      </c>
      <c r="L1163" t="n">
        <v>23.75</v>
      </c>
      <c r="M1163" t="n">
        <v>3</v>
      </c>
      <c r="N1163" t="n">
        <v>90.37</v>
      </c>
      <c r="O1163" t="n">
        <v>38345.09</v>
      </c>
      <c r="P1163" t="n">
        <v>108.41</v>
      </c>
      <c r="Q1163" t="n">
        <v>204.16</v>
      </c>
      <c r="R1163" t="n">
        <v>24.23</v>
      </c>
      <c r="S1163" t="n">
        <v>17.37</v>
      </c>
      <c r="T1163" t="n">
        <v>1333.77</v>
      </c>
      <c r="U1163" t="n">
        <v>0.72</v>
      </c>
      <c r="V1163" t="n">
        <v>0.75</v>
      </c>
      <c r="W1163" t="n">
        <v>1.14</v>
      </c>
      <c r="X1163" t="n">
        <v>0.08</v>
      </c>
      <c r="Y1163" t="n">
        <v>1</v>
      </c>
      <c r="Z1163" t="n">
        <v>10</v>
      </c>
    </row>
    <row r="1164">
      <c r="A1164" t="n">
        <v>92</v>
      </c>
      <c r="B1164" t="n">
        <v>135</v>
      </c>
      <c r="C1164" t="inlineStr">
        <is>
          <t xml:space="preserve">CONCLUIDO	</t>
        </is>
      </c>
      <c r="D1164" t="n">
        <v>10.1311</v>
      </c>
      <c r="E1164" t="n">
        <v>9.869999999999999</v>
      </c>
      <c r="F1164" t="n">
        <v>6.76</v>
      </c>
      <c r="G1164" t="n">
        <v>81.18000000000001</v>
      </c>
      <c r="H1164" t="n">
        <v>1.38</v>
      </c>
      <c r="I1164" t="n">
        <v>5</v>
      </c>
      <c r="J1164" t="n">
        <v>309.55</v>
      </c>
      <c r="K1164" t="n">
        <v>59.89</v>
      </c>
      <c r="L1164" t="n">
        <v>24</v>
      </c>
      <c r="M1164" t="n">
        <v>3</v>
      </c>
      <c r="N1164" t="n">
        <v>90.66</v>
      </c>
      <c r="O1164" t="n">
        <v>38412.07</v>
      </c>
      <c r="P1164" t="n">
        <v>108.14</v>
      </c>
      <c r="Q1164" t="n">
        <v>204.14</v>
      </c>
      <c r="R1164" t="n">
        <v>24.14</v>
      </c>
      <c r="S1164" t="n">
        <v>17.37</v>
      </c>
      <c r="T1164" t="n">
        <v>1287.6</v>
      </c>
      <c r="U1164" t="n">
        <v>0.72</v>
      </c>
      <c r="V1164" t="n">
        <v>0.75</v>
      </c>
      <c r="W1164" t="n">
        <v>1.14</v>
      </c>
      <c r="X1164" t="n">
        <v>0.07000000000000001</v>
      </c>
      <c r="Y1164" t="n">
        <v>1</v>
      </c>
      <c r="Z1164" t="n">
        <v>10</v>
      </c>
    </row>
    <row r="1165">
      <c r="A1165" t="n">
        <v>93</v>
      </c>
      <c r="B1165" t="n">
        <v>135</v>
      </c>
      <c r="C1165" t="inlineStr">
        <is>
          <t xml:space="preserve">CONCLUIDO	</t>
        </is>
      </c>
      <c r="D1165" t="n">
        <v>10.1269</v>
      </c>
      <c r="E1165" t="n">
        <v>9.869999999999999</v>
      </c>
      <c r="F1165" t="n">
        <v>6.77</v>
      </c>
      <c r="G1165" t="n">
        <v>81.23</v>
      </c>
      <c r="H1165" t="n">
        <v>1.39</v>
      </c>
      <c r="I1165" t="n">
        <v>5</v>
      </c>
      <c r="J1165" t="n">
        <v>310.09</v>
      </c>
      <c r="K1165" t="n">
        <v>59.89</v>
      </c>
      <c r="L1165" t="n">
        <v>24.25</v>
      </c>
      <c r="M1165" t="n">
        <v>3</v>
      </c>
      <c r="N1165" t="n">
        <v>90.95999999999999</v>
      </c>
      <c r="O1165" t="n">
        <v>38479.19</v>
      </c>
      <c r="P1165" t="n">
        <v>108.17</v>
      </c>
      <c r="Q1165" t="n">
        <v>204.16</v>
      </c>
      <c r="R1165" t="n">
        <v>24.28</v>
      </c>
      <c r="S1165" t="n">
        <v>17.37</v>
      </c>
      <c r="T1165" t="n">
        <v>1357.19</v>
      </c>
      <c r="U1165" t="n">
        <v>0.72</v>
      </c>
      <c r="V1165" t="n">
        <v>0.75</v>
      </c>
      <c r="W1165" t="n">
        <v>1.14</v>
      </c>
      <c r="X1165" t="n">
        <v>0.08</v>
      </c>
      <c r="Y1165" t="n">
        <v>1</v>
      </c>
      <c r="Z1165" t="n">
        <v>10</v>
      </c>
    </row>
    <row r="1166">
      <c r="A1166" t="n">
        <v>94</v>
      </c>
      <c r="B1166" t="n">
        <v>135</v>
      </c>
      <c r="C1166" t="inlineStr">
        <is>
          <t xml:space="preserve">CONCLUIDO	</t>
        </is>
      </c>
      <c r="D1166" t="n">
        <v>10.1252</v>
      </c>
      <c r="E1166" t="n">
        <v>9.880000000000001</v>
      </c>
      <c r="F1166" t="n">
        <v>6.77</v>
      </c>
      <c r="G1166" t="n">
        <v>81.25</v>
      </c>
      <c r="H1166" t="n">
        <v>1.41</v>
      </c>
      <c r="I1166" t="n">
        <v>5</v>
      </c>
      <c r="J1166" t="n">
        <v>310.64</v>
      </c>
      <c r="K1166" t="n">
        <v>59.89</v>
      </c>
      <c r="L1166" t="n">
        <v>24.5</v>
      </c>
      <c r="M1166" t="n">
        <v>3</v>
      </c>
      <c r="N1166" t="n">
        <v>91.25</v>
      </c>
      <c r="O1166" t="n">
        <v>38546.43</v>
      </c>
      <c r="P1166" t="n">
        <v>108.16</v>
      </c>
      <c r="Q1166" t="n">
        <v>204.14</v>
      </c>
      <c r="R1166" t="n">
        <v>24.32</v>
      </c>
      <c r="S1166" t="n">
        <v>17.37</v>
      </c>
      <c r="T1166" t="n">
        <v>1376.49</v>
      </c>
      <c r="U1166" t="n">
        <v>0.71</v>
      </c>
      <c r="V1166" t="n">
        <v>0.75</v>
      </c>
      <c r="W1166" t="n">
        <v>1.14</v>
      </c>
      <c r="X1166" t="n">
        <v>0.08</v>
      </c>
      <c r="Y1166" t="n">
        <v>1</v>
      </c>
      <c r="Z1166" t="n">
        <v>10</v>
      </c>
    </row>
    <row r="1167">
      <c r="A1167" t="n">
        <v>95</v>
      </c>
      <c r="B1167" t="n">
        <v>135</v>
      </c>
      <c r="C1167" t="inlineStr">
        <is>
          <t xml:space="preserve">CONCLUIDO	</t>
        </is>
      </c>
      <c r="D1167" t="n">
        <v>10.1215</v>
      </c>
      <c r="E1167" t="n">
        <v>9.880000000000001</v>
      </c>
      <c r="F1167" t="n">
        <v>6.77</v>
      </c>
      <c r="G1167" t="n">
        <v>81.29000000000001</v>
      </c>
      <c r="H1167" t="n">
        <v>1.42</v>
      </c>
      <c r="I1167" t="n">
        <v>5</v>
      </c>
      <c r="J1167" t="n">
        <v>311.19</v>
      </c>
      <c r="K1167" t="n">
        <v>59.89</v>
      </c>
      <c r="L1167" t="n">
        <v>24.75</v>
      </c>
      <c r="M1167" t="n">
        <v>3</v>
      </c>
      <c r="N1167" t="n">
        <v>91.55</v>
      </c>
      <c r="O1167" t="n">
        <v>38613.8</v>
      </c>
      <c r="P1167" t="n">
        <v>108.1</v>
      </c>
      <c r="Q1167" t="n">
        <v>204.14</v>
      </c>
      <c r="R1167" t="n">
        <v>24.42</v>
      </c>
      <c r="S1167" t="n">
        <v>17.37</v>
      </c>
      <c r="T1167" t="n">
        <v>1425.02</v>
      </c>
      <c r="U1167" t="n">
        <v>0.71</v>
      </c>
      <c r="V1167" t="n">
        <v>0.75</v>
      </c>
      <c r="W1167" t="n">
        <v>1.15</v>
      </c>
      <c r="X1167" t="n">
        <v>0.08</v>
      </c>
      <c r="Y1167" t="n">
        <v>1</v>
      </c>
      <c r="Z1167" t="n">
        <v>10</v>
      </c>
    </row>
    <row r="1168">
      <c r="A1168" t="n">
        <v>96</v>
      </c>
      <c r="B1168" t="n">
        <v>135</v>
      </c>
      <c r="C1168" t="inlineStr">
        <is>
          <t xml:space="preserve">CONCLUIDO	</t>
        </is>
      </c>
      <c r="D1168" t="n">
        <v>10.1272</v>
      </c>
      <c r="E1168" t="n">
        <v>9.869999999999999</v>
      </c>
      <c r="F1168" t="n">
        <v>6.77</v>
      </c>
      <c r="G1168" t="n">
        <v>81.22</v>
      </c>
      <c r="H1168" t="n">
        <v>1.43</v>
      </c>
      <c r="I1168" t="n">
        <v>5</v>
      </c>
      <c r="J1168" t="n">
        <v>311.73</v>
      </c>
      <c r="K1168" t="n">
        <v>59.89</v>
      </c>
      <c r="L1168" t="n">
        <v>25</v>
      </c>
      <c r="M1168" t="n">
        <v>3</v>
      </c>
      <c r="N1168" t="n">
        <v>91.84999999999999</v>
      </c>
      <c r="O1168" t="n">
        <v>38681.31</v>
      </c>
      <c r="P1168" t="n">
        <v>107.83</v>
      </c>
      <c r="Q1168" t="n">
        <v>204.14</v>
      </c>
      <c r="R1168" t="n">
        <v>24.36</v>
      </c>
      <c r="S1168" t="n">
        <v>17.37</v>
      </c>
      <c r="T1168" t="n">
        <v>1395.36</v>
      </c>
      <c r="U1168" t="n">
        <v>0.71</v>
      </c>
      <c r="V1168" t="n">
        <v>0.75</v>
      </c>
      <c r="W1168" t="n">
        <v>1.14</v>
      </c>
      <c r="X1168" t="n">
        <v>0.08</v>
      </c>
      <c r="Y1168" t="n">
        <v>1</v>
      </c>
      <c r="Z1168" t="n">
        <v>10</v>
      </c>
    </row>
    <row r="1169">
      <c r="A1169" t="n">
        <v>97</v>
      </c>
      <c r="B1169" t="n">
        <v>135</v>
      </c>
      <c r="C1169" t="inlineStr">
        <is>
          <t xml:space="preserve">CONCLUIDO	</t>
        </is>
      </c>
      <c r="D1169" t="n">
        <v>10.1291</v>
      </c>
      <c r="E1169" t="n">
        <v>9.869999999999999</v>
      </c>
      <c r="F1169" t="n">
        <v>6.77</v>
      </c>
      <c r="G1169" t="n">
        <v>81.2</v>
      </c>
      <c r="H1169" t="n">
        <v>1.44</v>
      </c>
      <c r="I1169" t="n">
        <v>5</v>
      </c>
      <c r="J1169" t="n">
        <v>312.28</v>
      </c>
      <c r="K1169" t="n">
        <v>59.89</v>
      </c>
      <c r="L1169" t="n">
        <v>25.25</v>
      </c>
      <c r="M1169" t="n">
        <v>3</v>
      </c>
      <c r="N1169" t="n">
        <v>92.15000000000001</v>
      </c>
      <c r="O1169" t="n">
        <v>38749.07</v>
      </c>
      <c r="P1169" t="n">
        <v>107.53</v>
      </c>
      <c r="Q1169" t="n">
        <v>204.14</v>
      </c>
      <c r="R1169" t="n">
        <v>24.17</v>
      </c>
      <c r="S1169" t="n">
        <v>17.37</v>
      </c>
      <c r="T1169" t="n">
        <v>1301.3</v>
      </c>
      <c r="U1169" t="n">
        <v>0.72</v>
      </c>
      <c r="V1169" t="n">
        <v>0.75</v>
      </c>
      <c r="W1169" t="n">
        <v>1.14</v>
      </c>
      <c r="X1169" t="n">
        <v>0.08</v>
      </c>
      <c r="Y1169" t="n">
        <v>1</v>
      </c>
      <c r="Z1169" t="n">
        <v>10</v>
      </c>
    </row>
    <row r="1170">
      <c r="A1170" t="n">
        <v>98</v>
      </c>
      <c r="B1170" t="n">
        <v>135</v>
      </c>
      <c r="C1170" t="inlineStr">
        <is>
          <t xml:space="preserve">CONCLUIDO	</t>
        </is>
      </c>
      <c r="D1170" t="n">
        <v>10.2061</v>
      </c>
      <c r="E1170" t="n">
        <v>9.800000000000001</v>
      </c>
      <c r="F1170" t="n">
        <v>6.74</v>
      </c>
      <c r="G1170" t="n">
        <v>101.14</v>
      </c>
      <c r="H1170" t="n">
        <v>1.45</v>
      </c>
      <c r="I1170" t="n">
        <v>4</v>
      </c>
      <c r="J1170" t="n">
        <v>312.83</v>
      </c>
      <c r="K1170" t="n">
        <v>59.89</v>
      </c>
      <c r="L1170" t="n">
        <v>25.5</v>
      </c>
      <c r="M1170" t="n">
        <v>2</v>
      </c>
      <c r="N1170" t="n">
        <v>92.44</v>
      </c>
      <c r="O1170" t="n">
        <v>38816.85</v>
      </c>
      <c r="P1170" t="n">
        <v>106.84</v>
      </c>
      <c r="Q1170" t="n">
        <v>204.14</v>
      </c>
      <c r="R1170" t="n">
        <v>23.47</v>
      </c>
      <c r="S1170" t="n">
        <v>17.37</v>
      </c>
      <c r="T1170" t="n">
        <v>955.13</v>
      </c>
      <c r="U1170" t="n">
        <v>0.74</v>
      </c>
      <c r="V1170" t="n">
        <v>0.76</v>
      </c>
      <c r="W1170" t="n">
        <v>1.14</v>
      </c>
      <c r="X1170" t="n">
        <v>0.05</v>
      </c>
      <c r="Y1170" t="n">
        <v>1</v>
      </c>
      <c r="Z1170" t="n">
        <v>10</v>
      </c>
    </row>
    <row r="1171">
      <c r="A1171" t="n">
        <v>99</v>
      </c>
      <c r="B1171" t="n">
        <v>135</v>
      </c>
      <c r="C1171" t="inlineStr">
        <is>
          <t xml:space="preserve">CONCLUIDO	</t>
        </is>
      </c>
      <c r="D1171" t="n">
        <v>10.2061</v>
      </c>
      <c r="E1171" t="n">
        <v>9.800000000000001</v>
      </c>
      <c r="F1171" t="n">
        <v>6.74</v>
      </c>
      <c r="G1171" t="n">
        <v>101.14</v>
      </c>
      <c r="H1171" t="n">
        <v>1.46</v>
      </c>
      <c r="I1171" t="n">
        <v>4</v>
      </c>
      <c r="J1171" t="n">
        <v>313.38</v>
      </c>
      <c r="K1171" t="n">
        <v>59.89</v>
      </c>
      <c r="L1171" t="n">
        <v>25.75</v>
      </c>
      <c r="M1171" t="n">
        <v>2</v>
      </c>
      <c r="N1171" t="n">
        <v>92.75</v>
      </c>
      <c r="O1171" t="n">
        <v>38884.75</v>
      </c>
      <c r="P1171" t="n">
        <v>106.85</v>
      </c>
      <c r="Q1171" t="n">
        <v>204.14</v>
      </c>
      <c r="R1171" t="n">
        <v>23.44</v>
      </c>
      <c r="S1171" t="n">
        <v>17.37</v>
      </c>
      <c r="T1171" t="n">
        <v>944.83</v>
      </c>
      <c r="U1171" t="n">
        <v>0.74</v>
      </c>
      <c r="V1171" t="n">
        <v>0.76</v>
      </c>
      <c r="W1171" t="n">
        <v>1.14</v>
      </c>
      <c r="X1171" t="n">
        <v>0.05</v>
      </c>
      <c r="Y1171" t="n">
        <v>1</v>
      </c>
      <c r="Z1171" t="n">
        <v>10</v>
      </c>
    </row>
    <row r="1172">
      <c r="A1172" t="n">
        <v>100</v>
      </c>
      <c r="B1172" t="n">
        <v>135</v>
      </c>
      <c r="C1172" t="inlineStr">
        <is>
          <t xml:space="preserve">CONCLUIDO	</t>
        </is>
      </c>
      <c r="D1172" t="n">
        <v>10.2015</v>
      </c>
      <c r="E1172" t="n">
        <v>9.800000000000001</v>
      </c>
      <c r="F1172" t="n">
        <v>6.75</v>
      </c>
      <c r="G1172" t="n">
        <v>101.21</v>
      </c>
      <c r="H1172" t="n">
        <v>1.48</v>
      </c>
      <c r="I1172" t="n">
        <v>4</v>
      </c>
      <c r="J1172" t="n">
        <v>313.93</v>
      </c>
      <c r="K1172" t="n">
        <v>59.89</v>
      </c>
      <c r="L1172" t="n">
        <v>26</v>
      </c>
      <c r="M1172" t="n">
        <v>2</v>
      </c>
      <c r="N1172" t="n">
        <v>93.05</v>
      </c>
      <c r="O1172" t="n">
        <v>38952.8</v>
      </c>
      <c r="P1172" t="n">
        <v>107.09</v>
      </c>
      <c r="Q1172" t="n">
        <v>204.15</v>
      </c>
      <c r="R1172" t="n">
        <v>23.48</v>
      </c>
      <c r="S1172" t="n">
        <v>17.37</v>
      </c>
      <c r="T1172" t="n">
        <v>964</v>
      </c>
      <c r="U1172" t="n">
        <v>0.74</v>
      </c>
      <c r="V1172" t="n">
        <v>0.76</v>
      </c>
      <c r="W1172" t="n">
        <v>1.15</v>
      </c>
      <c r="X1172" t="n">
        <v>0.06</v>
      </c>
      <c r="Y1172" t="n">
        <v>1</v>
      </c>
      <c r="Z1172" t="n">
        <v>10</v>
      </c>
    </row>
    <row r="1173">
      <c r="A1173" t="n">
        <v>101</v>
      </c>
      <c r="B1173" t="n">
        <v>135</v>
      </c>
      <c r="C1173" t="inlineStr">
        <is>
          <t xml:space="preserve">CONCLUIDO	</t>
        </is>
      </c>
      <c r="D1173" t="n">
        <v>10.2003</v>
      </c>
      <c r="E1173" t="n">
        <v>9.800000000000001</v>
      </c>
      <c r="F1173" t="n">
        <v>6.75</v>
      </c>
      <c r="G1173" t="n">
        <v>101.22</v>
      </c>
      <c r="H1173" t="n">
        <v>1.49</v>
      </c>
      <c r="I1173" t="n">
        <v>4</v>
      </c>
      <c r="J1173" t="n">
        <v>314.49</v>
      </c>
      <c r="K1173" t="n">
        <v>59.89</v>
      </c>
      <c r="L1173" t="n">
        <v>26.25</v>
      </c>
      <c r="M1173" t="n">
        <v>2</v>
      </c>
      <c r="N1173" t="n">
        <v>93.34999999999999</v>
      </c>
      <c r="O1173" t="n">
        <v>39020.97</v>
      </c>
      <c r="P1173" t="n">
        <v>107.18</v>
      </c>
      <c r="Q1173" t="n">
        <v>204.15</v>
      </c>
      <c r="R1173" t="n">
        <v>23.55</v>
      </c>
      <c r="S1173" t="n">
        <v>17.37</v>
      </c>
      <c r="T1173" t="n">
        <v>996.87</v>
      </c>
      <c r="U1173" t="n">
        <v>0.74</v>
      </c>
      <c r="V1173" t="n">
        <v>0.76</v>
      </c>
      <c r="W1173" t="n">
        <v>1.14</v>
      </c>
      <c r="X1173" t="n">
        <v>0.06</v>
      </c>
      <c r="Y1173" t="n">
        <v>1</v>
      </c>
      <c r="Z1173" t="n">
        <v>10</v>
      </c>
    </row>
    <row r="1174">
      <c r="A1174" t="n">
        <v>102</v>
      </c>
      <c r="B1174" t="n">
        <v>135</v>
      </c>
      <c r="C1174" t="inlineStr">
        <is>
          <t xml:space="preserve">CONCLUIDO	</t>
        </is>
      </c>
      <c r="D1174" t="n">
        <v>10.1977</v>
      </c>
      <c r="E1174" t="n">
        <v>9.81</v>
      </c>
      <c r="F1174" t="n">
        <v>6.75</v>
      </c>
      <c r="G1174" t="n">
        <v>101.26</v>
      </c>
      <c r="H1174" t="n">
        <v>1.5</v>
      </c>
      <c r="I1174" t="n">
        <v>4</v>
      </c>
      <c r="J1174" t="n">
        <v>315.04</v>
      </c>
      <c r="K1174" t="n">
        <v>59.89</v>
      </c>
      <c r="L1174" t="n">
        <v>26.5</v>
      </c>
      <c r="M1174" t="n">
        <v>2</v>
      </c>
      <c r="N1174" t="n">
        <v>93.65000000000001</v>
      </c>
      <c r="O1174" t="n">
        <v>39089.29</v>
      </c>
      <c r="P1174" t="n">
        <v>107.4</v>
      </c>
      <c r="Q1174" t="n">
        <v>204.15</v>
      </c>
      <c r="R1174" t="n">
        <v>23.66</v>
      </c>
      <c r="S1174" t="n">
        <v>17.37</v>
      </c>
      <c r="T1174" t="n">
        <v>1053.4</v>
      </c>
      <c r="U1174" t="n">
        <v>0.73</v>
      </c>
      <c r="V1174" t="n">
        <v>0.76</v>
      </c>
      <c r="W1174" t="n">
        <v>1.14</v>
      </c>
      <c r="X1174" t="n">
        <v>0.06</v>
      </c>
      <c r="Y1174" t="n">
        <v>1</v>
      </c>
      <c r="Z1174" t="n">
        <v>10</v>
      </c>
    </row>
    <row r="1175">
      <c r="A1175" t="n">
        <v>103</v>
      </c>
      <c r="B1175" t="n">
        <v>135</v>
      </c>
      <c r="C1175" t="inlineStr">
        <is>
          <t xml:space="preserve">CONCLUIDO	</t>
        </is>
      </c>
      <c r="D1175" t="n">
        <v>10.2006</v>
      </c>
      <c r="E1175" t="n">
        <v>9.800000000000001</v>
      </c>
      <c r="F1175" t="n">
        <v>6.75</v>
      </c>
      <c r="G1175" t="n">
        <v>101.22</v>
      </c>
      <c r="H1175" t="n">
        <v>1.51</v>
      </c>
      <c r="I1175" t="n">
        <v>4</v>
      </c>
      <c r="J1175" t="n">
        <v>315.6</v>
      </c>
      <c r="K1175" t="n">
        <v>59.89</v>
      </c>
      <c r="L1175" t="n">
        <v>26.75</v>
      </c>
      <c r="M1175" t="n">
        <v>2</v>
      </c>
      <c r="N1175" t="n">
        <v>93.95999999999999</v>
      </c>
      <c r="O1175" t="n">
        <v>39157.74</v>
      </c>
      <c r="P1175" t="n">
        <v>107.49</v>
      </c>
      <c r="Q1175" t="n">
        <v>204.14</v>
      </c>
      <c r="R1175" t="n">
        <v>23.65</v>
      </c>
      <c r="S1175" t="n">
        <v>17.37</v>
      </c>
      <c r="T1175" t="n">
        <v>1046.44</v>
      </c>
      <c r="U1175" t="n">
        <v>0.73</v>
      </c>
      <c r="V1175" t="n">
        <v>0.76</v>
      </c>
      <c r="W1175" t="n">
        <v>1.14</v>
      </c>
      <c r="X1175" t="n">
        <v>0.06</v>
      </c>
      <c r="Y1175" t="n">
        <v>1</v>
      </c>
      <c r="Z1175" t="n">
        <v>10</v>
      </c>
    </row>
    <row r="1176">
      <c r="A1176" t="n">
        <v>104</v>
      </c>
      <c r="B1176" t="n">
        <v>135</v>
      </c>
      <c r="C1176" t="inlineStr">
        <is>
          <t xml:space="preserve">CONCLUIDO	</t>
        </is>
      </c>
      <c r="D1176" t="n">
        <v>10.1983</v>
      </c>
      <c r="E1176" t="n">
        <v>9.81</v>
      </c>
      <c r="F1176" t="n">
        <v>6.75</v>
      </c>
      <c r="G1176" t="n">
        <v>101.25</v>
      </c>
      <c r="H1176" t="n">
        <v>1.52</v>
      </c>
      <c r="I1176" t="n">
        <v>4</v>
      </c>
      <c r="J1176" t="n">
        <v>316.15</v>
      </c>
      <c r="K1176" t="n">
        <v>59.89</v>
      </c>
      <c r="L1176" t="n">
        <v>27</v>
      </c>
      <c r="M1176" t="n">
        <v>2</v>
      </c>
      <c r="N1176" t="n">
        <v>94.26000000000001</v>
      </c>
      <c r="O1176" t="n">
        <v>39226.32</v>
      </c>
      <c r="P1176" t="n">
        <v>107.64</v>
      </c>
      <c r="Q1176" t="n">
        <v>204.14</v>
      </c>
      <c r="R1176" t="n">
        <v>23.67</v>
      </c>
      <c r="S1176" t="n">
        <v>17.37</v>
      </c>
      <c r="T1176" t="n">
        <v>1057.67</v>
      </c>
      <c r="U1176" t="n">
        <v>0.73</v>
      </c>
      <c r="V1176" t="n">
        <v>0.76</v>
      </c>
      <c r="W1176" t="n">
        <v>1.14</v>
      </c>
      <c r="X1176" t="n">
        <v>0.06</v>
      </c>
      <c r="Y1176" t="n">
        <v>1</v>
      </c>
      <c r="Z1176" t="n">
        <v>10</v>
      </c>
    </row>
    <row r="1177">
      <c r="A1177" t="n">
        <v>105</v>
      </c>
      <c r="B1177" t="n">
        <v>135</v>
      </c>
      <c r="C1177" t="inlineStr">
        <is>
          <t xml:space="preserve">CONCLUIDO	</t>
        </is>
      </c>
      <c r="D1177" t="n">
        <v>10.1995</v>
      </c>
      <c r="E1177" t="n">
        <v>9.800000000000001</v>
      </c>
      <c r="F1177" t="n">
        <v>6.75</v>
      </c>
      <c r="G1177" t="n">
        <v>101.24</v>
      </c>
      <c r="H1177" t="n">
        <v>1.53</v>
      </c>
      <c r="I1177" t="n">
        <v>4</v>
      </c>
      <c r="J1177" t="n">
        <v>316.71</v>
      </c>
      <c r="K1177" t="n">
        <v>59.89</v>
      </c>
      <c r="L1177" t="n">
        <v>27.25</v>
      </c>
      <c r="M1177" t="n">
        <v>2</v>
      </c>
      <c r="N1177" t="n">
        <v>94.56999999999999</v>
      </c>
      <c r="O1177" t="n">
        <v>39295.05</v>
      </c>
      <c r="P1177" t="n">
        <v>107.74</v>
      </c>
      <c r="Q1177" t="n">
        <v>204.14</v>
      </c>
      <c r="R1177" t="n">
        <v>23.69</v>
      </c>
      <c r="S1177" t="n">
        <v>17.37</v>
      </c>
      <c r="T1177" t="n">
        <v>1069.34</v>
      </c>
      <c r="U1177" t="n">
        <v>0.73</v>
      </c>
      <c r="V1177" t="n">
        <v>0.76</v>
      </c>
      <c r="W1177" t="n">
        <v>1.14</v>
      </c>
      <c r="X1177" t="n">
        <v>0.06</v>
      </c>
      <c r="Y1177" t="n">
        <v>1</v>
      </c>
      <c r="Z1177" t="n">
        <v>10</v>
      </c>
    </row>
    <row r="1178">
      <c r="A1178" t="n">
        <v>106</v>
      </c>
      <c r="B1178" t="n">
        <v>135</v>
      </c>
      <c r="C1178" t="inlineStr">
        <is>
          <t xml:space="preserve">CONCLUIDO	</t>
        </is>
      </c>
      <c r="D1178" t="n">
        <v>10.2026</v>
      </c>
      <c r="E1178" t="n">
        <v>9.800000000000001</v>
      </c>
      <c r="F1178" t="n">
        <v>6.75</v>
      </c>
      <c r="G1178" t="n">
        <v>101.19</v>
      </c>
      <c r="H1178" t="n">
        <v>1.54</v>
      </c>
      <c r="I1178" t="n">
        <v>4</v>
      </c>
      <c r="J1178" t="n">
        <v>317.27</v>
      </c>
      <c r="K1178" t="n">
        <v>59.89</v>
      </c>
      <c r="L1178" t="n">
        <v>27.5</v>
      </c>
      <c r="M1178" t="n">
        <v>2</v>
      </c>
      <c r="N1178" t="n">
        <v>94.88</v>
      </c>
      <c r="O1178" t="n">
        <v>39363.91</v>
      </c>
      <c r="P1178" t="n">
        <v>107.89</v>
      </c>
      <c r="Q1178" t="n">
        <v>204.14</v>
      </c>
      <c r="R1178" t="n">
        <v>23.6</v>
      </c>
      <c r="S1178" t="n">
        <v>17.37</v>
      </c>
      <c r="T1178" t="n">
        <v>1020.38</v>
      </c>
      <c r="U1178" t="n">
        <v>0.74</v>
      </c>
      <c r="V1178" t="n">
        <v>0.76</v>
      </c>
      <c r="W1178" t="n">
        <v>1.14</v>
      </c>
      <c r="X1178" t="n">
        <v>0.06</v>
      </c>
      <c r="Y1178" t="n">
        <v>1</v>
      </c>
      <c r="Z1178" t="n">
        <v>10</v>
      </c>
    </row>
    <row r="1179">
      <c r="A1179" t="n">
        <v>107</v>
      </c>
      <c r="B1179" t="n">
        <v>135</v>
      </c>
      <c r="C1179" t="inlineStr">
        <is>
          <t xml:space="preserve">CONCLUIDO	</t>
        </is>
      </c>
      <c r="D1179" t="n">
        <v>10.2038</v>
      </c>
      <c r="E1179" t="n">
        <v>9.800000000000001</v>
      </c>
      <c r="F1179" t="n">
        <v>6.75</v>
      </c>
      <c r="G1179" t="n">
        <v>101.17</v>
      </c>
      <c r="H1179" t="n">
        <v>1.56</v>
      </c>
      <c r="I1179" t="n">
        <v>4</v>
      </c>
      <c r="J1179" t="n">
        <v>317.83</v>
      </c>
      <c r="K1179" t="n">
        <v>59.89</v>
      </c>
      <c r="L1179" t="n">
        <v>27.75</v>
      </c>
      <c r="M1179" t="n">
        <v>2</v>
      </c>
      <c r="N1179" t="n">
        <v>95.19</v>
      </c>
      <c r="O1179" t="n">
        <v>39432.92</v>
      </c>
      <c r="P1179" t="n">
        <v>107.88</v>
      </c>
      <c r="Q1179" t="n">
        <v>204.14</v>
      </c>
      <c r="R1179" t="n">
        <v>23.52</v>
      </c>
      <c r="S1179" t="n">
        <v>17.37</v>
      </c>
      <c r="T1179" t="n">
        <v>983.67</v>
      </c>
      <c r="U1179" t="n">
        <v>0.74</v>
      </c>
      <c r="V1179" t="n">
        <v>0.76</v>
      </c>
      <c r="W1179" t="n">
        <v>1.14</v>
      </c>
      <c r="X1179" t="n">
        <v>0.05</v>
      </c>
      <c r="Y1179" t="n">
        <v>1</v>
      </c>
      <c r="Z1179" t="n">
        <v>10</v>
      </c>
    </row>
    <row r="1180">
      <c r="A1180" t="n">
        <v>108</v>
      </c>
      <c r="B1180" t="n">
        <v>135</v>
      </c>
      <c r="C1180" t="inlineStr">
        <is>
          <t xml:space="preserve">CONCLUIDO	</t>
        </is>
      </c>
      <c r="D1180" t="n">
        <v>10.2076</v>
      </c>
      <c r="E1180" t="n">
        <v>9.800000000000001</v>
      </c>
      <c r="F1180" t="n">
        <v>6.74</v>
      </c>
      <c r="G1180" t="n">
        <v>101.12</v>
      </c>
      <c r="H1180" t="n">
        <v>1.57</v>
      </c>
      <c r="I1180" t="n">
        <v>4</v>
      </c>
      <c r="J1180" t="n">
        <v>318.39</v>
      </c>
      <c r="K1180" t="n">
        <v>59.89</v>
      </c>
      <c r="L1180" t="n">
        <v>28</v>
      </c>
      <c r="M1180" t="n">
        <v>2</v>
      </c>
      <c r="N1180" t="n">
        <v>95.5</v>
      </c>
      <c r="O1180" t="n">
        <v>39502.07</v>
      </c>
      <c r="P1180" t="n">
        <v>107.98</v>
      </c>
      <c r="Q1180" t="n">
        <v>204.14</v>
      </c>
      <c r="R1180" t="n">
        <v>23.43</v>
      </c>
      <c r="S1180" t="n">
        <v>17.37</v>
      </c>
      <c r="T1180" t="n">
        <v>938.9400000000001</v>
      </c>
      <c r="U1180" t="n">
        <v>0.74</v>
      </c>
      <c r="V1180" t="n">
        <v>0.76</v>
      </c>
      <c r="W1180" t="n">
        <v>1.14</v>
      </c>
      <c r="X1180" t="n">
        <v>0.05</v>
      </c>
      <c r="Y1180" t="n">
        <v>1</v>
      </c>
      <c r="Z1180" t="n">
        <v>10</v>
      </c>
    </row>
    <row r="1181">
      <c r="A1181" t="n">
        <v>109</v>
      </c>
      <c r="B1181" t="n">
        <v>135</v>
      </c>
      <c r="C1181" t="inlineStr">
        <is>
          <t xml:space="preserve">CONCLUIDO	</t>
        </is>
      </c>
      <c r="D1181" t="n">
        <v>10.2006</v>
      </c>
      <c r="E1181" t="n">
        <v>9.800000000000001</v>
      </c>
      <c r="F1181" t="n">
        <v>6.75</v>
      </c>
      <c r="G1181" t="n">
        <v>101.22</v>
      </c>
      <c r="H1181" t="n">
        <v>1.58</v>
      </c>
      <c r="I1181" t="n">
        <v>4</v>
      </c>
      <c r="J1181" t="n">
        <v>318.95</v>
      </c>
      <c r="K1181" t="n">
        <v>59.89</v>
      </c>
      <c r="L1181" t="n">
        <v>28.25</v>
      </c>
      <c r="M1181" t="n">
        <v>2</v>
      </c>
      <c r="N1181" t="n">
        <v>95.81</v>
      </c>
      <c r="O1181" t="n">
        <v>39571.36</v>
      </c>
      <c r="P1181" t="n">
        <v>108.08</v>
      </c>
      <c r="Q1181" t="n">
        <v>204.14</v>
      </c>
      <c r="R1181" t="n">
        <v>23.53</v>
      </c>
      <c r="S1181" t="n">
        <v>17.37</v>
      </c>
      <c r="T1181" t="n">
        <v>985.02</v>
      </c>
      <c r="U1181" t="n">
        <v>0.74</v>
      </c>
      <c r="V1181" t="n">
        <v>0.76</v>
      </c>
      <c r="W1181" t="n">
        <v>1.14</v>
      </c>
      <c r="X1181" t="n">
        <v>0.06</v>
      </c>
      <c r="Y1181" t="n">
        <v>1</v>
      </c>
      <c r="Z1181" t="n">
        <v>10</v>
      </c>
    </row>
    <row r="1182">
      <c r="A1182" t="n">
        <v>110</v>
      </c>
      <c r="B1182" t="n">
        <v>135</v>
      </c>
      <c r="C1182" t="inlineStr">
        <is>
          <t xml:space="preserve">CONCLUIDO	</t>
        </is>
      </c>
      <c r="D1182" t="n">
        <v>10.2041</v>
      </c>
      <c r="E1182" t="n">
        <v>9.800000000000001</v>
      </c>
      <c r="F1182" t="n">
        <v>6.74</v>
      </c>
      <c r="G1182" t="n">
        <v>101.17</v>
      </c>
      <c r="H1182" t="n">
        <v>1.59</v>
      </c>
      <c r="I1182" t="n">
        <v>4</v>
      </c>
      <c r="J1182" t="n">
        <v>319.51</v>
      </c>
      <c r="K1182" t="n">
        <v>59.89</v>
      </c>
      <c r="L1182" t="n">
        <v>28.5</v>
      </c>
      <c r="M1182" t="n">
        <v>2</v>
      </c>
      <c r="N1182" t="n">
        <v>96.13</v>
      </c>
      <c r="O1182" t="n">
        <v>39640.79</v>
      </c>
      <c r="P1182" t="n">
        <v>108.05</v>
      </c>
      <c r="Q1182" t="n">
        <v>204.17</v>
      </c>
      <c r="R1182" t="n">
        <v>23.52</v>
      </c>
      <c r="S1182" t="n">
        <v>17.37</v>
      </c>
      <c r="T1182" t="n">
        <v>981.6</v>
      </c>
      <c r="U1182" t="n">
        <v>0.74</v>
      </c>
      <c r="V1182" t="n">
        <v>0.76</v>
      </c>
      <c r="W1182" t="n">
        <v>1.14</v>
      </c>
      <c r="X1182" t="n">
        <v>0.05</v>
      </c>
      <c r="Y1182" t="n">
        <v>1</v>
      </c>
      <c r="Z1182" t="n">
        <v>10</v>
      </c>
    </row>
    <row r="1183">
      <c r="A1183" t="n">
        <v>111</v>
      </c>
      <c r="B1183" t="n">
        <v>135</v>
      </c>
      <c r="C1183" t="inlineStr">
        <is>
          <t xml:space="preserve">CONCLUIDO	</t>
        </is>
      </c>
      <c r="D1183" t="n">
        <v>10.1989</v>
      </c>
      <c r="E1183" t="n">
        <v>9.800000000000001</v>
      </c>
      <c r="F1183" t="n">
        <v>6.75</v>
      </c>
      <c r="G1183" t="n">
        <v>101.25</v>
      </c>
      <c r="H1183" t="n">
        <v>1.6</v>
      </c>
      <c r="I1183" t="n">
        <v>4</v>
      </c>
      <c r="J1183" t="n">
        <v>320.08</v>
      </c>
      <c r="K1183" t="n">
        <v>59.89</v>
      </c>
      <c r="L1183" t="n">
        <v>28.75</v>
      </c>
      <c r="M1183" t="n">
        <v>2</v>
      </c>
      <c r="N1183" t="n">
        <v>96.44</v>
      </c>
      <c r="O1183" t="n">
        <v>39710.36</v>
      </c>
      <c r="P1183" t="n">
        <v>108.14</v>
      </c>
      <c r="Q1183" t="n">
        <v>204.14</v>
      </c>
      <c r="R1183" t="n">
        <v>23.69</v>
      </c>
      <c r="S1183" t="n">
        <v>17.37</v>
      </c>
      <c r="T1183" t="n">
        <v>1065.11</v>
      </c>
      <c r="U1183" t="n">
        <v>0.73</v>
      </c>
      <c r="V1183" t="n">
        <v>0.76</v>
      </c>
      <c r="W1183" t="n">
        <v>1.14</v>
      </c>
      <c r="X1183" t="n">
        <v>0.06</v>
      </c>
      <c r="Y1183" t="n">
        <v>1</v>
      </c>
      <c r="Z1183" t="n">
        <v>10</v>
      </c>
    </row>
    <row r="1184">
      <c r="A1184" t="n">
        <v>112</v>
      </c>
      <c r="B1184" t="n">
        <v>135</v>
      </c>
      <c r="C1184" t="inlineStr">
        <is>
          <t xml:space="preserve">CONCLUIDO	</t>
        </is>
      </c>
      <c r="D1184" t="n">
        <v>10.1997</v>
      </c>
      <c r="E1184" t="n">
        <v>9.800000000000001</v>
      </c>
      <c r="F1184" t="n">
        <v>6.75</v>
      </c>
      <c r="G1184" t="n">
        <v>101.23</v>
      </c>
      <c r="H1184" t="n">
        <v>1.61</v>
      </c>
      <c r="I1184" t="n">
        <v>4</v>
      </c>
      <c r="J1184" t="n">
        <v>320.64</v>
      </c>
      <c r="K1184" t="n">
        <v>59.89</v>
      </c>
      <c r="L1184" t="n">
        <v>29</v>
      </c>
      <c r="M1184" t="n">
        <v>2</v>
      </c>
      <c r="N1184" t="n">
        <v>96.75</v>
      </c>
      <c r="O1184" t="n">
        <v>39780.08</v>
      </c>
      <c r="P1184" t="n">
        <v>108.16</v>
      </c>
      <c r="Q1184" t="n">
        <v>204.18</v>
      </c>
      <c r="R1184" t="n">
        <v>23.67</v>
      </c>
      <c r="S1184" t="n">
        <v>17.37</v>
      </c>
      <c r="T1184" t="n">
        <v>1058.46</v>
      </c>
      <c r="U1184" t="n">
        <v>0.73</v>
      </c>
      <c r="V1184" t="n">
        <v>0.76</v>
      </c>
      <c r="W1184" t="n">
        <v>1.14</v>
      </c>
      <c r="X1184" t="n">
        <v>0.06</v>
      </c>
      <c r="Y1184" t="n">
        <v>1</v>
      </c>
      <c r="Z1184" t="n">
        <v>10</v>
      </c>
    </row>
    <row r="1185">
      <c r="A1185" t="n">
        <v>113</v>
      </c>
      <c r="B1185" t="n">
        <v>135</v>
      </c>
      <c r="C1185" t="inlineStr">
        <is>
          <t xml:space="preserve">CONCLUIDO	</t>
        </is>
      </c>
      <c r="D1185" t="n">
        <v>10.1966</v>
      </c>
      <c r="E1185" t="n">
        <v>9.81</v>
      </c>
      <c r="F1185" t="n">
        <v>6.75</v>
      </c>
      <c r="G1185" t="n">
        <v>101.28</v>
      </c>
      <c r="H1185" t="n">
        <v>1.62</v>
      </c>
      <c r="I1185" t="n">
        <v>4</v>
      </c>
      <c r="J1185" t="n">
        <v>321.21</v>
      </c>
      <c r="K1185" t="n">
        <v>59.89</v>
      </c>
      <c r="L1185" t="n">
        <v>29.25</v>
      </c>
      <c r="M1185" t="n">
        <v>2</v>
      </c>
      <c r="N1185" t="n">
        <v>97.06999999999999</v>
      </c>
      <c r="O1185" t="n">
        <v>39849.95</v>
      </c>
      <c r="P1185" t="n">
        <v>108.15</v>
      </c>
      <c r="Q1185" t="n">
        <v>204.14</v>
      </c>
      <c r="R1185" t="n">
        <v>23.76</v>
      </c>
      <c r="S1185" t="n">
        <v>17.37</v>
      </c>
      <c r="T1185" t="n">
        <v>1103.85</v>
      </c>
      <c r="U1185" t="n">
        <v>0.73</v>
      </c>
      <c r="V1185" t="n">
        <v>0.76</v>
      </c>
      <c r="W1185" t="n">
        <v>1.14</v>
      </c>
      <c r="X1185" t="n">
        <v>0.06</v>
      </c>
      <c r="Y1185" t="n">
        <v>1</v>
      </c>
      <c r="Z1185" t="n">
        <v>10</v>
      </c>
    </row>
    <row r="1186">
      <c r="A1186" t="n">
        <v>114</v>
      </c>
      <c r="B1186" t="n">
        <v>135</v>
      </c>
      <c r="C1186" t="inlineStr">
        <is>
          <t xml:space="preserve">CONCLUIDO	</t>
        </is>
      </c>
      <c r="D1186" t="n">
        <v>10.2003</v>
      </c>
      <c r="E1186" t="n">
        <v>9.800000000000001</v>
      </c>
      <c r="F1186" t="n">
        <v>6.75</v>
      </c>
      <c r="G1186" t="n">
        <v>101.22</v>
      </c>
      <c r="H1186" t="n">
        <v>1.63</v>
      </c>
      <c r="I1186" t="n">
        <v>4</v>
      </c>
      <c r="J1186" t="n">
        <v>321.78</v>
      </c>
      <c r="K1186" t="n">
        <v>59.89</v>
      </c>
      <c r="L1186" t="n">
        <v>29.5</v>
      </c>
      <c r="M1186" t="n">
        <v>2</v>
      </c>
      <c r="N1186" t="n">
        <v>97.39</v>
      </c>
      <c r="O1186" t="n">
        <v>39919.96</v>
      </c>
      <c r="P1186" t="n">
        <v>108.12</v>
      </c>
      <c r="Q1186" t="n">
        <v>204.14</v>
      </c>
      <c r="R1186" t="n">
        <v>23.68</v>
      </c>
      <c r="S1186" t="n">
        <v>17.37</v>
      </c>
      <c r="T1186" t="n">
        <v>1060.58</v>
      </c>
      <c r="U1186" t="n">
        <v>0.73</v>
      </c>
      <c r="V1186" t="n">
        <v>0.76</v>
      </c>
      <c r="W1186" t="n">
        <v>1.14</v>
      </c>
      <c r="X1186" t="n">
        <v>0.06</v>
      </c>
      <c r="Y1186" t="n">
        <v>1</v>
      </c>
      <c r="Z1186" t="n">
        <v>10</v>
      </c>
    </row>
    <row r="1187">
      <c r="A1187" t="n">
        <v>115</v>
      </c>
      <c r="B1187" t="n">
        <v>135</v>
      </c>
      <c r="C1187" t="inlineStr">
        <is>
          <t xml:space="preserve">CONCLUIDO	</t>
        </is>
      </c>
      <c r="D1187" t="n">
        <v>10.2032</v>
      </c>
      <c r="E1187" t="n">
        <v>9.800000000000001</v>
      </c>
      <c r="F1187" t="n">
        <v>6.75</v>
      </c>
      <c r="G1187" t="n">
        <v>101.18</v>
      </c>
      <c r="H1187" t="n">
        <v>1.64</v>
      </c>
      <c r="I1187" t="n">
        <v>4</v>
      </c>
      <c r="J1187" t="n">
        <v>322.34</v>
      </c>
      <c r="K1187" t="n">
        <v>59.89</v>
      </c>
      <c r="L1187" t="n">
        <v>29.75</v>
      </c>
      <c r="M1187" t="n">
        <v>2</v>
      </c>
      <c r="N1187" t="n">
        <v>97.70999999999999</v>
      </c>
      <c r="O1187" t="n">
        <v>39990.12</v>
      </c>
      <c r="P1187" t="n">
        <v>108</v>
      </c>
      <c r="Q1187" t="n">
        <v>204.14</v>
      </c>
      <c r="R1187" t="n">
        <v>23.56</v>
      </c>
      <c r="S1187" t="n">
        <v>17.37</v>
      </c>
      <c r="T1187" t="n">
        <v>1002.97</v>
      </c>
      <c r="U1187" t="n">
        <v>0.74</v>
      </c>
      <c r="V1187" t="n">
        <v>0.76</v>
      </c>
      <c r="W1187" t="n">
        <v>1.14</v>
      </c>
      <c r="X1187" t="n">
        <v>0.05</v>
      </c>
      <c r="Y1187" t="n">
        <v>1</v>
      </c>
      <c r="Z1187" t="n">
        <v>10</v>
      </c>
    </row>
    <row r="1188">
      <c r="A1188" t="n">
        <v>116</v>
      </c>
      <c r="B1188" t="n">
        <v>135</v>
      </c>
      <c r="C1188" t="inlineStr">
        <is>
          <t xml:space="preserve">CONCLUIDO	</t>
        </is>
      </c>
      <c r="D1188" t="n">
        <v>10.2015</v>
      </c>
      <c r="E1188" t="n">
        <v>9.800000000000001</v>
      </c>
      <c r="F1188" t="n">
        <v>6.75</v>
      </c>
      <c r="G1188" t="n">
        <v>101.21</v>
      </c>
      <c r="H1188" t="n">
        <v>1.66</v>
      </c>
      <c r="I1188" t="n">
        <v>4</v>
      </c>
      <c r="J1188" t="n">
        <v>322.91</v>
      </c>
      <c r="K1188" t="n">
        <v>59.89</v>
      </c>
      <c r="L1188" t="n">
        <v>30</v>
      </c>
      <c r="M1188" t="n">
        <v>2</v>
      </c>
      <c r="N1188" t="n">
        <v>98.03</v>
      </c>
      <c r="O1188" t="n">
        <v>40060.43</v>
      </c>
      <c r="P1188" t="n">
        <v>108.06</v>
      </c>
      <c r="Q1188" t="n">
        <v>204.14</v>
      </c>
      <c r="R1188" t="n">
        <v>23.6</v>
      </c>
      <c r="S1188" t="n">
        <v>17.37</v>
      </c>
      <c r="T1188" t="n">
        <v>1020.85</v>
      </c>
      <c r="U1188" t="n">
        <v>0.74</v>
      </c>
      <c r="V1188" t="n">
        <v>0.76</v>
      </c>
      <c r="W1188" t="n">
        <v>1.14</v>
      </c>
      <c r="X1188" t="n">
        <v>0.06</v>
      </c>
      <c r="Y1188" t="n">
        <v>1</v>
      </c>
      <c r="Z1188" t="n">
        <v>10</v>
      </c>
    </row>
    <row r="1189">
      <c r="A1189" t="n">
        <v>117</v>
      </c>
      <c r="B1189" t="n">
        <v>135</v>
      </c>
      <c r="C1189" t="inlineStr">
        <is>
          <t xml:space="preserve">CONCLUIDO	</t>
        </is>
      </c>
      <c r="D1189" t="n">
        <v>10.2009</v>
      </c>
      <c r="E1189" t="n">
        <v>9.800000000000001</v>
      </c>
      <c r="F1189" t="n">
        <v>6.75</v>
      </c>
      <c r="G1189" t="n">
        <v>101.22</v>
      </c>
      <c r="H1189" t="n">
        <v>1.67</v>
      </c>
      <c r="I1189" t="n">
        <v>4</v>
      </c>
      <c r="J1189" t="n">
        <v>323.49</v>
      </c>
      <c r="K1189" t="n">
        <v>59.89</v>
      </c>
      <c r="L1189" t="n">
        <v>30.25</v>
      </c>
      <c r="M1189" t="n">
        <v>2</v>
      </c>
      <c r="N1189" t="n">
        <v>98.34999999999999</v>
      </c>
      <c r="O1189" t="n">
        <v>40131.01</v>
      </c>
      <c r="P1189" t="n">
        <v>108.04</v>
      </c>
      <c r="Q1189" t="n">
        <v>204.14</v>
      </c>
      <c r="R1189" t="n">
        <v>23.57</v>
      </c>
      <c r="S1189" t="n">
        <v>17.37</v>
      </c>
      <c r="T1189" t="n">
        <v>1008.72</v>
      </c>
      <c r="U1189" t="n">
        <v>0.74</v>
      </c>
      <c r="V1189" t="n">
        <v>0.76</v>
      </c>
      <c r="W1189" t="n">
        <v>1.14</v>
      </c>
      <c r="X1189" t="n">
        <v>0.06</v>
      </c>
      <c r="Y1189" t="n">
        <v>1</v>
      </c>
      <c r="Z1189" t="n">
        <v>10</v>
      </c>
    </row>
    <row r="1190">
      <c r="A1190" t="n">
        <v>118</v>
      </c>
      <c r="B1190" t="n">
        <v>135</v>
      </c>
      <c r="C1190" t="inlineStr">
        <is>
          <t xml:space="preserve">CONCLUIDO	</t>
        </is>
      </c>
      <c r="D1190" t="n">
        <v>10.2055</v>
      </c>
      <c r="E1190" t="n">
        <v>9.800000000000001</v>
      </c>
      <c r="F1190" t="n">
        <v>6.74</v>
      </c>
      <c r="G1190" t="n">
        <v>101.15</v>
      </c>
      <c r="H1190" t="n">
        <v>1.68</v>
      </c>
      <c r="I1190" t="n">
        <v>4</v>
      </c>
      <c r="J1190" t="n">
        <v>324.06</v>
      </c>
      <c r="K1190" t="n">
        <v>59.89</v>
      </c>
      <c r="L1190" t="n">
        <v>30.5</v>
      </c>
      <c r="M1190" t="n">
        <v>2</v>
      </c>
      <c r="N1190" t="n">
        <v>98.67</v>
      </c>
      <c r="O1190" t="n">
        <v>40201.62</v>
      </c>
      <c r="P1190" t="n">
        <v>107.9</v>
      </c>
      <c r="Q1190" t="n">
        <v>204.14</v>
      </c>
      <c r="R1190" t="n">
        <v>23.42</v>
      </c>
      <c r="S1190" t="n">
        <v>17.37</v>
      </c>
      <c r="T1190" t="n">
        <v>931.9400000000001</v>
      </c>
      <c r="U1190" t="n">
        <v>0.74</v>
      </c>
      <c r="V1190" t="n">
        <v>0.76</v>
      </c>
      <c r="W1190" t="n">
        <v>1.14</v>
      </c>
      <c r="X1190" t="n">
        <v>0.05</v>
      </c>
      <c r="Y1190" t="n">
        <v>1</v>
      </c>
      <c r="Z1190" t="n">
        <v>10</v>
      </c>
    </row>
    <row r="1191">
      <c r="A1191" t="n">
        <v>119</v>
      </c>
      <c r="B1191" t="n">
        <v>135</v>
      </c>
      <c r="C1191" t="inlineStr">
        <is>
          <t xml:space="preserve">CONCLUIDO	</t>
        </is>
      </c>
      <c r="D1191" t="n">
        <v>10.209</v>
      </c>
      <c r="E1191" t="n">
        <v>9.800000000000001</v>
      </c>
      <c r="F1191" t="n">
        <v>6.74</v>
      </c>
      <c r="G1191" t="n">
        <v>101.1</v>
      </c>
      <c r="H1191" t="n">
        <v>1.69</v>
      </c>
      <c r="I1191" t="n">
        <v>4</v>
      </c>
      <c r="J1191" t="n">
        <v>324.63</v>
      </c>
      <c r="K1191" t="n">
        <v>59.89</v>
      </c>
      <c r="L1191" t="n">
        <v>30.75</v>
      </c>
      <c r="M1191" t="n">
        <v>2</v>
      </c>
      <c r="N1191" t="n">
        <v>99</v>
      </c>
      <c r="O1191" t="n">
        <v>40272.38</v>
      </c>
      <c r="P1191" t="n">
        <v>107.78</v>
      </c>
      <c r="Q1191" t="n">
        <v>204.14</v>
      </c>
      <c r="R1191" t="n">
        <v>23.34</v>
      </c>
      <c r="S1191" t="n">
        <v>17.37</v>
      </c>
      <c r="T1191" t="n">
        <v>892.62</v>
      </c>
      <c r="U1191" t="n">
        <v>0.74</v>
      </c>
      <c r="V1191" t="n">
        <v>0.76</v>
      </c>
      <c r="W1191" t="n">
        <v>1.14</v>
      </c>
      <c r="X1191" t="n">
        <v>0.05</v>
      </c>
      <c r="Y1191" t="n">
        <v>1</v>
      </c>
      <c r="Z1191" t="n">
        <v>10</v>
      </c>
    </row>
    <row r="1192">
      <c r="A1192" t="n">
        <v>120</v>
      </c>
      <c r="B1192" t="n">
        <v>135</v>
      </c>
      <c r="C1192" t="inlineStr">
        <is>
          <t xml:space="preserve">CONCLUIDO	</t>
        </is>
      </c>
      <c r="D1192" t="n">
        <v>10.2055</v>
      </c>
      <c r="E1192" t="n">
        <v>9.800000000000001</v>
      </c>
      <c r="F1192" t="n">
        <v>6.74</v>
      </c>
      <c r="G1192" t="n">
        <v>101.15</v>
      </c>
      <c r="H1192" t="n">
        <v>1.7</v>
      </c>
      <c r="I1192" t="n">
        <v>4</v>
      </c>
      <c r="J1192" t="n">
        <v>325.21</v>
      </c>
      <c r="K1192" t="n">
        <v>59.89</v>
      </c>
      <c r="L1192" t="n">
        <v>31</v>
      </c>
      <c r="M1192" t="n">
        <v>2</v>
      </c>
      <c r="N1192" t="n">
        <v>99.31999999999999</v>
      </c>
      <c r="O1192" t="n">
        <v>40343.29</v>
      </c>
      <c r="P1192" t="n">
        <v>107.75</v>
      </c>
      <c r="Q1192" t="n">
        <v>204.15</v>
      </c>
      <c r="R1192" t="n">
        <v>23.47</v>
      </c>
      <c r="S1192" t="n">
        <v>17.37</v>
      </c>
      <c r="T1192" t="n">
        <v>958.11</v>
      </c>
      <c r="U1192" t="n">
        <v>0.74</v>
      </c>
      <c r="V1192" t="n">
        <v>0.76</v>
      </c>
      <c r="W1192" t="n">
        <v>1.14</v>
      </c>
      <c r="X1192" t="n">
        <v>0.05</v>
      </c>
      <c r="Y1192" t="n">
        <v>1</v>
      </c>
      <c r="Z1192" t="n">
        <v>10</v>
      </c>
    </row>
    <row r="1193">
      <c r="A1193" t="n">
        <v>121</v>
      </c>
      <c r="B1193" t="n">
        <v>135</v>
      </c>
      <c r="C1193" t="inlineStr">
        <is>
          <t xml:space="preserve">CONCLUIDO	</t>
        </is>
      </c>
      <c r="D1193" t="n">
        <v>10.2055</v>
      </c>
      <c r="E1193" t="n">
        <v>9.800000000000001</v>
      </c>
      <c r="F1193" t="n">
        <v>6.74</v>
      </c>
      <c r="G1193" t="n">
        <v>101.15</v>
      </c>
      <c r="H1193" t="n">
        <v>1.71</v>
      </c>
      <c r="I1193" t="n">
        <v>4</v>
      </c>
      <c r="J1193" t="n">
        <v>325.78</v>
      </c>
      <c r="K1193" t="n">
        <v>59.89</v>
      </c>
      <c r="L1193" t="n">
        <v>31.25</v>
      </c>
      <c r="M1193" t="n">
        <v>2</v>
      </c>
      <c r="N1193" t="n">
        <v>99.65000000000001</v>
      </c>
      <c r="O1193" t="n">
        <v>40414.36</v>
      </c>
      <c r="P1193" t="n">
        <v>107.62</v>
      </c>
      <c r="Q1193" t="n">
        <v>204.14</v>
      </c>
      <c r="R1193" t="n">
        <v>23.49</v>
      </c>
      <c r="S1193" t="n">
        <v>17.37</v>
      </c>
      <c r="T1193" t="n">
        <v>965.48</v>
      </c>
      <c r="U1193" t="n">
        <v>0.74</v>
      </c>
      <c r="V1193" t="n">
        <v>0.76</v>
      </c>
      <c r="W1193" t="n">
        <v>1.14</v>
      </c>
      <c r="X1193" t="n">
        <v>0.05</v>
      </c>
      <c r="Y1193" t="n">
        <v>1</v>
      </c>
      <c r="Z1193" t="n">
        <v>10</v>
      </c>
    </row>
    <row r="1194">
      <c r="A1194" t="n">
        <v>122</v>
      </c>
      <c r="B1194" t="n">
        <v>135</v>
      </c>
      <c r="C1194" t="inlineStr">
        <is>
          <t xml:space="preserve">CONCLUIDO	</t>
        </is>
      </c>
      <c r="D1194" t="n">
        <v>10.2067</v>
      </c>
      <c r="E1194" t="n">
        <v>9.800000000000001</v>
      </c>
      <c r="F1194" t="n">
        <v>6.74</v>
      </c>
      <c r="G1194" t="n">
        <v>101.13</v>
      </c>
      <c r="H1194" t="n">
        <v>1.72</v>
      </c>
      <c r="I1194" t="n">
        <v>4</v>
      </c>
      <c r="J1194" t="n">
        <v>326.36</v>
      </c>
      <c r="K1194" t="n">
        <v>59.89</v>
      </c>
      <c r="L1194" t="n">
        <v>31.5</v>
      </c>
      <c r="M1194" t="n">
        <v>2</v>
      </c>
      <c r="N1194" t="n">
        <v>99.97</v>
      </c>
      <c r="O1194" t="n">
        <v>40485.58</v>
      </c>
      <c r="P1194" t="n">
        <v>107.5</v>
      </c>
      <c r="Q1194" t="n">
        <v>204.14</v>
      </c>
      <c r="R1194" t="n">
        <v>23.41</v>
      </c>
      <c r="S1194" t="n">
        <v>17.37</v>
      </c>
      <c r="T1194" t="n">
        <v>928.75</v>
      </c>
      <c r="U1194" t="n">
        <v>0.74</v>
      </c>
      <c r="V1194" t="n">
        <v>0.76</v>
      </c>
      <c r="W1194" t="n">
        <v>1.14</v>
      </c>
      <c r="X1194" t="n">
        <v>0.05</v>
      </c>
      <c r="Y1194" t="n">
        <v>1</v>
      </c>
      <c r="Z1194" t="n">
        <v>10</v>
      </c>
    </row>
    <row r="1195">
      <c r="A1195" t="n">
        <v>123</v>
      </c>
      <c r="B1195" t="n">
        <v>135</v>
      </c>
      <c r="C1195" t="inlineStr">
        <is>
          <t xml:space="preserve">CONCLUIDO	</t>
        </is>
      </c>
      <c r="D1195" t="n">
        <v>10.2061</v>
      </c>
      <c r="E1195" t="n">
        <v>9.800000000000001</v>
      </c>
      <c r="F1195" t="n">
        <v>6.74</v>
      </c>
      <c r="G1195" t="n">
        <v>101.14</v>
      </c>
      <c r="H1195" t="n">
        <v>1.73</v>
      </c>
      <c r="I1195" t="n">
        <v>4</v>
      </c>
      <c r="J1195" t="n">
        <v>326.94</v>
      </c>
      <c r="K1195" t="n">
        <v>59.89</v>
      </c>
      <c r="L1195" t="n">
        <v>31.75</v>
      </c>
      <c r="M1195" t="n">
        <v>2</v>
      </c>
      <c r="N1195" t="n">
        <v>100.3</v>
      </c>
      <c r="O1195" t="n">
        <v>40556.96</v>
      </c>
      <c r="P1195" t="n">
        <v>107.48</v>
      </c>
      <c r="Q1195" t="n">
        <v>204.14</v>
      </c>
      <c r="R1195" t="n">
        <v>23.4</v>
      </c>
      <c r="S1195" t="n">
        <v>17.37</v>
      </c>
      <c r="T1195" t="n">
        <v>922.47</v>
      </c>
      <c r="U1195" t="n">
        <v>0.74</v>
      </c>
      <c r="V1195" t="n">
        <v>0.76</v>
      </c>
      <c r="W1195" t="n">
        <v>1.14</v>
      </c>
      <c r="X1195" t="n">
        <v>0.05</v>
      </c>
      <c r="Y1195" t="n">
        <v>1</v>
      </c>
      <c r="Z1195" t="n">
        <v>10</v>
      </c>
    </row>
    <row r="1196">
      <c r="A1196" t="n">
        <v>124</v>
      </c>
      <c r="B1196" t="n">
        <v>135</v>
      </c>
      <c r="C1196" t="inlineStr">
        <is>
          <t xml:space="preserve">CONCLUIDO	</t>
        </is>
      </c>
      <c r="D1196" t="n">
        <v>10.2078</v>
      </c>
      <c r="E1196" t="n">
        <v>9.800000000000001</v>
      </c>
      <c r="F1196" t="n">
        <v>6.74</v>
      </c>
      <c r="G1196" t="n">
        <v>101.12</v>
      </c>
      <c r="H1196" t="n">
        <v>1.74</v>
      </c>
      <c r="I1196" t="n">
        <v>4</v>
      </c>
      <c r="J1196" t="n">
        <v>327.52</v>
      </c>
      <c r="K1196" t="n">
        <v>59.89</v>
      </c>
      <c r="L1196" t="n">
        <v>32</v>
      </c>
      <c r="M1196" t="n">
        <v>2</v>
      </c>
      <c r="N1196" t="n">
        <v>100.63</v>
      </c>
      <c r="O1196" t="n">
        <v>40628.49</v>
      </c>
      <c r="P1196" t="n">
        <v>107.23</v>
      </c>
      <c r="Q1196" t="n">
        <v>204.14</v>
      </c>
      <c r="R1196" t="n">
        <v>23.39</v>
      </c>
      <c r="S1196" t="n">
        <v>17.37</v>
      </c>
      <c r="T1196" t="n">
        <v>918.59</v>
      </c>
      <c r="U1196" t="n">
        <v>0.74</v>
      </c>
      <c r="V1196" t="n">
        <v>0.76</v>
      </c>
      <c r="W1196" t="n">
        <v>1.14</v>
      </c>
      <c r="X1196" t="n">
        <v>0.05</v>
      </c>
      <c r="Y1196" t="n">
        <v>1</v>
      </c>
      <c r="Z1196" t="n">
        <v>10</v>
      </c>
    </row>
    <row r="1197">
      <c r="A1197" t="n">
        <v>125</v>
      </c>
      <c r="B1197" t="n">
        <v>135</v>
      </c>
      <c r="C1197" t="inlineStr">
        <is>
          <t xml:space="preserve">CONCLUIDO	</t>
        </is>
      </c>
      <c r="D1197" t="n">
        <v>10.2076</v>
      </c>
      <c r="E1197" t="n">
        <v>9.800000000000001</v>
      </c>
      <c r="F1197" t="n">
        <v>6.74</v>
      </c>
      <c r="G1197" t="n">
        <v>101.12</v>
      </c>
      <c r="H1197" t="n">
        <v>1.75</v>
      </c>
      <c r="I1197" t="n">
        <v>4</v>
      </c>
      <c r="J1197" t="n">
        <v>328.1</v>
      </c>
      <c r="K1197" t="n">
        <v>59.89</v>
      </c>
      <c r="L1197" t="n">
        <v>32.25</v>
      </c>
      <c r="M1197" t="n">
        <v>2</v>
      </c>
      <c r="N1197" t="n">
        <v>100.96</v>
      </c>
      <c r="O1197" t="n">
        <v>40700.18</v>
      </c>
      <c r="P1197" t="n">
        <v>107.11</v>
      </c>
      <c r="Q1197" t="n">
        <v>204.14</v>
      </c>
      <c r="R1197" t="n">
        <v>23.42</v>
      </c>
      <c r="S1197" t="n">
        <v>17.37</v>
      </c>
      <c r="T1197" t="n">
        <v>934.5</v>
      </c>
      <c r="U1197" t="n">
        <v>0.74</v>
      </c>
      <c r="V1197" t="n">
        <v>0.76</v>
      </c>
      <c r="W1197" t="n">
        <v>1.14</v>
      </c>
      <c r="X1197" t="n">
        <v>0.05</v>
      </c>
      <c r="Y1197" t="n">
        <v>1</v>
      </c>
      <c r="Z1197" t="n">
        <v>10</v>
      </c>
    </row>
    <row r="1198">
      <c r="A1198" t="n">
        <v>126</v>
      </c>
      <c r="B1198" t="n">
        <v>135</v>
      </c>
      <c r="C1198" t="inlineStr">
        <is>
          <t xml:space="preserve">CONCLUIDO	</t>
        </is>
      </c>
      <c r="D1198" t="n">
        <v>10.2133</v>
      </c>
      <c r="E1198" t="n">
        <v>9.789999999999999</v>
      </c>
      <c r="F1198" t="n">
        <v>6.74</v>
      </c>
      <c r="G1198" t="n">
        <v>101.04</v>
      </c>
      <c r="H1198" t="n">
        <v>1.76</v>
      </c>
      <c r="I1198" t="n">
        <v>4</v>
      </c>
      <c r="J1198" t="n">
        <v>328.68</v>
      </c>
      <c r="K1198" t="n">
        <v>59.89</v>
      </c>
      <c r="L1198" t="n">
        <v>32.5</v>
      </c>
      <c r="M1198" t="n">
        <v>2</v>
      </c>
      <c r="N1198" t="n">
        <v>101.3</v>
      </c>
      <c r="O1198" t="n">
        <v>40772.03</v>
      </c>
      <c r="P1198" t="n">
        <v>106.93</v>
      </c>
      <c r="Q1198" t="n">
        <v>204.14</v>
      </c>
      <c r="R1198" t="n">
        <v>23.16</v>
      </c>
      <c r="S1198" t="n">
        <v>17.37</v>
      </c>
      <c r="T1198" t="n">
        <v>804.66</v>
      </c>
      <c r="U1198" t="n">
        <v>0.75</v>
      </c>
      <c r="V1198" t="n">
        <v>0.76</v>
      </c>
      <c r="W1198" t="n">
        <v>1.14</v>
      </c>
      <c r="X1198" t="n">
        <v>0.04</v>
      </c>
      <c r="Y1198" t="n">
        <v>1</v>
      </c>
      <c r="Z1198" t="n">
        <v>10</v>
      </c>
    </row>
    <row r="1199">
      <c r="A1199" t="n">
        <v>127</v>
      </c>
      <c r="B1199" t="n">
        <v>135</v>
      </c>
      <c r="C1199" t="inlineStr">
        <is>
          <t xml:space="preserve">CONCLUIDO	</t>
        </is>
      </c>
      <c r="D1199" t="n">
        <v>10.2133</v>
      </c>
      <c r="E1199" t="n">
        <v>9.789999999999999</v>
      </c>
      <c r="F1199" t="n">
        <v>6.74</v>
      </c>
      <c r="G1199" t="n">
        <v>101.04</v>
      </c>
      <c r="H1199" t="n">
        <v>1.77</v>
      </c>
      <c r="I1199" t="n">
        <v>4</v>
      </c>
      <c r="J1199" t="n">
        <v>329.27</v>
      </c>
      <c r="K1199" t="n">
        <v>59.89</v>
      </c>
      <c r="L1199" t="n">
        <v>32.75</v>
      </c>
      <c r="M1199" t="n">
        <v>2</v>
      </c>
      <c r="N1199" t="n">
        <v>101.63</v>
      </c>
      <c r="O1199" t="n">
        <v>40844.03</v>
      </c>
      <c r="P1199" t="n">
        <v>106.8</v>
      </c>
      <c r="Q1199" t="n">
        <v>204.14</v>
      </c>
      <c r="R1199" t="n">
        <v>23.16</v>
      </c>
      <c r="S1199" t="n">
        <v>17.37</v>
      </c>
      <c r="T1199" t="n">
        <v>802.08</v>
      </c>
      <c r="U1199" t="n">
        <v>0.75</v>
      </c>
      <c r="V1199" t="n">
        <v>0.76</v>
      </c>
      <c r="W1199" t="n">
        <v>1.14</v>
      </c>
      <c r="X1199" t="n">
        <v>0.04</v>
      </c>
      <c r="Y1199" t="n">
        <v>1</v>
      </c>
      <c r="Z1199" t="n">
        <v>10</v>
      </c>
    </row>
    <row r="1200">
      <c r="A1200" t="n">
        <v>128</v>
      </c>
      <c r="B1200" t="n">
        <v>135</v>
      </c>
      <c r="C1200" t="inlineStr">
        <is>
          <t xml:space="preserve">CONCLUIDO	</t>
        </is>
      </c>
      <c r="D1200" t="n">
        <v>10.2162</v>
      </c>
      <c r="E1200" t="n">
        <v>9.789999999999999</v>
      </c>
      <c r="F1200" t="n">
        <v>6.73</v>
      </c>
      <c r="G1200" t="n">
        <v>101</v>
      </c>
      <c r="H1200" t="n">
        <v>1.78</v>
      </c>
      <c r="I1200" t="n">
        <v>4</v>
      </c>
      <c r="J1200" t="n">
        <v>329.85</v>
      </c>
      <c r="K1200" t="n">
        <v>59.89</v>
      </c>
      <c r="L1200" t="n">
        <v>33</v>
      </c>
      <c r="M1200" t="n">
        <v>2</v>
      </c>
      <c r="N1200" t="n">
        <v>101.97</v>
      </c>
      <c r="O1200" t="n">
        <v>40916.2</v>
      </c>
      <c r="P1200" t="n">
        <v>106.6</v>
      </c>
      <c r="Q1200" t="n">
        <v>204.14</v>
      </c>
      <c r="R1200" t="n">
        <v>23.08</v>
      </c>
      <c r="S1200" t="n">
        <v>17.37</v>
      </c>
      <c r="T1200" t="n">
        <v>760.72</v>
      </c>
      <c r="U1200" t="n">
        <v>0.75</v>
      </c>
      <c r="V1200" t="n">
        <v>0.76</v>
      </c>
      <c r="W1200" t="n">
        <v>1.14</v>
      </c>
      <c r="X1200" t="n">
        <v>0.04</v>
      </c>
      <c r="Y1200" t="n">
        <v>1</v>
      </c>
      <c r="Z1200" t="n">
        <v>10</v>
      </c>
    </row>
    <row r="1201">
      <c r="A1201" t="n">
        <v>129</v>
      </c>
      <c r="B1201" t="n">
        <v>135</v>
      </c>
      <c r="C1201" t="inlineStr">
        <is>
          <t xml:space="preserve">CONCLUIDO	</t>
        </is>
      </c>
      <c r="D1201" t="n">
        <v>10.2142</v>
      </c>
      <c r="E1201" t="n">
        <v>9.789999999999999</v>
      </c>
      <c r="F1201" t="n">
        <v>6.74</v>
      </c>
      <c r="G1201" t="n">
        <v>101.03</v>
      </c>
      <c r="H1201" t="n">
        <v>1.79</v>
      </c>
      <c r="I1201" t="n">
        <v>4</v>
      </c>
      <c r="J1201" t="n">
        <v>330.44</v>
      </c>
      <c r="K1201" t="n">
        <v>59.89</v>
      </c>
      <c r="L1201" t="n">
        <v>33.25</v>
      </c>
      <c r="M1201" t="n">
        <v>2</v>
      </c>
      <c r="N1201" t="n">
        <v>102.3</v>
      </c>
      <c r="O1201" t="n">
        <v>40988.53</v>
      </c>
      <c r="P1201" t="n">
        <v>106.44</v>
      </c>
      <c r="Q1201" t="n">
        <v>204.14</v>
      </c>
      <c r="R1201" t="n">
        <v>23.12</v>
      </c>
      <c r="S1201" t="n">
        <v>17.37</v>
      </c>
      <c r="T1201" t="n">
        <v>784.4</v>
      </c>
      <c r="U1201" t="n">
        <v>0.75</v>
      </c>
      <c r="V1201" t="n">
        <v>0.76</v>
      </c>
      <c r="W1201" t="n">
        <v>1.14</v>
      </c>
      <c r="X1201" t="n">
        <v>0.04</v>
      </c>
      <c r="Y1201" t="n">
        <v>1</v>
      </c>
      <c r="Z1201" t="n">
        <v>10</v>
      </c>
    </row>
    <row r="1202">
      <c r="A1202" t="n">
        <v>130</v>
      </c>
      <c r="B1202" t="n">
        <v>135</v>
      </c>
      <c r="C1202" t="inlineStr">
        <is>
          <t xml:space="preserve">CONCLUIDO	</t>
        </is>
      </c>
      <c r="D1202" t="n">
        <v>10.2133</v>
      </c>
      <c r="E1202" t="n">
        <v>9.789999999999999</v>
      </c>
      <c r="F1202" t="n">
        <v>6.74</v>
      </c>
      <c r="G1202" t="n">
        <v>101.04</v>
      </c>
      <c r="H1202" t="n">
        <v>1.8</v>
      </c>
      <c r="I1202" t="n">
        <v>4</v>
      </c>
      <c r="J1202" t="n">
        <v>331.03</v>
      </c>
      <c r="K1202" t="n">
        <v>59.89</v>
      </c>
      <c r="L1202" t="n">
        <v>33.5</v>
      </c>
      <c r="M1202" t="n">
        <v>2</v>
      </c>
      <c r="N1202" t="n">
        <v>102.64</v>
      </c>
      <c r="O1202" t="n">
        <v>41061.02</v>
      </c>
      <c r="P1202" t="n">
        <v>106.35</v>
      </c>
      <c r="Q1202" t="n">
        <v>204.14</v>
      </c>
      <c r="R1202" t="n">
        <v>23.23</v>
      </c>
      <c r="S1202" t="n">
        <v>17.37</v>
      </c>
      <c r="T1202" t="n">
        <v>837.6</v>
      </c>
      <c r="U1202" t="n">
        <v>0.75</v>
      </c>
      <c r="V1202" t="n">
        <v>0.76</v>
      </c>
      <c r="W1202" t="n">
        <v>1.14</v>
      </c>
      <c r="X1202" t="n">
        <v>0.04</v>
      </c>
      <c r="Y1202" t="n">
        <v>1</v>
      </c>
      <c r="Z1202" t="n">
        <v>10</v>
      </c>
    </row>
    <row r="1203">
      <c r="A1203" t="n">
        <v>131</v>
      </c>
      <c r="B1203" t="n">
        <v>135</v>
      </c>
      <c r="C1203" t="inlineStr">
        <is>
          <t xml:space="preserve">CONCLUIDO	</t>
        </is>
      </c>
      <c r="D1203" t="n">
        <v>10.2104</v>
      </c>
      <c r="E1203" t="n">
        <v>9.789999999999999</v>
      </c>
      <c r="F1203" t="n">
        <v>6.74</v>
      </c>
      <c r="G1203" t="n">
        <v>101.08</v>
      </c>
      <c r="H1203" t="n">
        <v>1.81</v>
      </c>
      <c r="I1203" t="n">
        <v>4</v>
      </c>
      <c r="J1203" t="n">
        <v>331.62</v>
      </c>
      <c r="K1203" t="n">
        <v>59.89</v>
      </c>
      <c r="L1203" t="n">
        <v>33.75</v>
      </c>
      <c r="M1203" t="n">
        <v>2</v>
      </c>
      <c r="N1203" t="n">
        <v>102.98</v>
      </c>
      <c r="O1203" t="n">
        <v>41133.67</v>
      </c>
      <c r="P1203" t="n">
        <v>106.31</v>
      </c>
      <c r="Q1203" t="n">
        <v>204.14</v>
      </c>
      <c r="R1203" t="n">
        <v>23.25</v>
      </c>
      <c r="S1203" t="n">
        <v>17.37</v>
      </c>
      <c r="T1203" t="n">
        <v>845.15</v>
      </c>
      <c r="U1203" t="n">
        <v>0.75</v>
      </c>
      <c r="V1203" t="n">
        <v>0.76</v>
      </c>
      <c r="W1203" t="n">
        <v>1.14</v>
      </c>
      <c r="X1203" t="n">
        <v>0.05</v>
      </c>
      <c r="Y1203" t="n">
        <v>1</v>
      </c>
      <c r="Z1203" t="n">
        <v>10</v>
      </c>
    </row>
    <row r="1204">
      <c r="A1204" t="n">
        <v>132</v>
      </c>
      <c r="B1204" t="n">
        <v>135</v>
      </c>
      <c r="C1204" t="inlineStr">
        <is>
          <t xml:space="preserve">CONCLUIDO	</t>
        </is>
      </c>
      <c r="D1204" t="n">
        <v>10.2128</v>
      </c>
      <c r="E1204" t="n">
        <v>9.789999999999999</v>
      </c>
      <c r="F1204" t="n">
        <v>6.74</v>
      </c>
      <c r="G1204" t="n">
        <v>101.05</v>
      </c>
      <c r="H1204" t="n">
        <v>1.82</v>
      </c>
      <c r="I1204" t="n">
        <v>4</v>
      </c>
      <c r="J1204" t="n">
        <v>332.21</v>
      </c>
      <c r="K1204" t="n">
        <v>59.89</v>
      </c>
      <c r="L1204" t="n">
        <v>34</v>
      </c>
      <c r="M1204" t="n">
        <v>2</v>
      </c>
      <c r="N1204" t="n">
        <v>103.32</v>
      </c>
      <c r="O1204" t="n">
        <v>41206.49</v>
      </c>
      <c r="P1204" t="n">
        <v>106.19</v>
      </c>
      <c r="Q1204" t="n">
        <v>204.14</v>
      </c>
      <c r="R1204" t="n">
        <v>23.24</v>
      </c>
      <c r="S1204" t="n">
        <v>17.37</v>
      </c>
      <c r="T1204" t="n">
        <v>840.79</v>
      </c>
      <c r="U1204" t="n">
        <v>0.75</v>
      </c>
      <c r="V1204" t="n">
        <v>0.76</v>
      </c>
      <c r="W1204" t="n">
        <v>1.14</v>
      </c>
      <c r="X1204" t="n">
        <v>0.05</v>
      </c>
      <c r="Y1204" t="n">
        <v>1</v>
      </c>
      <c r="Z1204" t="n">
        <v>10</v>
      </c>
    </row>
    <row r="1205">
      <c r="A1205" t="n">
        <v>133</v>
      </c>
      <c r="B1205" t="n">
        <v>135</v>
      </c>
      <c r="C1205" t="inlineStr">
        <is>
          <t xml:space="preserve">CONCLUIDO	</t>
        </is>
      </c>
      <c r="D1205" t="n">
        <v>10.2067</v>
      </c>
      <c r="E1205" t="n">
        <v>9.800000000000001</v>
      </c>
      <c r="F1205" t="n">
        <v>6.74</v>
      </c>
      <c r="G1205" t="n">
        <v>101.13</v>
      </c>
      <c r="H1205" t="n">
        <v>1.83</v>
      </c>
      <c r="I1205" t="n">
        <v>4</v>
      </c>
      <c r="J1205" t="n">
        <v>332.8</v>
      </c>
      <c r="K1205" t="n">
        <v>59.89</v>
      </c>
      <c r="L1205" t="n">
        <v>34.25</v>
      </c>
      <c r="M1205" t="n">
        <v>2</v>
      </c>
      <c r="N1205" t="n">
        <v>103.66</v>
      </c>
      <c r="O1205" t="n">
        <v>41279.48</v>
      </c>
      <c r="P1205" t="n">
        <v>106.15</v>
      </c>
      <c r="Q1205" t="n">
        <v>204.14</v>
      </c>
      <c r="R1205" t="n">
        <v>23.35</v>
      </c>
      <c r="S1205" t="n">
        <v>17.37</v>
      </c>
      <c r="T1205" t="n">
        <v>899.36</v>
      </c>
      <c r="U1205" t="n">
        <v>0.74</v>
      </c>
      <c r="V1205" t="n">
        <v>0.76</v>
      </c>
      <c r="W1205" t="n">
        <v>1.14</v>
      </c>
      <c r="X1205" t="n">
        <v>0.05</v>
      </c>
      <c r="Y1205" t="n">
        <v>1</v>
      </c>
      <c r="Z1205" t="n">
        <v>10</v>
      </c>
    </row>
    <row r="1206">
      <c r="A1206" t="n">
        <v>134</v>
      </c>
      <c r="B1206" t="n">
        <v>135</v>
      </c>
      <c r="C1206" t="inlineStr">
        <is>
          <t xml:space="preserve">CONCLUIDO	</t>
        </is>
      </c>
      <c r="D1206" t="n">
        <v>10.2081</v>
      </c>
      <c r="E1206" t="n">
        <v>9.800000000000001</v>
      </c>
      <c r="F1206" t="n">
        <v>6.74</v>
      </c>
      <c r="G1206" t="n">
        <v>101.11</v>
      </c>
      <c r="H1206" t="n">
        <v>1.84</v>
      </c>
      <c r="I1206" t="n">
        <v>4</v>
      </c>
      <c r="J1206" t="n">
        <v>333.39</v>
      </c>
      <c r="K1206" t="n">
        <v>59.89</v>
      </c>
      <c r="L1206" t="n">
        <v>34.5</v>
      </c>
      <c r="M1206" t="n">
        <v>2</v>
      </c>
      <c r="N1206" t="n">
        <v>104.01</v>
      </c>
      <c r="O1206" t="n">
        <v>41352.63</v>
      </c>
      <c r="P1206" t="n">
        <v>105.81</v>
      </c>
      <c r="Q1206" t="n">
        <v>204.14</v>
      </c>
      <c r="R1206" t="n">
        <v>23.38</v>
      </c>
      <c r="S1206" t="n">
        <v>17.37</v>
      </c>
      <c r="T1206" t="n">
        <v>914.24</v>
      </c>
      <c r="U1206" t="n">
        <v>0.74</v>
      </c>
      <c r="V1206" t="n">
        <v>0.76</v>
      </c>
      <c r="W1206" t="n">
        <v>1.14</v>
      </c>
      <c r="X1206" t="n">
        <v>0.05</v>
      </c>
      <c r="Y1206" t="n">
        <v>1</v>
      </c>
      <c r="Z1206" t="n">
        <v>10</v>
      </c>
    </row>
    <row r="1207">
      <c r="A1207" t="n">
        <v>135</v>
      </c>
      <c r="B1207" t="n">
        <v>135</v>
      </c>
      <c r="C1207" t="inlineStr">
        <is>
          <t xml:space="preserve">CONCLUIDO	</t>
        </is>
      </c>
      <c r="D1207" t="n">
        <v>10.2078</v>
      </c>
      <c r="E1207" t="n">
        <v>9.800000000000001</v>
      </c>
      <c r="F1207" t="n">
        <v>6.74</v>
      </c>
      <c r="G1207" t="n">
        <v>101.12</v>
      </c>
      <c r="H1207" t="n">
        <v>1.85</v>
      </c>
      <c r="I1207" t="n">
        <v>4</v>
      </c>
      <c r="J1207" t="n">
        <v>333.99</v>
      </c>
      <c r="K1207" t="n">
        <v>59.89</v>
      </c>
      <c r="L1207" t="n">
        <v>34.75</v>
      </c>
      <c r="M1207" t="n">
        <v>2</v>
      </c>
      <c r="N1207" t="n">
        <v>104.35</v>
      </c>
      <c r="O1207" t="n">
        <v>41426.07</v>
      </c>
      <c r="P1207" t="n">
        <v>105.68</v>
      </c>
      <c r="Q1207" t="n">
        <v>204.15</v>
      </c>
      <c r="R1207" t="n">
        <v>23.42</v>
      </c>
      <c r="S1207" t="n">
        <v>17.37</v>
      </c>
      <c r="T1207" t="n">
        <v>931.6900000000001</v>
      </c>
      <c r="U1207" t="n">
        <v>0.74</v>
      </c>
      <c r="V1207" t="n">
        <v>0.76</v>
      </c>
      <c r="W1207" t="n">
        <v>1.14</v>
      </c>
      <c r="X1207" t="n">
        <v>0.05</v>
      </c>
      <c r="Y1207" t="n">
        <v>1</v>
      </c>
      <c r="Z1207" t="n">
        <v>10</v>
      </c>
    </row>
    <row r="1208">
      <c r="A1208" t="n">
        <v>136</v>
      </c>
      <c r="B1208" t="n">
        <v>135</v>
      </c>
      <c r="C1208" t="inlineStr">
        <is>
          <t xml:space="preserve">CONCLUIDO	</t>
        </is>
      </c>
      <c r="D1208" t="n">
        <v>10.211</v>
      </c>
      <c r="E1208" t="n">
        <v>9.789999999999999</v>
      </c>
      <c r="F1208" t="n">
        <v>6.74</v>
      </c>
      <c r="G1208" t="n">
        <v>101.07</v>
      </c>
      <c r="H1208" t="n">
        <v>1.86</v>
      </c>
      <c r="I1208" t="n">
        <v>4</v>
      </c>
      <c r="J1208" t="n">
        <v>334.58</v>
      </c>
      <c r="K1208" t="n">
        <v>59.89</v>
      </c>
      <c r="L1208" t="n">
        <v>35</v>
      </c>
      <c r="M1208" t="n">
        <v>2</v>
      </c>
      <c r="N1208" t="n">
        <v>104.7</v>
      </c>
      <c r="O1208" t="n">
        <v>41499.57</v>
      </c>
      <c r="P1208" t="n">
        <v>105.5</v>
      </c>
      <c r="Q1208" t="n">
        <v>204.14</v>
      </c>
      <c r="R1208" t="n">
        <v>23.25</v>
      </c>
      <c r="S1208" t="n">
        <v>17.37</v>
      </c>
      <c r="T1208" t="n">
        <v>845.87</v>
      </c>
      <c r="U1208" t="n">
        <v>0.75</v>
      </c>
      <c r="V1208" t="n">
        <v>0.76</v>
      </c>
      <c r="W1208" t="n">
        <v>1.14</v>
      </c>
      <c r="X1208" t="n">
        <v>0.05</v>
      </c>
      <c r="Y1208" t="n">
        <v>1</v>
      </c>
      <c r="Z1208" t="n">
        <v>10</v>
      </c>
    </row>
    <row r="1209">
      <c r="A1209" t="n">
        <v>137</v>
      </c>
      <c r="B1209" t="n">
        <v>135</v>
      </c>
      <c r="C1209" t="inlineStr">
        <is>
          <t xml:space="preserve">CONCLUIDO	</t>
        </is>
      </c>
      <c r="D1209" t="n">
        <v>10.2099</v>
      </c>
      <c r="E1209" t="n">
        <v>9.789999999999999</v>
      </c>
      <c r="F1209" t="n">
        <v>6.74</v>
      </c>
      <c r="G1209" t="n">
        <v>101.09</v>
      </c>
      <c r="H1209" t="n">
        <v>1.87</v>
      </c>
      <c r="I1209" t="n">
        <v>4</v>
      </c>
      <c r="J1209" t="n">
        <v>335.18</v>
      </c>
      <c r="K1209" t="n">
        <v>59.89</v>
      </c>
      <c r="L1209" t="n">
        <v>35.25</v>
      </c>
      <c r="M1209" t="n">
        <v>2</v>
      </c>
      <c r="N1209" t="n">
        <v>105.04</v>
      </c>
      <c r="O1209" t="n">
        <v>41573.23</v>
      </c>
      <c r="P1209" t="n">
        <v>105.36</v>
      </c>
      <c r="Q1209" t="n">
        <v>204.14</v>
      </c>
      <c r="R1209" t="n">
        <v>23.27</v>
      </c>
      <c r="S1209" t="n">
        <v>17.37</v>
      </c>
      <c r="T1209" t="n">
        <v>858.11</v>
      </c>
      <c r="U1209" t="n">
        <v>0.75</v>
      </c>
      <c r="V1209" t="n">
        <v>0.76</v>
      </c>
      <c r="W1209" t="n">
        <v>1.14</v>
      </c>
      <c r="X1209" t="n">
        <v>0.05</v>
      </c>
      <c r="Y1209" t="n">
        <v>1</v>
      </c>
      <c r="Z1209" t="n">
        <v>10</v>
      </c>
    </row>
    <row r="1210">
      <c r="A1210" t="n">
        <v>138</v>
      </c>
      <c r="B1210" t="n">
        <v>135</v>
      </c>
      <c r="C1210" t="inlineStr">
        <is>
          <t xml:space="preserve">CONCLUIDO	</t>
        </is>
      </c>
      <c r="D1210" t="n">
        <v>10.2096</v>
      </c>
      <c r="E1210" t="n">
        <v>9.789999999999999</v>
      </c>
      <c r="F1210" t="n">
        <v>6.74</v>
      </c>
      <c r="G1210" t="n">
        <v>101.09</v>
      </c>
      <c r="H1210" t="n">
        <v>1.88</v>
      </c>
      <c r="I1210" t="n">
        <v>4</v>
      </c>
      <c r="J1210" t="n">
        <v>335.78</v>
      </c>
      <c r="K1210" t="n">
        <v>59.89</v>
      </c>
      <c r="L1210" t="n">
        <v>35.5</v>
      </c>
      <c r="M1210" t="n">
        <v>2</v>
      </c>
      <c r="N1210" t="n">
        <v>105.39</v>
      </c>
      <c r="O1210" t="n">
        <v>41647.07</v>
      </c>
      <c r="P1210" t="n">
        <v>105.32</v>
      </c>
      <c r="Q1210" t="n">
        <v>204.14</v>
      </c>
      <c r="R1210" t="n">
        <v>23.32</v>
      </c>
      <c r="S1210" t="n">
        <v>17.37</v>
      </c>
      <c r="T1210" t="n">
        <v>883.88</v>
      </c>
      <c r="U1210" t="n">
        <v>0.74</v>
      </c>
      <c r="V1210" t="n">
        <v>0.76</v>
      </c>
      <c r="W1210" t="n">
        <v>1.14</v>
      </c>
      <c r="X1210" t="n">
        <v>0.05</v>
      </c>
      <c r="Y1210" t="n">
        <v>1</v>
      </c>
      <c r="Z1210" t="n">
        <v>10</v>
      </c>
    </row>
    <row r="1211">
      <c r="A1211" t="n">
        <v>139</v>
      </c>
      <c r="B1211" t="n">
        <v>135</v>
      </c>
      <c r="C1211" t="inlineStr">
        <is>
          <t xml:space="preserve">CONCLUIDO	</t>
        </is>
      </c>
      <c r="D1211" t="n">
        <v>10.2116</v>
      </c>
      <c r="E1211" t="n">
        <v>9.789999999999999</v>
      </c>
      <c r="F1211" t="n">
        <v>6.74</v>
      </c>
      <c r="G1211" t="n">
        <v>101.06</v>
      </c>
      <c r="H1211" t="n">
        <v>1.89</v>
      </c>
      <c r="I1211" t="n">
        <v>4</v>
      </c>
      <c r="J1211" t="n">
        <v>336.38</v>
      </c>
      <c r="K1211" t="n">
        <v>59.89</v>
      </c>
      <c r="L1211" t="n">
        <v>35.75</v>
      </c>
      <c r="M1211" t="n">
        <v>2</v>
      </c>
      <c r="N1211" t="n">
        <v>105.74</v>
      </c>
      <c r="O1211" t="n">
        <v>41721.08</v>
      </c>
      <c r="P1211" t="n">
        <v>105.19</v>
      </c>
      <c r="Q1211" t="n">
        <v>204.14</v>
      </c>
      <c r="R1211" t="n">
        <v>23.2</v>
      </c>
      <c r="S1211" t="n">
        <v>17.37</v>
      </c>
      <c r="T1211" t="n">
        <v>820.85</v>
      </c>
      <c r="U1211" t="n">
        <v>0.75</v>
      </c>
      <c r="V1211" t="n">
        <v>0.76</v>
      </c>
      <c r="W1211" t="n">
        <v>1.14</v>
      </c>
      <c r="X1211" t="n">
        <v>0.05</v>
      </c>
      <c r="Y1211" t="n">
        <v>1</v>
      </c>
      <c r="Z1211" t="n">
        <v>10</v>
      </c>
    </row>
    <row r="1212">
      <c r="A1212" t="n">
        <v>140</v>
      </c>
      <c r="B1212" t="n">
        <v>135</v>
      </c>
      <c r="C1212" t="inlineStr">
        <is>
          <t xml:space="preserve">CONCLUIDO	</t>
        </is>
      </c>
      <c r="D1212" t="n">
        <v>10.2116</v>
      </c>
      <c r="E1212" t="n">
        <v>9.789999999999999</v>
      </c>
      <c r="F1212" t="n">
        <v>6.74</v>
      </c>
      <c r="G1212" t="n">
        <v>101.06</v>
      </c>
      <c r="H1212" t="n">
        <v>1.9</v>
      </c>
      <c r="I1212" t="n">
        <v>4</v>
      </c>
      <c r="J1212" t="n">
        <v>336.98</v>
      </c>
      <c r="K1212" t="n">
        <v>59.89</v>
      </c>
      <c r="L1212" t="n">
        <v>36</v>
      </c>
      <c r="M1212" t="n">
        <v>2</v>
      </c>
      <c r="N1212" t="n">
        <v>106.09</v>
      </c>
      <c r="O1212" t="n">
        <v>41795.26</v>
      </c>
      <c r="P1212" t="n">
        <v>104.95</v>
      </c>
      <c r="Q1212" t="n">
        <v>204.14</v>
      </c>
      <c r="R1212" t="n">
        <v>23.29</v>
      </c>
      <c r="S1212" t="n">
        <v>17.37</v>
      </c>
      <c r="T1212" t="n">
        <v>869.12</v>
      </c>
      <c r="U1212" t="n">
        <v>0.75</v>
      </c>
      <c r="V1212" t="n">
        <v>0.76</v>
      </c>
      <c r="W1212" t="n">
        <v>1.14</v>
      </c>
      <c r="X1212" t="n">
        <v>0.05</v>
      </c>
      <c r="Y1212" t="n">
        <v>1</v>
      </c>
      <c r="Z1212" t="n">
        <v>10</v>
      </c>
    </row>
    <row r="1213">
      <c r="A1213" t="n">
        <v>141</v>
      </c>
      <c r="B1213" t="n">
        <v>135</v>
      </c>
      <c r="C1213" t="inlineStr">
        <is>
          <t xml:space="preserve">CONCLUIDO	</t>
        </is>
      </c>
      <c r="D1213" t="n">
        <v>10.2076</v>
      </c>
      <c r="E1213" t="n">
        <v>9.800000000000001</v>
      </c>
      <c r="F1213" t="n">
        <v>6.74</v>
      </c>
      <c r="G1213" t="n">
        <v>101.12</v>
      </c>
      <c r="H1213" t="n">
        <v>1.91</v>
      </c>
      <c r="I1213" t="n">
        <v>4</v>
      </c>
      <c r="J1213" t="n">
        <v>337.58</v>
      </c>
      <c r="K1213" t="n">
        <v>59.89</v>
      </c>
      <c r="L1213" t="n">
        <v>36.25</v>
      </c>
      <c r="M1213" t="n">
        <v>2</v>
      </c>
      <c r="N1213" t="n">
        <v>106.45</v>
      </c>
      <c r="O1213" t="n">
        <v>41869.62</v>
      </c>
      <c r="P1213" t="n">
        <v>104.79</v>
      </c>
      <c r="Q1213" t="n">
        <v>204.14</v>
      </c>
      <c r="R1213" t="n">
        <v>23.37</v>
      </c>
      <c r="S1213" t="n">
        <v>17.37</v>
      </c>
      <c r="T1213" t="n">
        <v>907.79</v>
      </c>
      <c r="U1213" t="n">
        <v>0.74</v>
      </c>
      <c r="V1213" t="n">
        <v>0.76</v>
      </c>
      <c r="W1213" t="n">
        <v>1.14</v>
      </c>
      <c r="X1213" t="n">
        <v>0.05</v>
      </c>
      <c r="Y1213" t="n">
        <v>1</v>
      </c>
      <c r="Z1213" t="n">
        <v>10</v>
      </c>
    </row>
    <row r="1214">
      <c r="A1214" t="n">
        <v>142</v>
      </c>
      <c r="B1214" t="n">
        <v>135</v>
      </c>
      <c r="C1214" t="inlineStr">
        <is>
          <t xml:space="preserve">CONCLUIDO	</t>
        </is>
      </c>
      <c r="D1214" t="n">
        <v>10.2073</v>
      </c>
      <c r="E1214" t="n">
        <v>9.800000000000001</v>
      </c>
      <c r="F1214" t="n">
        <v>6.74</v>
      </c>
      <c r="G1214" t="n">
        <v>101.12</v>
      </c>
      <c r="H1214" t="n">
        <v>1.92</v>
      </c>
      <c r="I1214" t="n">
        <v>4</v>
      </c>
      <c r="J1214" t="n">
        <v>338.19</v>
      </c>
      <c r="K1214" t="n">
        <v>59.89</v>
      </c>
      <c r="L1214" t="n">
        <v>36.5</v>
      </c>
      <c r="M1214" t="n">
        <v>2</v>
      </c>
      <c r="N1214" t="n">
        <v>106.8</v>
      </c>
      <c r="O1214" t="n">
        <v>41944.15</v>
      </c>
      <c r="P1214" t="n">
        <v>104.48</v>
      </c>
      <c r="Q1214" t="n">
        <v>204.14</v>
      </c>
      <c r="R1214" t="n">
        <v>23.41</v>
      </c>
      <c r="S1214" t="n">
        <v>17.37</v>
      </c>
      <c r="T1214" t="n">
        <v>926.91</v>
      </c>
      <c r="U1214" t="n">
        <v>0.74</v>
      </c>
      <c r="V1214" t="n">
        <v>0.76</v>
      </c>
      <c r="W1214" t="n">
        <v>1.14</v>
      </c>
      <c r="X1214" t="n">
        <v>0.05</v>
      </c>
      <c r="Y1214" t="n">
        <v>1</v>
      </c>
      <c r="Z1214" t="n">
        <v>10</v>
      </c>
    </row>
    <row r="1215">
      <c r="A1215" t="n">
        <v>143</v>
      </c>
      <c r="B1215" t="n">
        <v>135</v>
      </c>
      <c r="C1215" t="inlineStr">
        <is>
          <t xml:space="preserve">CONCLUIDO	</t>
        </is>
      </c>
      <c r="D1215" t="n">
        <v>10.2073</v>
      </c>
      <c r="E1215" t="n">
        <v>9.800000000000001</v>
      </c>
      <c r="F1215" t="n">
        <v>6.74</v>
      </c>
      <c r="G1215" t="n">
        <v>101.12</v>
      </c>
      <c r="H1215" t="n">
        <v>1.93</v>
      </c>
      <c r="I1215" t="n">
        <v>4</v>
      </c>
      <c r="J1215" t="n">
        <v>338.79</v>
      </c>
      <c r="K1215" t="n">
        <v>59.89</v>
      </c>
      <c r="L1215" t="n">
        <v>36.75</v>
      </c>
      <c r="M1215" t="n">
        <v>2</v>
      </c>
      <c r="N1215" t="n">
        <v>107.16</v>
      </c>
      <c r="O1215" t="n">
        <v>42018.86</v>
      </c>
      <c r="P1215" t="n">
        <v>104.3</v>
      </c>
      <c r="Q1215" t="n">
        <v>204.14</v>
      </c>
      <c r="R1215" t="n">
        <v>23.35</v>
      </c>
      <c r="S1215" t="n">
        <v>17.37</v>
      </c>
      <c r="T1215" t="n">
        <v>896.0700000000001</v>
      </c>
      <c r="U1215" t="n">
        <v>0.74</v>
      </c>
      <c r="V1215" t="n">
        <v>0.76</v>
      </c>
      <c r="W1215" t="n">
        <v>1.14</v>
      </c>
      <c r="X1215" t="n">
        <v>0.05</v>
      </c>
      <c r="Y1215" t="n">
        <v>1</v>
      </c>
      <c r="Z1215" t="n">
        <v>10</v>
      </c>
    </row>
    <row r="1216">
      <c r="A1216" t="n">
        <v>144</v>
      </c>
      <c r="B1216" t="n">
        <v>135</v>
      </c>
      <c r="C1216" t="inlineStr">
        <is>
          <t xml:space="preserve">CONCLUIDO	</t>
        </is>
      </c>
      <c r="D1216" t="n">
        <v>10.2869</v>
      </c>
      <c r="E1216" t="n">
        <v>9.720000000000001</v>
      </c>
      <c r="F1216" t="n">
        <v>6.72</v>
      </c>
      <c r="G1216" t="n">
        <v>134.33</v>
      </c>
      <c r="H1216" t="n">
        <v>1.94</v>
      </c>
      <c r="I1216" t="n">
        <v>3</v>
      </c>
      <c r="J1216" t="n">
        <v>339.4</v>
      </c>
      <c r="K1216" t="n">
        <v>59.89</v>
      </c>
      <c r="L1216" t="n">
        <v>37</v>
      </c>
      <c r="M1216" t="n">
        <v>1</v>
      </c>
      <c r="N1216" t="n">
        <v>107.51</v>
      </c>
      <c r="O1216" t="n">
        <v>42093.75</v>
      </c>
      <c r="P1216" t="n">
        <v>103.44</v>
      </c>
      <c r="Q1216" t="n">
        <v>204.14</v>
      </c>
      <c r="R1216" t="n">
        <v>22.59</v>
      </c>
      <c r="S1216" t="n">
        <v>17.37</v>
      </c>
      <c r="T1216" t="n">
        <v>520.29</v>
      </c>
      <c r="U1216" t="n">
        <v>0.77</v>
      </c>
      <c r="V1216" t="n">
        <v>0.76</v>
      </c>
      <c r="W1216" t="n">
        <v>1.14</v>
      </c>
      <c r="X1216" t="n">
        <v>0.03</v>
      </c>
      <c r="Y1216" t="n">
        <v>1</v>
      </c>
      <c r="Z1216" t="n">
        <v>10</v>
      </c>
    </row>
    <row r="1217">
      <c r="A1217" t="n">
        <v>145</v>
      </c>
      <c r="B1217" t="n">
        <v>135</v>
      </c>
      <c r="C1217" t="inlineStr">
        <is>
          <t xml:space="preserve">CONCLUIDO	</t>
        </is>
      </c>
      <c r="D1217" t="n">
        <v>10.2857</v>
      </c>
      <c r="E1217" t="n">
        <v>9.720000000000001</v>
      </c>
      <c r="F1217" t="n">
        <v>6.72</v>
      </c>
      <c r="G1217" t="n">
        <v>134.35</v>
      </c>
      <c r="H1217" t="n">
        <v>1.95</v>
      </c>
      <c r="I1217" t="n">
        <v>3</v>
      </c>
      <c r="J1217" t="n">
        <v>340.01</v>
      </c>
      <c r="K1217" t="n">
        <v>59.89</v>
      </c>
      <c r="L1217" t="n">
        <v>37.25</v>
      </c>
      <c r="M1217" t="n">
        <v>1</v>
      </c>
      <c r="N1217" t="n">
        <v>107.87</v>
      </c>
      <c r="O1217" t="n">
        <v>42168.82</v>
      </c>
      <c r="P1217" t="n">
        <v>103.52</v>
      </c>
      <c r="Q1217" t="n">
        <v>204.15</v>
      </c>
      <c r="R1217" t="n">
        <v>22.61</v>
      </c>
      <c r="S1217" t="n">
        <v>17.37</v>
      </c>
      <c r="T1217" t="n">
        <v>530.74</v>
      </c>
      <c r="U1217" t="n">
        <v>0.77</v>
      </c>
      <c r="V1217" t="n">
        <v>0.76</v>
      </c>
      <c r="W1217" t="n">
        <v>1.14</v>
      </c>
      <c r="X1217" t="n">
        <v>0.03</v>
      </c>
      <c r="Y1217" t="n">
        <v>1</v>
      </c>
      <c r="Z1217" t="n">
        <v>10</v>
      </c>
    </row>
    <row r="1218">
      <c r="A1218" t="n">
        <v>146</v>
      </c>
      <c r="B1218" t="n">
        <v>135</v>
      </c>
      <c r="C1218" t="inlineStr">
        <is>
          <t xml:space="preserve">CONCLUIDO	</t>
        </is>
      </c>
      <c r="D1218" t="n">
        <v>10.2854</v>
      </c>
      <c r="E1218" t="n">
        <v>9.720000000000001</v>
      </c>
      <c r="F1218" t="n">
        <v>6.72</v>
      </c>
      <c r="G1218" t="n">
        <v>134.36</v>
      </c>
      <c r="H1218" t="n">
        <v>1.96</v>
      </c>
      <c r="I1218" t="n">
        <v>3</v>
      </c>
      <c r="J1218" t="n">
        <v>340.62</v>
      </c>
      <c r="K1218" t="n">
        <v>59.89</v>
      </c>
      <c r="L1218" t="n">
        <v>37.5</v>
      </c>
      <c r="M1218" t="n">
        <v>1</v>
      </c>
      <c r="N1218" t="n">
        <v>108.23</v>
      </c>
      <c r="O1218" t="n">
        <v>42244.08</v>
      </c>
      <c r="P1218" t="n">
        <v>103.95</v>
      </c>
      <c r="Q1218" t="n">
        <v>204.14</v>
      </c>
      <c r="R1218" t="n">
        <v>22.62</v>
      </c>
      <c r="S1218" t="n">
        <v>17.37</v>
      </c>
      <c r="T1218" t="n">
        <v>539.36</v>
      </c>
      <c r="U1218" t="n">
        <v>0.77</v>
      </c>
      <c r="V1218" t="n">
        <v>0.76</v>
      </c>
      <c r="W1218" t="n">
        <v>1.14</v>
      </c>
      <c r="X1218" t="n">
        <v>0.03</v>
      </c>
      <c r="Y1218" t="n">
        <v>1</v>
      </c>
      <c r="Z1218" t="n">
        <v>10</v>
      </c>
    </row>
    <row r="1219">
      <c r="A1219" t="n">
        <v>147</v>
      </c>
      <c r="B1219" t="n">
        <v>135</v>
      </c>
      <c r="C1219" t="inlineStr">
        <is>
          <t xml:space="preserve">CONCLUIDO	</t>
        </is>
      </c>
      <c r="D1219" t="n">
        <v>10.2837</v>
      </c>
      <c r="E1219" t="n">
        <v>9.720000000000001</v>
      </c>
      <c r="F1219" t="n">
        <v>6.72</v>
      </c>
      <c r="G1219" t="n">
        <v>134.39</v>
      </c>
      <c r="H1219" t="n">
        <v>1.97</v>
      </c>
      <c r="I1219" t="n">
        <v>3</v>
      </c>
      <c r="J1219" t="n">
        <v>341.23</v>
      </c>
      <c r="K1219" t="n">
        <v>59.89</v>
      </c>
      <c r="L1219" t="n">
        <v>37.75</v>
      </c>
      <c r="M1219" t="n">
        <v>1</v>
      </c>
      <c r="N1219" t="n">
        <v>108.59</v>
      </c>
      <c r="O1219" t="n">
        <v>42319.51</v>
      </c>
      <c r="P1219" t="n">
        <v>104.09</v>
      </c>
      <c r="Q1219" t="n">
        <v>204.14</v>
      </c>
      <c r="R1219" t="n">
        <v>22.67</v>
      </c>
      <c r="S1219" t="n">
        <v>17.37</v>
      </c>
      <c r="T1219" t="n">
        <v>564.01</v>
      </c>
      <c r="U1219" t="n">
        <v>0.77</v>
      </c>
      <c r="V1219" t="n">
        <v>0.76</v>
      </c>
      <c r="W1219" t="n">
        <v>1.14</v>
      </c>
      <c r="X1219" t="n">
        <v>0.03</v>
      </c>
      <c r="Y1219" t="n">
        <v>1</v>
      </c>
      <c r="Z1219" t="n">
        <v>10</v>
      </c>
    </row>
    <row r="1220">
      <c r="A1220" t="n">
        <v>148</v>
      </c>
      <c r="B1220" t="n">
        <v>135</v>
      </c>
      <c r="C1220" t="inlineStr">
        <is>
          <t xml:space="preserve">CONCLUIDO	</t>
        </is>
      </c>
      <c r="D1220" t="n">
        <v>10.284</v>
      </c>
      <c r="E1220" t="n">
        <v>9.720000000000001</v>
      </c>
      <c r="F1220" t="n">
        <v>6.72</v>
      </c>
      <c r="G1220" t="n">
        <v>134.38</v>
      </c>
      <c r="H1220" t="n">
        <v>1.98</v>
      </c>
      <c r="I1220" t="n">
        <v>3</v>
      </c>
      <c r="J1220" t="n">
        <v>341.84</v>
      </c>
      <c r="K1220" t="n">
        <v>59.89</v>
      </c>
      <c r="L1220" t="n">
        <v>38</v>
      </c>
      <c r="M1220" t="n">
        <v>1</v>
      </c>
      <c r="N1220" t="n">
        <v>108.96</v>
      </c>
      <c r="O1220" t="n">
        <v>42395.13</v>
      </c>
      <c r="P1220" t="n">
        <v>104.4</v>
      </c>
      <c r="Q1220" t="n">
        <v>204.14</v>
      </c>
      <c r="R1220" t="n">
        <v>22.68</v>
      </c>
      <c r="S1220" t="n">
        <v>17.37</v>
      </c>
      <c r="T1220" t="n">
        <v>567.9299999999999</v>
      </c>
      <c r="U1220" t="n">
        <v>0.77</v>
      </c>
      <c r="V1220" t="n">
        <v>0.76</v>
      </c>
      <c r="W1220" t="n">
        <v>1.14</v>
      </c>
      <c r="X1220" t="n">
        <v>0.03</v>
      </c>
      <c r="Y1220" t="n">
        <v>1</v>
      </c>
      <c r="Z1220" t="n">
        <v>10</v>
      </c>
    </row>
    <row r="1221">
      <c r="A1221" t="n">
        <v>149</v>
      </c>
      <c r="B1221" t="n">
        <v>135</v>
      </c>
      <c r="C1221" t="inlineStr">
        <is>
          <t xml:space="preserve">CONCLUIDO	</t>
        </is>
      </c>
      <c r="D1221" t="n">
        <v>10.2845</v>
      </c>
      <c r="E1221" t="n">
        <v>9.720000000000001</v>
      </c>
      <c r="F1221" t="n">
        <v>6.72</v>
      </c>
      <c r="G1221" t="n">
        <v>134.37</v>
      </c>
      <c r="H1221" t="n">
        <v>1.99</v>
      </c>
      <c r="I1221" t="n">
        <v>3</v>
      </c>
      <c r="J1221" t="n">
        <v>342.46</v>
      </c>
      <c r="K1221" t="n">
        <v>59.89</v>
      </c>
      <c r="L1221" t="n">
        <v>38.25</v>
      </c>
      <c r="M1221" t="n">
        <v>1</v>
      </c>
      <c r="N1221" t="n">
        <v>109.32</v>
      </c>
      <c r="O1221" t="n">
        <v>42470.94</v>
      </c>
      <c r="P1221" t="n">
        <v>104.5</v>
      </c>
      <c r="Q1221" t="n">
        <v>204.14</v>
      </c>
      <c r="R1221" t="n">
        <v>22.67</v>
      </c>
      <c r="S1221" t="n">
        <v>17.37</v>
      </c>
      <c r="T1221" t="n">
        <v>562.6900000000001</v>
      </c>
      <c r="U1221" t="n">
        <v>0.77</v>
      </c>
      <c r="V1221" t="n">
        <v>0.76</v>
      </c>
      <c r="W1221" t="n">
        <v>1.14</v>
      </c>
      <c r="X1221" t="n">
        <v>0.03</v>
      </c>
      <c r="Y1221" t="n">
        <v>1</v>
      </c>
      <c r="Z1221" t="n">
        <v>10</v>
      </c>
    </row>
    <row r="1222">
      <c r="A1222" t="n">
        <v>150</v>
      </c>
      <c r="B1222" t="n">
        <v>135</v>
      </c>
      <c r="C1222" t="inlineStr">
        <is>
          <t xml:space="preserve">CONCLUIDO	</t>
        </is>
      </c>
      <c r="D1222" t="n">
        <v>10.2848</v>
      </c>
      <c r="E1222" t="n">
        <v>9.720000000000001</v>
      </c>
      <c r="F1222" t="n">
        <v>6.72</v>
      </c>
      <c r="G1222" t="n">
        <v>134.37</v>
      </c>
      <c r="H1222" t="n">
        <v>2</v>
      </c>
      <c r="I1222" t="n">
        <v>3</v>
      </c>
      <c r="J1222" t="n">
        <v>343.08</v>
      </c>
      <c r="K1222" t="n">
        <v>59.89</v>
      </c>
      <c r="L1222" t="n">
        <v>38.5</v>
      </c>
      <c r="M1222" t="n">
        <v>1</v>
      </c>
      <c r="N1222" t="n">
        <v>109.69</v>
      </c>
      <c r="O1222" t="n">
        <v>42546.93</v>
      </c>
      <c r="P1222" t="n">
        <v>104.6</v>
      </c>
      <c r="Q1222" t="n">
        <v>204.14</v>
      </c>
      <c r="R1222" t="n">
        <v>22.64</v>
      </c>
      <c r="S1222" t="n">
        <v>17.37</v>
      </c>
      <c r="T1222" t="n">
        <v>548.21</v>
      </c>
      <c r="U1222" t="n">
        <v>0.77</v>
      </c>
      <c r="V1222" t="n">
        <v>0.76</v>
      </c>
      <c r="W1222" t="n">
        <v>1.14</v>
      </c>
      <c r="X1222" t="n">
        <v>0.03</v>
      </c>
      <c r="Y1222" t="n">
        <v>1</v>
      </c>
      <c r="Z1222" t="n">
        <v>10</v>
      </c>
    </row>
    <row r="1223">
      <c r="A1223" t="n">
        <v>151</v>
      </c>
      <c r="B1223" t="n">
        <v>135</v>
      </c>
      <c r="C1223" t="inlineStr">
        <is>
          <t xml:space="preserve">CONCLUIDO	</t>
        </is>
      </c>
      <c r="D1223" t="n">
        <v>10.2872</v>
      </c>
      <c r="E1223" t="n">
        <v>9.720000000000001</v>
      </c>
      <c r="F1223" t="n">
        <v>6.72</v>
      </c>
      <c r="G1223" t="n">
        <v>134.32</v>
      </c>
      <c r="H1223" t="n">
        <v>2.01</v>
      </c>
      <c r="I1223" t="n">
        <v>3</v>
      </c>
      <c r="J1223" t="n">
        <v>343.69</v>
      </c>
      <c r="K1223" t="n">
        <v>59.89</v>
      </c>
      <c r="L1223" t="n">
        <v>38.75</v>
      </c>
      <c r="M1223" t="n">
        <v>1</v>
      </c>
      <c r="N1223" t="n">
        <v>110.06</v>
      </c>
      <c r="O1223" t="n">
        <v>42623.24</v>
      </c>
      <c r="P1223" t="n">
        <v>104.85</v>
      </c>
      <c r="Q1223" t="n">
        <v>204.14</v>
      </c>
      <c r="R1223" t="n">
        <v>22.59</v>
      </c>
      <c r="S1223" t="n">
        <v>17.37</v>
      </c>
      <c r="T1223" t="n">
        <v>524.54</v>
      </c>
      <c r="U1223" t="n">
        <v>0.77</v>
      </c>
      <c r="V1223" t="n">
        <v>0.76</v>
      </c>
      <c r="W1223" t="n">
        <v>1.14</v>
      </c>
      <c r="X1223" t="n">
        <v>0.03</v>
      </c>
      <c r="Y1223" t="n">
        <v>1</v>
      </c>
      <c r="Z1223" t="n">
        <v>10</v>
      </c>
    </row>
    <row r="1224">
      <c r="A1224" t="n">
        <v>152</v>
      </c>
      <c r="B1224" t="n">
        <v>135</v>
      </c>
      <c r="C1224" t="inlineStr">
        <is>
          <t xml:space="preserve">CONCLUIDO	</t>
        </is>
      </c>
      <c r="D1224" t="n">
        <v>10.2851</v>
      </c>
      <c r="E1224" t="n">
        <v>9.720000000000001</v>
      </c>
      <c r="F1224" t="n">
        <v>6.72</v>
      </c>
      <c r="G1224" t="n">
        <v>134.36</v>
      </c>
      <c r="H1224" t="n">
        <v>2.02</v>
      </c>
      <c r="I1224" t="n">
        <v>3</v>
      </c>
      <c r="J1224" t="n">
        <v>344.31</v>
      </c>
      <c r="K1224" t="n">
        <v>59.89</v>
      </c>
      <c r="L1224" t="n">
        <v>39</v>
      </c>
      <c r="M1224" t="n">
        <v>1</v>
      </c>
      <c r="N1224" t="n">
        <v>110.43</v>
      </c>
      <c r="O1224" t="n">
        <v>42699.62</v>
      </c>
      <c r="P1224" t="n">
        <v>105.01</v>
      </c>
      <c r="Q1224" t="n">
        <v>204.14</v>
      </c>
      <c r="R1224" t="n">
        <v>22.61</v>
      </c>
      <c r="S1224" t="n">
        <v>17.37</v>
      </c>
      <c r="T1224" t="n">
        <v>534.24</v>
      </c>
      <c r="U1224" t="n">
        <v>0.77</v>
      </c>
      <c r="V1224" t="n">
        <v>0.76</v>
      </c>
      <c r="W1224" t="n">
        <v>1.14</v>
      </c>
      <c r="X1224" t="n">
        <v>0.03</v>
      </c>
      <c r="Y1224" t="n">
        <v>1</v>
      </c>
      <c r="Z1224" t="n">
        <v>10</v>
      </c>
    </row>
    <row r="1225">
      <c r="A1225" t="n">
        <v>153</v>
      </c>
      <c r="B1225" t="n">
        <v>135</v>
      </c>
      <c r="C1225" t="inlineStr">
        <is>
          <t xml:space="preserve">CONCLUIDO	</t>
        </is>
      </c>
      <c r="D1225" t="n">
        <v>10.2845</v>
      </c>
      <c r="E1225" t="n">
        <v>9.720000000000001</v>
      </c>
      <c r="F1225" t="n">
        <v>6.72</v>
      </c>
      <c r="G1225" t="n">
        <v>134.37</v>
      </c>
      <c r="H1225" t="n">
        <v>2.03</v>
      </c>
      <c r="I1225" t="n">
        <v>3</v>
      </c>
      <c r="J1225" t="n">
        <v>344.93</v>
      </c>
      <c r="K1225" t="n">
        <v>59.89</v>
      </c>
      <c r="L1225" t="n">
        <v>39.25</v>
      </c>
      <c r="M1225" t="n">
        <v>1</v>
      </c>
      <c r="N1225" t="n">
        <v>110.8</v>
      </c>
      <c r="O1225" t="n">
        <v>42776.18</v>
      </c>
      <c r="P1225" t="n">
        <v>105.11</v>
      </c>
      <c r="Q1225" t="n">
        <v>204.16</v>
      </c>
      <c r="R1225" t="n">
        <v>22.66</v>
      </c>
      <c r="S1225" t="n">
        <v>17.37</v>
      </c>
      <c r="T1225" t="n">
        <v>559.76</v>
      </c>
      <c r="U1225" t="n">
        <v>0.77</v>
      </c>
      <c r="V1225" t="n">
        <v>0.76</v>
      </c>
      <c r="W1225" t="n">
        <v>1.14</v>
      </c>
      <c r="X1225" t="n">
        <v>0.03</v>
      </c>
      <c r="Y1225" t="n">
        <v>1</v>
      </c>
      <c r="Z1225" t="n">
        <v>10</v>
      </c>
    </row>
    <row r="1226">
      <c r="A1226" t="n">
        <v>154</v>
      </c>
      <c r="B1226" t="n">
        <v>135</v>
      </c>
      <c r="C1226" t="inlineStr">
        <is>
          <t xml:space="preserve">CONCLUIDO	</t>
        </is>
      </c>
      <c r="D1226" t="n">
        <v>10.2828</v>
      </c>
      <c r="E1226" t="n">
        <v>9.720000000000001</v>
      </c>
      <c r="F1226" t="n">
        <v>6.72</v>
      </c>
      <c r="G1226" t="n">
        <v>134.41</v>
      </c>
      <c r="H1226" t="n">
        <v>2.04</v>
      </c>
      <c r="I1226" t="n">
        <v>3</v>
      </c>
      <c r="J1226" t="n">
        <v>345.56</v>
      </c>
      <c r="K1226" t="n">
        <v>59.89</v>
      </c>
      <c r="L1226" t="n">
        <v>39.5</v>
      </c>
      <c r="M1226" t="n">
        <v>1</v>
      </c>
      <c r="N1226" t="n">
        <v>111.17</v>
      </c>
      <c r="O1226" t="n">
        <v>42852.94</v>
      </c>
      <c r="P1226" t="n">
        <v>105.23</v>
      </c>
      <c r="Q1226" t="n">
        <v>204.19</v>
      </c>
      <c r="R1226" t="n">
        <v>22.73</v>
      </c>
      <c r="S1226" t="n">
        <v>17.37</v>
      </c>
      <c r="T1226" t="n">
        <v>593.91</v>
      </c>
      <c r="U1226" t="n">
        <v>0.76</v>
      </c>
      <c r="V1226" t="n">
        <v>0.76</v>
      </c>
      <c r="W1226" t="n">
        <v>1.14</v>
      </c>
      <c r="X1226" t="n">
        <v>0.03</v>
      </c>
      <c r="Y1226" t="n">
        <v>1</v>
      </c>
      <c r="Z1226" t="n">
        <v>10</v>
      </c>
    </row>
    <row r="1227">
      <c r="A1227" t="n">
        <v>155</v>
      </c>
      <c r="B1227" t="n">
        <v>135</v>
      </c>
      <c r="C1227" t="inlineStr">
        <is>
          <t xml:space="preserve">CONCLUIDO	</t>
        </is>
      </c>
      <c r="D1227" t="n">
        <v>10.2804</v>
      </c>
      <c r="E1227" t="n">
        <v>9.73</v>
      </c>
      <c r="F1227" t="n">
        <v>6.72</v>
      </c>
      <c r="G1227" t="n">
        <v>134.45</v>
      </c>
      <c r="H1227" t="n">
        <v>2.05</v>
      </c>
      <c r="I1227" t="n">
        <v>3</v>
      </c>
      <c r="J1227" t="n">
        <v>346.18</v>
      </c>
      <c r="K1227" t="n">
        <v>59.89</v>
      </c>
      <c r="L1227" t="n">
        <v>39.75</v>
      </c>
      <c r="M1227" t="n">
        <v>1</v>
      </c>
      <c r="N1227" t="n">
        <v>111.54</v>
      </c>
      <c r="O1227" t="n">
        <v>42929.9</v>
      </c>
      <c r="P1227" t="n">
        <v>105.33</v>
      </c>
      <c r="Q1227" t="n">
        <v>204.14</v>
      </c>
      <c r="R1227" t="n">
        <v>22.77</v>
      </c>
      <c r="S1227" t="n">
        <v>17.37</v>
      </c>
      <c r="T1227" t="n">
        <v>613.54</v>
      </c>
      <c r="U1227" t="n">
        <v>0.76</v>
      </c>
      <c r="V1227" t="n">
        <v>0.76</v>
      </c>
      <c r="W1227" t="n">
        <v>1.14</v>
      </c>
      <c r="X1227" t="n">
        <v>0.03</v>
      </c>
      <c r="Y1227" t="n">
        <v>1</v>
      </c>
      <c r="Z1227" t="n">
        <v>10</v>
      </c>
    </row>
    <row r="1228">
      <c r="A1228" t="n">
        <v>156</v>
      </c>
      <c r="B1228" t="n">
        <v>135</v>
      </c>
      <c r="C1228" t="inlineStr">
        <is>
          <t xml:space="preserve">CONCLUIDO	</t>
        </is>
      </c>
      <c r="D1228" t="n">
        <v>10.2831</v>
      </c>
      <c r="E1228" t="n">
        <v>9.720000000000001</v>
      </c>
      <c r="F1228" t="n">
        <v>6.72</v>
      </c>
      <c r="G1228" t="n">
        <v>134.4</v>
      </c>
      <c r="H1228" t="n">
        <v>2.06</v>
      </c>
      <c r="I1228" t="n">
        <v>3</v>
      </c>
      <c r="J1228" t="n">
        <v>346.81</v>
      </c>
      <c r="K1228" t="n">
        <v>59.89</v>
      </c>
      <c r="L1228" t="n">
        <v>40</v>
      </c>
      <c r="M1228" t="n">
        <v>1</v>
      </c>
      <c r="N1228" t="n">
        <v>111.92</v>
      </c>
      <c r="O1228" t="n">
        <v>43007.05</v>
      </c>
      <c r="P1228" t="n">
        <v>105.33</v>
      </c>
      <c r="Q1228" t="n">
        <v>204.14</v>
      </c>
      <c r="R1228" t="n">
        <v>22.71</v>
      </c>
      <c r="S1228" t="n">
        <v>17.37</v>
      </c>
      <c r="T1228" t="n">
        <v>583.3200000000001</v>
      </c>
      <c r="U1228" t="n">
        <v>0.76</v>
      </c>
      <c r="V1228" t="n">
        <v>0.76</v>
      </c>
      <c r="W1228" t="n">
        <v>1.14</v>
      </c>
      <c r="X1228" t="n">
        <v>0.03</v>
      </c>
      <c r="Y1228" t="n">
        <v>1</v>
      </c>
      <c r="Z1228" t="n">
        <v>10</v>
      </c>
    </row>
    <row r="1229">
      <c r="A1229" t="n">
        <v>0</v>
      </c>
      <c r="B1229" t="n">
        <v>80</v>
      </c>
      <c r="C1229" t="inlineStr">
        <is>
          <t xml:space="preserve">CONCLUIDO	</t>
        </is>
      </c>
      <c r="D1229" t="n">
        <v>7.7845</v>
      </c>
      <c r="E1229" t="n">
        <v>12.85</v>
      </c>
      <c r="F1229" t="n">
        <v>8.17</v>
      </c>
      <c r="G1229" t="n">
        <v>6.71</v>
      </c>
      <c r="H1229" t="n">
        <v>0.11</v>
      </c>
      <c r="I1229" t="n">
        <v>73</v>
      </c>
      <c r="J1229" t="n">
        <v>159.12</v>
      </c>
      <c r="K1229" t="n">
        <v>50.28</v>
      </c>
      <c r="L1229" t="n">
        <v>1</v>
      </c>
      <c r="M1229" t="n">
        <v>71</v>
      </c>
      <c r="N1229" t="n">
        <v>27.84</v>
      </c>
      <c r="O1229" t="n">
        <v>19859.16</v>
      </c>
      <c r="P1229" t="n">
        <v>100.12</v>
      </c>
      <c r="Q1229" t="n">
        <v>204.28</v>
      </c>
      <c r="R1229" t="n">
        <v>67.81999999999999</v>
      </c>
      <c r="S1229" t="n">
        <v>17.37</v>
      </c>
      <c r="T1229" t="n">
        <v>22785.82</v>
      </c>
      <c r="U1229" t="n">
        <v>0.26</v>
      </c>
      <c r="V1229" t="n">
        <v>0.63</v>
      </c>
      <c r="W1229" t="n">
        <v>1.26</v>
      </c>
      <c r="X1229" t="n">
        <v>1.47</v>
      </c>
      <c r="Y1229" t="n">
        <v>1</v>
      </c>
      <c r="Z1229" t="n">
        <v>10</v>
      </c>
    </row>
    <row r="1230">
      <c r="A1230" t="n">
        <v>1</v>
      </c>
      <c r="B1230" t="n">
        <v>80</v>
      </c>
      <c r="C1230" t="inlineStr">
        <is>
          <t xml:space="preserve">CONCLUIDO	</t>
        </is>
      </c>
      <c r="D1230" t="n">
        <v>8.370100000000001</v>
      </c>
      <c r="E1230" t="n">
        <v>11.95</v>
      </c>
      <c r="F1230" t="n">
        <v>7.82</v>
      </c>
      <c r="G1230" t="n">
        <v>8.380000000000001</v>
      </c>
      <c r="H1230" t="n">
        <v>0.14</v>
      </c>
      <c r="I1230" t="n">
        <v>56</v>
      </c>
      <c r="J1230" t="n">
        <v>159.48</v>
      </c>
      <c r="K1230" t="n">
        <v>50.28</v>
      </c>
      <c r="L1230" t="n">
        <v>1.25</v>
      </c>
      <c r="M1230" t="n">
        <v>54</v>
      </c>
      <c r="N1230" t="n">
        <v>27.95</v>
      </c>
      <c r="O1230" t="n">
        <v>19902.91</v>
      </c>
      <c r="P1230" t="n">
        <v>95.64</v>
      </c>
      <c r="Q1230" t="n">
        <v>204.22</v>
      </c>
      <c r="R1230" t="n">
        <v>56.86</v>
      </c>
      <c r="S1230" t="n">
        <v>17.37</v>
      </c>
      <c r="T1230" t="n">
        <v>17390.28</v>
      </c>
      <c r="U1230" t="n">
        <v>0.31</v>
      </c>
      <c r="V1230" t="n">
        <v>0.65</v>
      </c>
      <c r="W1230" t="n">
        <v>1.23</v>
      </c>
      <c r="X1230" t="n">
        <v>1.12</v>
      </c>
      <c r="Y1230" t="n">
        <v>1</v>
      </c>
      <c r="Z1230" t="n">
        <v>10</v>
      </c>
    </row>
    <row r="1231">
      <c r="A1231" t="n">
        <v>2</v>
      </c>
      <c r="B1231" t="n">
        <v>80</v>
      </c>
      <c r="C1231" t="inlineStr">
        <is>
          <t xml:space="preserve">CONCLUIDO	</t>
        </is>
      </c>
      <c r="D1231" t="n">
        <v>8.767200000000001</v>
      </c>
      <c r="E1231" t="n">
        <v>11.41</v>
      </c>
      <c r="F1231" t="n">
        <v>7.6</v>
      </c>
      <c r="G1231" t="n">
        <v>9.91</v>
      </c>
      <c r="H1231" t="n">
        <v>0.17</v>
      </c>
      <c r="I1231" t="n">
        <v>46</v>
      </c>
      <c r="J1231" t="n">
        <v>159.83</v>
      </c>
      <c r="K1231" t="n">
        <v>50.28</v>
      </c>
      <c r="L1231" t="n">
        <v>1.5</v>
      </c>
      <c r="M1231" t="n">
        <v>44</v>
      </c>
      <c r="N1231" t="n">
        <v>28.05</v>
      </c>
      <c r="O1231" t="n">
        <v>19946.71</v>
      </c>
      <c r="P1231" t="n">
        <v>92.70999999999999</v>
      </c>
      <c r="Q1231" t="n">
        <v>204.18</v>
      </c>
      <c r="R1231" t="n">
        <v>50.16</v>
      </c>
      <c r="S1231" t="n">
        <v>17.37</v>
      </c>
      <c r="T1231" t="n">
        <v>14090.49</v>
      </c>
      <c r="U1231" t="n">
        <v>0.35</v>
      </c>
      <c r="V1231" t="n">
        <v>0.67</v>
      </c>
      <c r="W1231" t="n">
        <v>1.21</v>
      </c>
      <c r="X1231" t="n">
        <v>0.91</v>
      </c>
      <c r="Y1231" t="n">
        <v>1</v>
      </c>
      <c r="Z1231" t="n">
        <v>10</v>
      </c>
    </row>
    <row r="1232">
      <c r="A1232" t="n">
        <v>3</v>
      </c>
      <c r="B1232" t="n">
        <v>80</v>
      </c>
      <c r="C1232" t="inlineStr">
        <is>
          <t xml:space="preserve">CONCLUIDO	</t>
        </is>
      </c>
      <c r="D1232" t="n">
        <v>9.0509</v>
      </c>
      <c r="E1232" t="n">
        <v>11.05</v>
      </c>
      <c r="F1232" t="n">
        <v>7.47</v>
      </c>
      <c r="G1232" t="n">
        <v>11.49</v>
      </c>
      <c r="H1232" t="n">
        <v>0.19</v>
      </c>
      <c r="I1232" t="n">
        <v>39</v>
      </c>
      <c r="J1232" t="n">
        <v>160.19</v>
      </c>
      <c r="K1232" t="n">
        <v>50.28</v>
      </c>
      <c r="L1232" t="n">
        <v>1.75</v>
      </c>
      <c r="M1232" t="n">
        <v>37</v>
      </c>
      <c r="N1232" t="n">
        <v>28.16</v>
      </c>
      <c r="O1232" t="n">
        <v>19990.53</v>
      </c>
      <c r="P1232" t="n">
        <v>90.87</v>
      </c>
      <c r="Q1232" t="n">
        <v>204.22</v>
      </c>
      <c r="R1232" t="n">
        <v>45.88</v>
      </c>
      <c r="S1232" t="n">
        <v>17.37</v>
      </c>
      <c r="T1232" t="n">
        <v>11986.82</v>
      </c>
      <c r="U1232" t="n">
        <v>0.38</v>
      </c>
      <c r="V1232" t="n">
        <v>0.68</v>
      </c>
      <c r="W1232" t="n">
        <v>1.2</v>
      </c>
      <c r="X1232" t="n">
        <v>0.78</v>
      </c>
      <c r="Y1232" t="n">
        <v>1</v>
      </c>
      <c r="Z1232" t="n">
        <v>10</v>
      </c>
    </row>
    <row r="1233">
      <c r="A1233" t="n">
        <v>4</v>
      </c>
      <c r="B1233" t="n">
        <v>80</v>
      </c>
      <c r="C1233" t="inlineStr">
        <is>
          <t xml:space="preserve">CONCLUIDO	</t>
        </is>
      </c>
      <c r="D1233" t="n">
        <v>9.3317</v>
      </c>
      <c r="E1233" t="n">
        <v>10.72</v>
      </c>
      <c r="F1233" t="n">
        <v>7.33</v>
      </c>
      <c r="G1233" t="n">
        <v>13.32</v>
      </c>
      <c r="H1233" t="n">
        <v>0.22</v>
      </c>
      <c r="I1233" t="n">
        <v>33</v>
      </c>
      <c r="J1233" t="n">
        <v>160.54</v>
      </c>
      <c r="K1233" t="n">
        <v>50.28</v>
      </c>
      <c r="L1233" t="n">
        <v>2</v>
      </c>
      <c r="M1233" t="n">
        <v>31</v>
      </c>
      <c r="N1233" t="n">
        <v>28.26</v>
      </c>
      <c r="O1233" t="n">
        <v>20034.4</v>
      </c>
      <c r="P1233" t="n">
        <v>88.97</v>
      </c>
      <c r="Q1233" t="n">
        <v>204.15</v>
      </c>
      <c r="R1233" t="n">
        <v>41.5</v>
      </c>
      <c r="S1233" t="n">
        <v>17.37</v>
      </c>
      <c r="T1233" t="n">
        <v>9828.66</v>
      </c>
      <c r="U1233" t="n">
        <v>0.42</v>
      </c>
      <c r="V1233" t="n">
        <v>0.7</v>
      </c>
      <c r="W1233" t="n">
        <v>1.19</v>
      </c>
      <c r="X1233" t="n">
        <v>0.64</v>
      </c>
      <c r="Y1233" t="n">
        <v>1</v>
      </c>
      <c r="Z1233" t="n">
        <v>10</v>
      </c>
    </row>
    <row r="1234">
      <c r="A1234" t="n">
        <v>5</v>
      </c>
      <c r="B1234" t="n">
        <v>80</v>
      </c>
      <c r="C1234" t="inlineStr">
        <is>
          <t xml:space="preserve">CONCLUIDO	</t>
        </is>
      </c>
      <c r="D1234" t="n">
        <v>9.513999999999999</v>
      </c>
      <c r="E1234" t="n">
        <v>10.51</v>
      </c>
      <c r="F1234" t="n">
        <v>7.25</v>
      </c>
      <c r="G1234" t="n">
        <v>15</v>
      </c>
      <c r="H1234" t="n">
        <v>0.25</v>
      </c>
      <c r="I1234" t="n">
        <v>29</v>
      </c>
      <c r="J1234" t="n">
        <v>160.9</v>
      </c>
      <c r="K1234" t="n">
        <v>50.28</v>
      </c>
      <c r="L1234" t="n">
        <v>2.25</v>
      </c>
      <c r="M1234" t="n">
        <v>27</v>
      </c>
      <c r="N1234" t="n">
        <v>28.37</v>
      </c>
      <c r="O1234" t="n">
        <v>20078.3</v>
      </c>
      <c r="P1234" t="n">
        <v>87.81</v>
      </c>
      <c r="Q1234" t="n">
        <v>204.14</v>
      </c>
      <c r="R1234" t="n">
        <v>39.62</v>
      </c>
      <c r="S1234" t="n">
        <v>17.37</v>
      </c>
      <c r="T1234" t="n">
        <v>8909.530000000001</v>
      </c>
      <c r="U1234" t="n">
        <v>0.44</v>
      </c>
      <c r="V1234" t="n">
        <v>0.7</v>
      </c>
      <c r="W1234" t="n">
        <v>1.17</v>
      </c>
      <c r="X1234" t="n">
        <v>0.5600000000000001</v>
      </c>
      <c r="Y1234" t="n">
        <v>1</v>
      </c>
      <c r="Z1234" t="n">
        <v>10</v>
      </c>
    </row>
    <row r="1235">
      <c r="A1235" t="n">
        <v>6</v>
      </c>
      <c r="B1235" t="n">
        <v>80</v>
      </c>
      <c r="C1235" t="inlineStr">
        <is>
          <t xml:space="preserve">CONCLUIDO	</t>
        </is>
      </c>
      <c r="D1235" t="n">
        <v>9.6585</v>
      </c>
      <c r="E1235" t="n">
        <v>10.35</v>
      </c>
      <c r="F1235" t="n">
        <v>7.19</v>
      </c>
      <c r="G1235" t="n">
        <v>16.6</v>
      </c>
      <c r="H1235" t="n">
        <v>0.27</v>
      </c>
      <c r="I1235" t="n">
        <v>26</v>
      </c>
      <c r="J1235" t="n">
        <v>161.26</v>
      </c>
      <c r="K1235" t="n">
        <v>50.28</v>
      </c>
      <c r="L1235" t="n">
        <v>2.5</v>
      </c>
      <c r="M1235" t="n">
        <v>24</v>
      </c>
      <c r="N1235" t="n">
        <v>28.48</v>
      </c>
      <c r="O1235" t="n">
        <v>20122.23</v>
      </c>
      <c r="P1235" t="n">
        <v>86.95</v>
      </c>
      <c r="Q1235" t="n">
        <v>204.14</v>
      </c>
      <c r="R1235" t="n">
        <v>37.29</v>
      </c>
      <c r="S1235" t="n">
        <v>17.37</v>
      </c>
      <c r="T1235" t="n">
        <v>7756.95</v>
      </c>
      <c r="U1235" t="n">
        <v>0.47</v>
      </c>
      <c r="V1235" t="n">
        <v>0.71</v>
      </c>
      <c r="W1235" t="n">
        <v>1.18</v>
      </c>
      <c r="X1235" t="n">
        <v>0.5</v>
      </c>
      <c r="Y1235" t="n">
        <v>1</v>
      </c>
      <c r="Z1235" t="n">
        <v>10</v>
      </c>
    </row>
    <row r="1236">
      <c r="A1236" t="n">
        <v>7</v>
      </c>
      <c r="B1236" t="n">
        <v>80</v>
      </c>
      <c r="C1236" t="inlineStr">
        <is>
          <t xml:space="preserve">CONCLUIDO	</t>
        </is>
      </c>
      <c r="D1236" t="n">
        <v>9.7387</v>
      </c>
      <c r="E1236" t="n">
        <v>10.27</v>
      </c>
      <c r="F1236" t="n">
        <v>7.17</v>
      </c>
      <c r="G1236" t="n">
        <v>17.93</v>
      </c>
      <c r="H1236" t="n">
        <v>0.3</v>
      </c>
      <c r="I1236" t="n">
        <v>24</v>
      </c>
      <c r="J1236" t="n">
        <v>161.61</v>
      </c>
      <c r="K1236" t="n">
        <v>50.28</v>
      </c>
      <c r="L1236" t="n">
        <v>2.75</v>
      </c>
      <c r="M1236" t="n">
        <v>22</v>
      </c>
      <c r="N1236" t="n">
        <v>28.58</v>
      </c>
      <c r="O1236" t="n">
        <v>20166.2</v>
      </c>
      <c r="P1236" t="n">
        <v>86.45</v>
      </c>
      <c r="Q1236" t="n">
        <v>204.15</v>
      </c>
      <c r="R1236" t="n">
        <v>36.87</v>
      </c>
      <c r="S1236" t="n">
        <v>17.37</v>
      </c>
      <c r="T1236" t="n">
        <v>7556.61</v>
      </c>
      <c r="U1236" t="n">
        <v>0.47</v>
      </c>
      <c r="V1236" t="n">
        <v>0.71</v>
      </c>
      <c r="W1236" t="n">
        <v>1.17</v>
      </c>
      <c r="X1236" t="n">
        <v>0.48</v>
      </c>
      <c r="Y1236" t="n">
        <v>1</v>
      </c>
      <c r="Z1236" t="n">
        <v>10</v>
      </c>
    </row>
    <row r="1237">
      <c r="A1237" t="n">
        <v>8</v>
      </c>
      <c r="B1237" t="n">
        <v>80</v>
      </c>
      <c r="C1237" t="inlineStr">
        <is>
          <t xml:space="preserve">CONCLUIDO	</t>
        </is>
      </c>
      <c r="D1237" t="n">
        <v>9.8522</v>
      </c>
      <c r="E1237" t="n">
        <v>10.15</v>
      </c>
      <c r="F1237" t="n">
        <v>7.12</v>
      </c>
      <c r="G1237" t="n">
        <v>19.41</v>
      </c>
      <c r="H1237" t="n">
        <v>0.33</v>
      </c>
      <c r="I1237" t="n">
        <v>22</v>
      </c>
      <c r="J1237" t="n">
        <v>161.97</v>
      </c>
      <c r="K1237" t="n">
        <v>50.28</v>
      </c>
      <c r="L1237" t="n">
        <v>3</v>
      </c>
      <c r="M1237" t="n">
        <v>20</v>
      </c>
      <c r="N1237" t="n">
        <v>28.69</v>
      </c>
      <c r="O1237" t="n">
        <v>20210.21</v>
      </c>
      <c r="P1237" t="n">
        <v>85.61</v>
      </c>
      <c r="Q1237" t="n">
        <v>204.15</v>
      </c>
      <c r="R1237" t="n">
        <v>35.02</v>
      </c>
      <c r="S1237" t="n">
        <v>17.37</v>
      </c>
      <c r="T1237" t="n">
        <v>6643.41</v>
      </c>
      <c r="U1237" t="n">
        <v>0.5</v>
      </c>
      <c r="V1237" t="n">
        <v>0.72</v>
      </c>
      <c r="W1237" t="n">
        <v>1.17</v>
      </c>
      <c r="X1237" t="n">
        <v>0.42</v>
      </c>
      <c r="Y1237" t="n">
        <v>1</v>
      </c>
      <c r="Z1237" t="n">
        <v>10</v>
      </c>
    </row>
    <row r="1238">
      <c r="A1238" t="n">
        <v>9</v>
      </c>
      <c r="B1238" t="n">
        <v>80</v>
      </c>
      <c r="C1238" t="inlineStr">
        <is>
          <t xml:space="preserve">CONCLUIDO	</t>
        </is>
      </c>
      <c r="D1238" t="n">
        <v>9.9613</v>
      </c>
      <c r="E1238" t="n">
        <v>10.04</v>
      </c>
      <c r="F1238" t="n">
        <v>7.07</v>
      </c>
      <c r="G1238" t="n">
        <v>21.21</v>
      </c>
      <c r="H1238" t="n">
        <v>0.35</v>
      </c>
      <c r="I1238" t="n">
        <v>20</v>
      </c>
      <c r="J1238" t="n">
        <v>162.33</v>
      </c>
      <c r="K1238" t="n">
        <v>50.28</v>
      </c>
      <c r="L1238" t="n">
        <v>3.25</v>
      </c>
      <c r="M1238" t="n">
        <v>18</v>
      </c>
      <c r="N1238" t="n">
        <v>28.8</v>
      </c>
      <c r="O1238" t="n">
        <v>20254.26</v>
      </c>
      <c r="P1238" t="n">
        <v>84.90000000000001</v>
      </c>
      <c r="Q1238" t="n">
        <v>204.14</v>
      </c>
      <c r="R1238" t="n">
        <v>33.67</v>
      </c>
      <c r="S1238" t="n">
        <v>17.37</v>
      </c>
      <c r="T1238" t="n">
        <v>5976.74</v>
      </c>
      <c r="U1238" t="n">
        <v>0.52</v>
      </c>
      <c r="V1238" t="n">
        <v>0.72</v>
      </c>
      <c r="W1238" t="n">
        <v>1.17</v>
      </c>
      <c r="X1238" t="n">
        <v>0.38</v>
      </c>
      <c r="Y1238" t="n">
        <v>1</v>
      </c>
      <c r="Z1238" t="n">
        <v>10</v>
      </c>
    </row>
    <row r="1239">
      <c r="A1239" t="n">
        <v>10</v>
      </c>
      <c r="B1239" t="n">
        <v>80</v>
      </c>
      <c r="C1239" t="inlineStr">
        <is>
          <t xml:space="preserve">CONCLUIDO	</t>
        </is>
      </c>
      <c r="D1239" t="n">
        <v>10.0078</v>
      </c>
      <c r="E1239" t="n">
        <v>9.99</v>
      </c>
      <c r="F1239" t="n">
        <v>7.06</v>
      </c>
      <c r="G1239" t="n">
        <v>22.28</v>
      </c>
      <c r="H1239" t="n">
        <v>0.38</v>
      </c>
      <c r="I1239" t="n">
        <v>19</v>
      </c>
      <c r="J1239" t="n">
        <v>162.68</v>
      </c>
      <c r="K1239" t="n">
        <v>50.28</v>
      </c>
      <c r="L1239" t="n">
        <v>3.5</v>
      </c>
      <c r="M1239" t="n">
        <v>17</v>
      </c>
      <c r="N1239" t="n">
        <v>28.9</v>
      </c>
      <c r="O1239" t="n">
        <v>20298.34</v>
      </c>
      <c r="P1239" t="n">
        <v>84.5</v>
      </c>
      <c r="Q1239" t="n">
        <v>204.15</v>
      </c>
      <c r="R1239" t="n">
        <v>32.95</v>
      </c>
      <c r="S1239" t="n">
        <v>17.37</v>
      </c>
      <c r="T1239" t="n">
        <v>5624.04</v>
      </c>
      <c r="U1239" t="n">
        <v>0.53</v>
      </c>
      <c r="V1239" t="n">
        <v>0.72</v>
      </c>
      <c r="W1239" t="n">
        <v>1.17</v>
      </c>
      <c r="X1239" t="n">
        <v>0.36</v>
      </c>
      <c r="Y1239" t="n">
        <v>1</v>
      </c>
      <c r="Z1239" t="n">
        <v>10</v>
      </c>
    </row>
    <row r="1240">
      <c r="A1240" t="n">
        <v>11</v>
      </c>
      <c r="B1240" t="n">
        <v>80</v>
      </c>
      <c r="C1240" t="inlineStr">
        <is>
          <t xml:space="preserve">CONCLUIDO	</t>
        </is>
      </c>
      <c r="D1240" t="n">
        <v>10.1223</v>
      </c>
      <c r="E1240" t="n">
        <v>9.880000000000001</v>
      </c>
      <c r="F1240" t="n">
        <v>7.01</v>
      </c>
      <c r="G1240" t="n">
        <v>24.73</v>
      </c>
      <c r="H1240" t="n">
        <v>0.41</v>
      </c>
      <c r="I1240" t="n">
        <v>17</v>
      </c>
      <c r="J1240" t="n">
        <v>163.04</v>
      </c>
      <c r="K1240" t="n">
        <v>50.28</v>
      </c>
      <c r="L1240" t="n">
        <v>3.75</v>
      </c>
      <c r="M1240" t="n">
        <v>15</v>
      </c>
      <c r="N1240" t="n">
        <v>29.01</v>
      </c>
      <c r="O1240" t="n">
        <v>20342.46</v>
      </c>
      <c r="P1240" t="n">
        <v>83.45999999999999</v>
      </c>
      <c r="Q1240" t="n">
        <v>204.16</v>
      </c>
      <c r="R1240" t="n">
        <v>31.45</v>
      </c>
      <c r="S1240" t="n">
        <v>17.37</v>
      </c>
      <c r="T1240" t="n">
        <v>4881.2</v>
      </c>
      <c r="U1240" t="n">
        <v>0.55</v>
      </c>
      <c r="V1240" t="n">
        <v>0.73</v>
      </c>
      <c r="W1240" t="n">
        <v>1.17</v>
      </c>
      <c r="X1240" t="n">
        <v>0.31</v>
      </c>
      <c r="Y1240" t="n">
        <v>1</v>
      </c>
      <c r="Z1240" t="n">
        <v>10</v>
      </c>
    </row>
    <row r="1241">
      <c r="A1241" t="n">
        <v>12</v>
      </c>
      <c r="B1241" t="n">
        <v>80</v>
      </c>
      <c r="C1241" t="inlineStr">
        <is>
          <t xml:space="preserve">CONCLUIDO	</t>
        </is>
      </c>
      <c r="D1241" t="n">
        <v>10.1721</v>
      </c>
      <c r="E1241" t="n">
        <v>9.83</v>
      </c>
      <c r="F1241" t="n">
        <v>6.99</v>
      </c>
      <c r="G1241" t="n">
        <v>26.22</v>
      </c>
      <c r="H1241" t="n">
        <v>0.43</v>
      </c>
      <c r="I1241" t="n">
        <v>16</v>
      </c>
      <c r="J1241" t="n">
        <v>163.4</v>
      </c>
      <c r="K1241" t="n">
        <v>50.28</v>
      </c>
      <c r="L1241" t="n">
        <v>4</v>
      </c>
      <c r="M1241" t="n">
        <v>14</v>
      </c>
      <c r="N1241" t="n">
        <v>29.12</v>
      </c>
      <c r="O1241" t="n">
        <v>20386.62</v>
      </c>
      <c r="P1241" t="n">
        <v>83.28</v>
      </c>
      <c r="Q1241" t="n">
        <v>204.15</v>
      </c>
      <c r="R1241" t="n">
        <v>31.16</v>
      </c>
      <c r="S1241" t="n">
        <v>17.37</v>
      </c>
      <c r="T1241" t="n">
        <v>4741.42</v>
      </c>
      <c r="U1241" t="n">
        <v>0.5600000000000001</v>
      </c>
      <c r="V1241" t="n">
        <v>0.73</v>
      </c>
      <c r="W1241" t="n">
        <v>1.16</v>
      </c>
      <c r="X1241" t="n">
        <v>0.3</v>
      </c>
      <c r="Y1241" t="n">
        <v>1</v>
      </c>
      <c r="Z1241" t="n">
        <v>10</v>
      </c>
    </row>
    <row r="1242">
      <c r="A1242" t="n">
        <v>13</v>
      </c>
      <c r="B1242" t="n">
        <v>80</v>
      </c>
      <c r="C1242" t="inlineStr">
        <is>
          <t xml:space="preserve">CONCLUIDO	</t>
        </is>
      </c>
      <c r="D1242" t="n">
        <v>10.2067</v>
      </c>
      <c r="E1242" t="n">
        <v>9.800000000000001</v>
      </c>
      <c r="F1242" t="n">
        <v>6.99</v>
      </c>
      <c r="G1242" t="n">
        <v>27.96</v>
      </c>
      <c r="H1242" t="n">
        <v>0.46</v>
      </c>
      <c r="I1242" t="n">
        <v>15</v>
      </c>
      <c r="J1242" t="n">
        <v>163.76</v>
      </c>
      <c r="K1242" t="n">
        <v>50.28</v>
      </c>
      <c r="L1242" t="n">
        <v>4.25</v>
      </c>
      <c r="M1242" t="n">
        <v>13</v>
      </c>
      <c r="N1242" t="n">
        <v>29.23</v>
      </c>
      <c r="O1242" t="n">
        <v>20430.81</v>
      </c>
      <c r="P1242" t="n">
        <v>82.98</v>
      </c>
      <c r="Q1242" t="n">
        <v>204.16</v>
      </c>
      <c r="R1242" t="n">
        <v>31.21</v>
      </c>
      <c r="S1242" t="n">
        <v>17.37</v>
      </c>
      <c r="T1242" t="n">
        <v>4774.43</v>
      </c>
      <c r="U1242" t="n">
        <v>0.5600000000000001</v>
      </c>
      <c r="V1242" t="n">
        <v>0.73</v>
      </c>
      <c r="W1242" t="n">
        <v>1.16</v>
      </c>
      <c r="X1242" t="n">
        <v>0.3</v>
      </c>
      <c r="Y1242" t="n">
        <v>1</v>
      </c>
      <c r="Z1242" t="n">
        <v>10</v>
      </c>
    </row>
    <row r="1243">
      <c r="A1243" t="n">
        <v>14</v>
      </c>
      <c r="B1243" t="n">
        <v>80</v>
      </c>
      <c r="C1243" t="inlineStr">
        <is>
          <t xml:space="preserve">CONCLUIDO	</t>
        </is>
      </c>
      <c r="D1243" t="n">
        <v>10.2215</v>
      </c>
      <c r="E1243" t="n">
        <v>9.779999999999999</v>
      </c>
      <c r="F1243" t="n">
        <v>6.98</v>
      </c>
      <c r="G1243" t="n">
        <v>27.9</v>
      </c>
      <c r="H1243" t="n">
        <v>0.49</v>
      </c>
      <c r="I1243" t="n">
        <v>15</v>
      </c>
      <c r="J1243" t="n">
        <v>164.12</v>
      </c>
      <c r="K1243" t="n">
        <v>50.28</v>
      </c>
      <c r="L1243" t="n">
        <v>4.5</v>
      </c>
      <c r="M1243" t="n">
        <v>13</v>
      </c>
      <c r="N1243" t="n">
        <v>29.34</v>
      </c>
      <c r="O1243" t="n">
        <v>20475.04</v>
      </c>
      <c r="P1243" t="n">
        <v>82.65000000000001</v>
      </c>
      <c r="Q1243" t="n">
        <v>204.17</v>
      </c>
      <c r="R1243" t="n">
        <v>30.65</v>
      </c>
      <c r="S1243" t="n">
        <v>17.37</v>
      </c>
      <c r="T1243" t="n">
        <v>4493.99</v>
      </c>
      <c r="U1243" t="n">
        <v>0.57</v>
      </c>
      <c r="V1243" t="n">
        <v>0.73</v>
      </c>
      <c r="W1243" t="n">
        <v>1.16</v>
      </c>
      <c r="X1243" t="n">
        <v>0.28</v>
      </c>
      <c r="Y1243" t="n">
        <v>1</v>
      </c>
      <c r="Z1243" t="n">
        <v>10</v>
      </c>
    </row>
    <row r="1244">
      <c r="A1244" t="n">
        <v>15</v>
      </c>
      <c r="B1244" t="n">
        <v>80</v>
      </c>
      <c r="C1244" t="inlineStr">
        <is>
          <t xml:space="preserve">CONCLUIDO	</t>
        </is>
      </c>
      <c r="D1244" t="n">
        <v>10.286</v>
      </c>
      <c r="E1244" t="n">
        <v>9.720000000000001</v>
      </c>
      <c r="F1244" t="n">
        <v>6.95</v>
      </c>
      <c r="G1244" t="n">
        <v>29.77</v>
      </c>
      <c r="H1244" t="n">
        <v>0.51</v>
      </c>
      <c r="I1244" t="n">
        <v>14</v>
      </c>
      <c r="J1244" t="n">
        <v>164.48</v>
      </c>
      <c r="K1244" t="n">
        <v>50.28</v>
      </c>
      <c r="L1244" t="n">
        <v>4.75</v>
      </c>
      <c r="M1244" t="n">
        <v>12</v>
      </c>
      <c r="N1244" t="n">
        <v>29.45</v>
      </c>
      <c r="O1244" t="n">
        <v>20519.3</v>
      </c>
      <c r="P1244" t="n">
        <v>82.17</v>
      </c>
      <c r="Q1244" t="n">
        <v>204.15</v>
      </c>
      <c r="R1244" t="n">
        <v>29.68</v>
      </c>
      <c r="S1244" t="n">
        <v>17.37</v>
      </c>
      <c r="T1244" t="n">
        <v>4014.66</v>
      </c>
      <c r="U1244" t="n">
        <v>0.59</v>
      </c>
      <c r="V1244" t="n">
        <v>0.74</v>
      </c>
      <c r="W1244" t="n">
        <v>1.16</v>
      </c>
      <c r="X1244" t="n">
        <v>0.25</v>
      </c>
      <c r="Y1244" t="n">
        <v>1</v>
      </c>
      <c r="Z1244" t="n">
        <v>10</v>
      </c>
    </row>
    <row r="1245">
      <c r="A1245" t="n">
        <v>16</v>
      </c>
      <c r="B1245" t="n">
        <v>80</v>
      </c>
      <c r="C1245" t="inlineStr">
        <is>
          <t xml:space="preserve">CONCLUIDO	</t>
        </is>
      </c>
      <c r="D1245" t="n">
        <v>10.338</v>
      </c>
      <c r="E1245" t="n">
        <v>9.67</v>
      </c>
      <c r="F1245" t="n">
        <v>6.93</v>
      </c>
      <c r="G1245" t="n">
        <v>31.98</v>
      </c>
      <c r="H1245" t="n">
        <v>0.54</v>
      </c>
      <c r="I1245" t="n">
        <v>13</v>
      </c>
      <c r="J1245" t="n">
        <v>164.83</v>
      </c>
      <c r="K1245" t="n">
        <v>50.28</v>
      </c>
      <c r="L1245" t="n">
        <v>5</v>
      </c>
      <c r="M1245" t="n">
        <v>11</v>
      </c>
      <c r="N1245" t="n">
        <v>29.55</v>
      </c>
      <c r="O1245" t="n">
        <v>20563.61</v>
      </c>
      <c r="P1245" t="n">
        <v>81.72</v>
      </c>
      <c r="Q1245" t="n">
        <v>204.15</v>
      </c>
      <c r="R1245" t="n">
        <v>29.31</v>
      </c>
      <c r="S1245" t="n">
        <v>17.37</v>
      </c>
      <c r="T1245" t="n">
        <v>3834.25</v>
      </c>
      <c r="U1245" t="n">
        <v>0.59</v>
      </c>
      <c r="V1245" t="n">
        <v>0.74</v>
      </c>
      <c r="W1245" t="n">
        <v>1.15</v>
      </c>
      <c r="X1245" t="n">
        <v>0.24</v>
      </c>
      <c r="Y1245" t="n">
        <v>1</v>
      </c>
      <c r="Z1245" t="n">
        <v>10</v>
      </c>
    </row>
    <row r="1246">
      <c r="A1246" t="n">
        <v>17</v>
      </c>
      <c r="B1246" t="n">
        <v>80</v>
      </c>
      <c r="C1246" t="inlineStr">
        <is>
          <t xml:space="preserve">CONCLUIDO	</t>
        </is>
      </c>
      <c r="D1246" t="n">
        <v>10.3282</v>
      </c>
      <c r="E1246" t="n">
        <v>9.68</v>
      </c>
      <c r="F1246" t="n">
        <v>6.94</v>
      </c>
      <c r="G1246" t="n">
        <v>32.03</v>
      </c>
      <c r="H1246" t="n">
        <v>0.5600000000000001</v>
      </c>
      <c r="I1246" t="n">
        <v>13</v>
      </c>
      <c r="J1246" t="n">
        <v>165.19</v>
      </c>
      <c r="K1246" t="n">
        <v>50.28</v>
      </c>
      <c r="L1246" t="n">
        <v>5.25</v>
      </c>
      <c r="M1246" t="n">
        <v>11</v>
      </c>
      <c r="N1246" t="n">
        <v>29.66</v>
      </c>
      <c r="O1246" t="n">
        <v>20607.95</v>
      </c>
      <c r="P1246" t="n">
        <v>81.56999999999999</v>
      </c>
      <c r="Q1246" t="n">
        <v>204.15</v>
      </c>
      <c r="R1246" t="n">
        <v>29.48</v>
      </c>
      <c r="S1246" t="n">
        <v>17.37</v>
      </c>
      <c r="T1246" t="n">
        <v>3915.84</v>
      </c>
      <c r="U1246" t="n">
        <v>0.59</v>
      </c>
      <c r="V1246" t="n">
        <v>0.74</v>
      </c>
      <c r="W1246" t="n">
        <v>1.16</v>
      </c>
      <c r="X1246" t="n">
        <v>0.25</v>
      </c>
      <c r="Y1246" t="n">
        <v>1</v>
      </c>
      <c r="Z1246" t="n">
        <v>10</v>
      </c>
    </row>
    <row r="1247">
      <c r="A1247" t="n">
        <v>18</v>
      </c>
      <c r="B1247" t="n">
        <v>80</v>
      </c>
      <c r="C1247" t="inlineStr">
        <is>
          <t xml:space="preserve">CONCLUIDO	</t>
        </is>
      </c>
      <c r="D1247" t="n">
        <v>10.3893</v>
      </c>
      <c r="E1247" t="n">
        <v>9.630000000000001</v>
      </c>
      <c r="F1247" t="n">
        <v>6.91</v>
      </c>
      <c r="G1247" t="n">
        <v>34.57</v>
      </c>
      <c r="H1247" t="n">
        <v>0.59</v>
      </c>
      <c r="I1247" t="n">
        <v>12</v>
      </c>
      <c r="J1247" t="n">
        <v>165.55</v>
      </c>
      <c r="K1247" t="n">
        <v>50.28</v>
      </c>
      <c r="L1247" t="n">
        <v>5.5</v>
      </c>
      <c r="M1247" t="n">
        <v>10</v>
      </c>
      <c r="N1247" t="n">
        <v>29.77</v>
      </c>
      <c r="O1247" t="n">
        <v>20652.33</v>
      </c>
      <c r="P1247" t="n">
        <v>81.20999999999999</v>
      </c>
      <c r="Q1247" t="n">
        <v>204.17</v>
      </c>
      <c r="R1247" t="n">
        <v>28.67</v>
      </c>
      <c r="S1247" t="n">
        <v>17.37</v>
      </c>
      <c r="T1247" t="n">
        <v>3515.95</v>
      </c>
      <c r="U1247" t="n">
        <v>0.61</v>
      </c>
      <c r="V1247" t="n">
        <v>0.74</v>
      </c>
      <c r="W1247" t="n">
        <v>1.16</v>
      </c>
      <c r="X1247" t="n">
        <v>0.22</v>
      </c>
      <c r="Y1247" t="n">
        <v>1</v>
      </c>
      <c r="Z1247" t="n">
        <v>10</v>
      </c>
    </row>
    <row r="1248">
      <c r="A1248" t="n">
        <v>19</v>
      </c>
      <c r="B1248" t="n">
        <v>80</v>
      </c>
      <c r="C1248" t="inlineStr">
        <is>
          <t xml:space="preserve">CONCLUIDO	</t>
        </is>
      </c>
      <c r="D1248" t="n">
        <v>10.4636</v>
      </c>
      <c r="E1248" t="n">
        <v>9.56</v>
      </c>
      <c r="F1248" t="n">
        <v>6.88</v>
      </c>
      <c r="G1248" t="n">
        <v>37.52</v>
      </c>
      <c r="H1248" t="n">
        <v>0.61</v>
      </c>
      <c r="I1248" t="n">
        <v>11</v>
      </c>
      <c r="J1248" t="n">
        <v>165.91</v>
      </c>
      <c r="K1248" t="n">
        <v>50.28</v>
      </c>
      <c r="L1248" t="n">
        <v>5.75</v>
      </c>
      <c r="M1248" t="n">
        <v>9</v>
      </c>
      <c r="N1248" t="n">
        <v>29.88</v>
      </c>
      <c r="O1248" t="n">
        <v>20696.74</v>
      </c>
      <c r="P1248" t="n">
        <v>80.31999999999999</v>
      </c>
      <c r="Q1248" t="n">
        <v>204.14</v>
      </c>
      <c r="R1248" t="n">
        <v>27.78</v>
      </c>
      <c r="S1248" t="n">
        <v>17.37</v>
      </c>
      <c r="T1248" t="n">
        <v>3078.92</v>
      </c>
      <c r="U1248" t="n">
        <v>0.63</v>
      </c>
      <c r="V1248" t="n">
        <v>0.74</v>
      </c>
      <c r="W1248" t="n">
        <v>1.15</v>
      </c>
      <c r="X1248" t="n">
        <v>0.19</v>
      </c>
      <c r="Y1248" t="n">
        <v>1</v>
      </c>
      <c r="Z1248" t="n">
        <v>10</v>
      </c>
    </row>
    <row r="1249">
      <c r="A1249" t="n">
        <v>20</v>
      </c>
      <c r="B1249" t="n">
        <v>80</v>
      </c>
      <c r="C1249" t="inlineStr">
        <is>
          <t xml:space="preserve">CONCLUIDO	</t>
        </is>
      </c>
      <c r="D1249" t="n">
        <v>10.459</v>
      </c>
      <c r="E1249" t="n">
        <v>9.56</v>
      </c>
      <c r="F1249" t="n">
        <v>6.88</v>
      </c>
      <c r="G1249" t="n">
        <v>37.54</v>
      </c>
      <c r="H1249" t="n">
        <v>0.64</v>
      </c>
      <c r="I1249" t="n">
        <v>11</v>
      </c>
      <c r="J1249" t="n">
        <v>166.27</v>
      </c>
      <c r="K1249" t="n">
        <v>50.28</v>
      </c>
      <c r="L1249" t="n">
        <v>6</v>
      </c>
      <c r="M1249" t="n">
        <v>9</v>
      </c>
      <c r="N1249" t="n">
        <v>29.99</v>
      </c>
      <c r="O1249" t="n">
        <v>20741.2</v>
      </c>
      <c r="P1249" t="n">
        <v>80.36</v>
      </c>
      <c r="Q1249" t="n">
        <v>204.16</v>
      </c>
      <c r="R1249" t="n">
        <v>27.59</v>
      </c>
      <c r="S1249" t="n">
        <v>17.37</v>
      </c>
      <c r="T1249" t="n">
        <v>2982.13</v>
      </c>
      <c r="U1249" t="n">
        <v>0.63</v>
      </c>
      <c r="V1249" t="n">
        <v>0.74</v>
      </c>
      <c r="W1249" t="n">
        <v>1.16</v>
      </c>
      <c r="X1249" t="n">
        <v>0.19</v>
      </c>
      <c r="Y1249" t="n">
        <v>1</v>
      </c>
      <c r="Z1249" t="n">
        <v>10</v>
      </c>
    </row>
    <row r="1250">
      <c r="A1250" t="n">
        <v>21</v>
      </c>
      <c r="B1250" t="n">
        <v>80</v>
      </c>
      <c r="C1250" t="inlineStr">
        <is>
          <t xml:space="preserve">CONCLUIDO	</t>
        </is>
      </c>
      <c r="D1250" t="n">
        <v>10.4496</v>
      </c>
      <c r="E1250" t="n">
        <v>9.57</v>
      </c>
      <c r="F1250" t="n">
        <v>6.89</v>
      </c>
      <c r="G1250" t="n">
        <v>37.59</v>
      </c>
      <c r="H1250" t="n">
        <v>0.66</v>
      </c>
      <c r="I1250" t="n">
        <v>11</v>
      </c>
      <c r="J1250" t="n">
        <v>166.64</v>
      </c>
      <c r="K1250" t="n">
        <v>50.28</v>
      </c>
      <c r="L1250" t="n">
        <v>6.25</v>
      </c>
      <c r="M1250" t="n">
        <v>9</v>
      </c>
      <c r="N1250" t="n">
        <v>30.11</v>
      </c>
      <c r="O1250" t="n">
        <v>20785.69</v>
      </c>
      <c r="P1250" t="n">
        <v>80.14</v>
      </c>
      <c r="Q1250" t="n">
        <v>204.15</v>
      </c>
      <c r="R1250" t="n">
        <v>27.92</v>
      </c>
      <c r="S1250" t="n">
        <v>17.37</v>
      </c>
      <c r="T1250" t="n">
        <v>3149.76</v>
      </c>
      <c r="U1250" t="n">
        <v>0.62</v>
      </c>
      <c r="V1250" t="n">
        <v>0.74</v>
      </c>
      <c r="W1250" t="n">
        <v>1.16</v>
      </c>
      <c r="X1250" t="n">
        <v>0.2</v>
      </c>
      <c r="Y1250" t="n">
        <v>1</v>
      </c>
      <c r="Z1250" t="n">
        <v>10</v>
      </c>
    </row>
    <row r="1251">
      <c r="A1251" t="n">
        <v>22</v>
      </c>
      <c r="B1251" t="n">
        <v>80</v>
      </c>
      <c r="C1251" t="inlineStr">
        <is>
          <t xml:space="preserve">CONCLUIDO	</t>
        </is>
      </c>
      <c r="D1251" t="n">
        <v>10.5067</v>
      </c>
      <c r="E1251" t="n">
        <v>9.52</v>
      </c>
      <c r="F1251" t="n">
        <v>6.87</v>
      </c>
      <c r="G1251" t="n">
        <v>41.23</v>
      </c>
      <c r="H1251" t="n">
        <v>0.6899999999999999</v>
      </c>
      <c r="I1251" t="n">
        <v>10</v>
      </c>
      <c r="J1251" t="n">
        <v>167</v>
      </c>
      <c r="K1251" t="n">
        <v>50.28</v>
      </c>
      <c r="L1251" t="n">
        <v>6.5</v>
      </c>
      <c r="M1251" t="n">
        <v>8</v>
      </c>
      <c r="N1251" t="n">
        <v>30.22</v>
      </c>
      <c r="O1251" t="n">
        <v>20830.22</v>
      </c>
      <c r="P1251" t="n">
        <v>79.55</v>
      </c>
      <c r="Q1251" t="n">
        <v>204.14</v>
      </c>
      <c r="R1251" t="n">
        <v>27.33</v>
      </c>
      <c r="S1251" t="n">
        <v>17.37</v>
      </c>
      <c r="T1251" t="n">
        <v>2855.59</v>
      </c>
      <c r="U1251" t="n">
        <v>0.64</v>
      </c>
      <c r="V1251" t="n">
        <v>0.74</v>
      </c>
      <c r="W1251" t="n">
        <v>1.15</v>
      </c>
      <c r="X1251" t="n">
        <v>0.18</v>
      </c>
      <c r="Y1251" t="n">
        <v>1</v>
      </c>
      <c r="Z1251" t="n">
        <v>10</v>
      </c>
    </row>
    <row r="1252">
      <c r="A1252" t="n">
        <v>23</v>
      </c>
      <c r="B1252" t="n">
        <v>80</v>
      </c>
      <c r="C1252" t="inlineStr">
        <is>
          <t xml:space="preserve">CONCLUIDO	</t>
        </is>
      </c>
      <c r="D1252" t="n">
        <v>10.5067</v>
      </c>
      <c r="E1252" t="n">
        <v>9.52</v>
      </c>
      <c r="F1252" t="n">
        <v>6.87</v>
      </c>
      <c r="G1252" t="n">
        <v>41.23</v>
      </c>
      <c r="H1252" t="n">
        <v>0.71</v>
      </c>
      <c r="I1252" t="n">
        <v>10</v>
      </c>
      <c r="J1252" t="n">
        <v>167.36</v>
      </c>
      <c r="K1252" t="n">
        <v>50.28</v>
      </c>
      <c r="L1252" t="n">
        <v>6.75</v>
      </c>
      <c r="M1252" t="n">
        <v>8</v>
      </c>
      <c r="N1252" t="n">
        <v>30.33</v>
      </c>
      <c r="O1252" t="n">
        <v>20874.78</v>
      </c>
      <c r="P1252" t="n">
        <v>79.52</v>
      </c>
      <c r="Q1252" t="n">
        <v>204.16</v>
      </c>
      <c r="R1252" t="n">
        <v>27.42</v>
      </c>
      <c r="S1252" t="n">
        <v>17.37</v>
      </c>
      <c r="T1252" t="n">
        <v>2903.73</v>
      </c>
      <c r="U1252" t="n">
        <v>0.63</v>
      </c>
      <c r="V1252" t="n">
        <v>0.74</v>
      </c>
      <c r="W1252" t="n">
        <v>1.15</v>
      </c>
      <c r="X1252" t="n">
        <v>0.18</v>
      </c>
      <c r="Y1252" t="n">
        <v>1</v>
      </c>
      <c r="Z1252" t="n">
        <v>10</v>
      </c>
    </row>
    <row r="1253">
      <c r="A1253" t="n">
        <v>24</v>
      </c>
      <c r="B1253" t="n">
        <v>80</v>
      </c>
      <c r="C1253" t="inlineStr">
        <is>
          <t xml:space="preserve">CONCLUIDO	</t>
        </is>
      </c>
      <c r="D1253" t="n">
        <v>10.5073</v>
      </c>
      <c r="E1253" t="n">
        <v>9.52</v>
      </c>
      <c r="F1253" t="n">
        <v>6.87</v>
      </c>
      <c r="G1253" t="n">
        <v>41.22</v>
      </c>
      <c r="H1253" t="n">
        <v>0.74</v>
      </c>
      <c r="I1253" t="n">
        <v>10</v>
      </c>
      <c r="J1253" t="n">
        <v>167.72</v>
      </c>
      <c r="K1253" t="n">
        <v>50.28</v>
      </c>
      <c r="L1253" t="n">
        <v>7</v>
      </c>
      <c r="M1253" t="n">
        <v>8</v>
      </c>
      <c r="N1253" t="n">
        <v>30.44</v>
      </c>
      <c r="O1253" t="n">
        <v>20919.39</v>
      </c>
      <c r="P1253" t="n">
        <v>79.2</v>
      </c>
      <c r="Q1253" t="n">
        <v>204.14</v>
      </c>
      <c r="R1253" t="n">
        <v>27.34</v>
      </c>
      <c r="S1253" t="n">
        <v>17.37</v>
      </c>
      <c r="T1253" t="n">
        <v>2864.2</v>
      </c>
      <c r="U1253" t="n">
        <v>0.64</v>
      </c>
      <c r="V1253" t="n">
        <v>0.74</v>
      </c>
      <c r="W1253" t="n">
        <v>1.15</v>
      </c>
      <c r="X1253" t="n">
        <v>0.18</v>
      </c>
      <c r="Y1253" t="n">
        <v>1</v>
      </c>
      <c r="Z1253" t="n">
        <v>10</v>
      </c>
    </row>
    <row r="1254">
      <c r="A1254" t="n">
        <v>25</v>
      </c>
      <c r="B1254" t="n">
        <v>80</v>
      </c>
      <c r="C1254" t="inlineStr">
        <is>
          <t xml:space="preserve">CONCLUIDO	</t>
        </is>
      </c>
      <c r="D1254" t="n">
        <v>10.5584</v>
      </c>
      <c r="E1254" t="n">
        <v>9.470000000000001</v>
      </c>
      <c r="F1254" t="n">
        <v>6.86</v>
      </c>
      <c r="G1254" t="n">
        <v>45.71</v>
      </c>
      <c r="H1254" t="n">
        <v>0.76</v>
      </c>
      <c r="I1254" t="n">
        <v>9</v>
      </c>
      <c r="J1254" t="n">
        <v>168.08</v>
      </c>
      <c r="K1254" t="n">
        <v>50.28</v>
      </c>
      <c r="L1254" t="n">
        <v>7.25</v>
      </c>
      <c r="M1254" t="n">
        <v>7</v>
      </c>
      <c r="N1254" t="n">
        <v>30.55</v>
      </c>
      <c r="O1254" t="n">
        <v>20964.03</v>
      </c>
      <c r="P1254" t="n">
        <v>79.09</v>
      </c>
      <c r="Q1254" t="n">
        <v>204.19</v>
      </c>
      <c r="R1254" t="n">
        <v>27.08</v>
      </c>
      <c r="S1254" t="n">
        <v>17.37</v>
      </c>
      <c r="T1254" t="n">
        <v>2735.31</v>
      </c>
      <c r="U1254" t="n">
        <v>0.64</v>
      </c>
      <c r="V1254" t="n">
        <v>0.74</v>
      </c>
      <c r="W1254" t="n">
        <v>1.15</v>
      </c>
      <c r="X1254" t="n">
        <v>0.17</v>
      </c>
      <c r="Y1254" t="n">
        <v>1</v>
      </c>
      <c r="Z1254" t="n">
        <v>10</v>
      </c>
    </row>
    <row r="1255">
      <c r="A1255" t="n">
        <v>26</v>
      </c>
      <c r="B1255" t="n">
        <v>80</v>
      </c>
      <c r="C1255" t="inlineStr">
        <is>
          <t xml:space="preserve">CONCLUIDO	</t>
        </is>
      </c>
      <c r="D1255" t="n">
        <v>10.5553</v>
      </c>
      <c r="E1255" t="n">
        <v>9.470000000000001</v>
      </c>
      <c r="F1255" t="n">
        <v>6.86</v>
      </c>
      <c r="G1255" t="n">
        <v>45.73</v>
      </c>
      <c r="H1255" t="n">
        <v>0.79</v>
      </c>
      <c r="I1255" t="n">
        <v>9</v>
      </c>
      <c r="J1255" t="n">
        <v>168.44</v>
      </c>
      <c r="K1255" t="n">
        <v>50.28</v>
      </c>
      <c r="L1255" t="n">
        <v>7.5</v>
      </c>
      <c r="M1255" t="n">
        <v>7</v>
      </c>
      <c r="N1255" t="n">
        <v>30.66</v>
      </c>
      <c r="O1255" t="n">
        <v>21008.71</v>
      </c>
      <c r="P1255" t="n">
        <v>79.13</v>
      </c>
      <c r="Q1255" t="n">
        <v>204.16</v>
      </c>
      <c r="R1255" t="n">
        <v>27.03</v>
      </c>
      <c r="S1255" t="n">
        <v>17.37</v>
      </c>
      <c r="T1255" t="n">
        <v>2710.3</v>
      </c>
      <c r="U1255" t="n">
        <v>0.64</v>
      </c>
      <c r="V1255" t="n">
        <v>0.74</v>
      </c>
      <c r="W1255" t="n">
        <v>1.15</v>
      </c>
      <c r="X1255" t="n">
        <v>0.17</v>
      </c>
      <c r="Y1255" t="n">
        <v>1</v>
      </c>
      <c r="Z1255" t="n">
        <v>10</v>
      </c>
    </row>
    <row r="1256">
      <c r="A1256" t="n">
        <v>27</v>
      </c>
      <c r="B1256" t="n">
        <v>80</v>
      </c>
      <c r="C1256" t="inlineStr">
        <is>
          <t xml:space="preserve">CONCLUIDO	</t>
        </is>
      </c>
      <c r="D1256" t="n">
        <v>10.5522</v>
      </c>
      <c r="E1256" t="n">
        <v>9.48</v>
      </c>
      <c r="F1256" t="n">
        <v>6.86</v>
      </c>
      <c r="G1256" t="n">
        <v>45.75</v>
      </c>
      <c r="H1256" t="n">
        <v>0.8100000000000001</v>
      </c>
      <c r="I1256" t="n">
        <v>9</v>
      </c>
      <c r="J1256" t="n">
        <v>168.81</v>
      </c>
      <c r="K1256" t="n">
        <v>50.28</v>
      </c>
      <c r="L1256" t="n">
        <v>7.75</v>
      </c>
      <c r="M1256" t="n">
        <v>7</v>
      </c>
      <c r="N1256" t="n">
        <v>30.78</v>
      </c>
      <c r="O1256" t="n">
        <v>21053.43</v>
      </c>
      <c r="P1256" t="n">
        <v>78.73999999999999</v>
      </c>
      <c r="Q1256" t="n">
        <v>204.15</v>
      </c>
      <c r="R1256" t="n">
        <v>27.18</v>
      </c>
      <c r="S1256" t="n">
        <v>17.37</v>
      </c>
      <c r="T1256" t="n">
        <v>2786.12</v>
      </c>
      <c r="U1256" t="n">
        <v>0.64</v>
      </c>
      <c r="V1256" t="n">
        <v>0.74</v>
      </c>
      <c r="W1256" t="n">
        <v>1.15</v>
      </c>
      <c r="X1256" t="n">
        <v>0.17</v>
      </c>
      <c r="Y1256" t="n">
        <v>1</v>
      </c>
      <c r="Z1256" t="n">
        <v>10</v>
      </c>
    </row>
    <row r="1257">
      <c r="A1257" t="n">
        <v>28</v>
      </c>
      <c r="B1257" t="n">
        <v>80</v>
      </c>
      <c r="C1257" t="inlineStr">
        <is>
          <t xml:space="preserve">CONCLUIDO	</t>
        </is>
      </c>
      <c r="D1257" t="n">
        <v>10.6163</v>
      </c>
      <c r="E1257" t="n">
        <v>9.42</v>
      </c>
      <c r="F1257" t="n">
        <v>6.84</v>
      </c>
      <c r="G1257" t="n">
        <v>51.28</v>
      </c>
      <c r="H1257" t="n">
        <v>0.84</v>
      </c>
      <c r="I1257" t="n">
        <v>8</v>
      </c>
      <c r="J1257" t="n">
        <v>169.17</v>
      </c>
      <c r="K1257" t="n">
        <v>50.28</v>
      </c>
      <c r="L1257" t="n">
        <v>8</v>
      </c>
      <c r="M1257" t="n">
        <v>6</v>
      </c>
      <c r="N1257" t="n">
        <v>30.89</v>
      </c>
      <c r="O1257" t="n">
        <v>21098.19</v>
      </c>
      <c r="P1257" t="n">
        <v>78</v>
      </c>
      <c r="Q1257" t="n">
        <v>204.14</v>
      </c>
      <c r="R1257" t="n">
        <v>26.38</v>
      </c>
      <c r="S1257" t="n">
        <v>17.37</v>
      </c>
      <c r="T1257" t="n">
        <v>2390.19</v>
      </c>
      <c r="U1257" t="n">
        <v>0.66</v>
      </c>
      <c r="V1257" t="n">
        <v>0.75</v>
      </c>
      <c r="W1257" t="n">
        <v>1.15</v>
      </c>
      <c r="X1257" t="n">
        <v>0.15</v>
      </c>
      <c r="Y1257" t="n">
        <v>1</v>
      </c>
      <c r="Z1257" t="n">
        <v>10</v>
      </c>
    </row>
    <row r="1258">
      <c r="A1258" t="n">
        <v>29</v>
      </c>
      <c r="B1258" t="n">
        <v>80</v>
      </c>
      <c r="C1258" t="inlineStr">
        <is>
          <t xml:space="preserve">CONCLUIDO	</t>
        </is>
      </c>
      <c r="D1258" t="n">
        <v>10.6342</v>
      </c>
      <c r="E1258" t="n">
        <v>9.4</v>
      </c>
      <c r="F1258" t="n">
        <v>6.82</v>
      </c>
      <c r="G1258" t="n">
        <v>51.16</v>
      </c>
      <c r="H1258" t="n">
        <v>0.86</v>
      </c>
      <c r="I1258" t="n">
        <v>8</v>
      </c>
      <c r="J1258" t="n">
        <v>169.53</v>
      </c>
      <c r="K1258" t="n">
        <v>50.28</v>
      </c>
      <c r="L1258" t="n">
        <v>8.25</v>
      </c>
      <c r="M1258" t="n">
        <v>6</v>
      </c>
      <c r="N1258" t="n">
        <v>31</v>
      </c>
      <c r="O1258" t="n">
        <v>21142.98</v>
      </c>
      <c r="P1258" t="n">
        <v>77.59999999999999</v>
      </c>
      <c r="Q1258" t="n">
        <v>204.14</v>
      </c>
      <c r="R1258" t="n">
        <v>25.85</v>
      </c>
      <c r="S1258" t="n">
        <v>17.37</v>
      </c>
      <c r="T1258" t="n">
        <v>2125.29</v>
      </c>
      <c r="U1258" t="n">
        <v>0.67</v>
      </c>
      <c r="V1258" t="n">
        <v>0.75</v>
      </c>
      <c r="W1258" t="n">
        <v>1.15</v>
      </c>
      <c r="X1258" t="n">
        <v>0.13</v>
      </c>
      <c r="Y1258" t="n">
        <v>1</v>
      </c>
      <c r="Z1258" t="n">
        <v>10</v>
      </c>
    </row>
    <row r="1259">
      <c r="A1259" t="n">
        <v>30</v>
      </c>
      <c r="B1259" t="n">
        <v>80</v>
      </c>
      <c r="C1259" t="inlineStr">
        <is>
          <t xml:space="preserve">CONCLUIDO	</t>
        </is>
      </c>
      <c r="D1259" t="n">
        <v>10.6232</v>
      </c>
      <c r="E1259" t="n">
        <v>9.41</v>
      </c>
      <c r="F1259" t="n">
        <v>6.83</v>
      </c>
      <c r="G1259" t="n">
        <v>51.23</v>
      </c>
      <c r="H1259" t="n">
        <v>0.89</v>
      </c>
      <c r="I1259" t="n">
        <v>8</v>
      </c>
      <c r="J1259" t="n">
        <v>169.9</v>
      </c>
      <c r="K1259" t="n">
        <v>50.28</v>
      </c>
      <c r="L1259" t="n">
        <v>8.5</v>
      </c>
      <c r="M1259" t="n">
        <v>6</v>
      </c>
      <c r="N1259" t="n">
        <v>31.12</v>
      </c>
      <c r="O1259" t="n">
        <v>21187.82</v>
      </c>
      <c r="P1259" t="n">
        <v>77.41</v>
      </c>
      <c r="Q1259" t="n">
        <v>204.14</v>
      </c>
      <c r="R1259" t="n">
        <v>26.28</v>
      </c>
      <c r="S1259" t="n">
        <v>17.37</v>
      </c>
      <c r="T1259" t="n">
        <v>2340.65</v>
      </c>
      <c r="U1259" t="n">
        <v>0.66</v>
      </c>
      <c r="V1259" t="n">
        <v>0.75</v>
      </c>
      <c r="W1259" t="n">
        <v>1.15</v>
      </c>
      <c r="X1259" t="n">
        <v>0.14</v>
      </c>
      <c r="Y1259" t="n">
        <v>1</v>
      </c>
      <c r="Z1259" t="n">
        <v>10</v>
      </c>
    </row>
    <row r="1260">
      <c r="A1260" t="n">
        <v>31</v>
      </c>
      <c r="B1260" t="n">
        <v>80</v>
      </c>
      <c r="C1260" t="inlineStr">
        <is>
          <t xml:space="preserve">CONCLUIDO	</t>
        </is>
      </c>
      <c r="D1260" t="n">
        <v>10.6292</v>
      </c>
      <c r="E1260" t="n">
        <v>9.41</v>
      </c>
      <c r="F1260" t="n">
        <v>6.83</v>
      </c>
      <c r="G1260" t="n">
        <v>51.19</v>
      </c>
      <c r="H1260" t="n">
        <v>0.91</v>
      </c>
      <c r="I1260" t="n">
        <v>8</v>
      </c>
      <c r="J1260" t="n">
        <v>170.26</v>
      </c>
      <c r="K1260" t="n">
        <v>50.28</v>
      </c>
      <c r="L1260" t="n">
        <v>8.75</v>
      </c>
      <c r="M1260" t="n">
        <v>6</v>
      </c>
      <c r="N1260" t="n">
        <v>31.23</v>
      </c>
      <c r="O1260" t="n">
        <v>21232.69</v>
      </c>
      <c r="P1260" t="n">
        <v>77.31999999999999</v>
      </c>
      <c r="Q1260" t="n">
        <v>204.14</v>
      </c>
      <c r="R1260" t="n">
        <v>26.05</v>
      </c>
      <c r="S1260" t="n">
        <v>17.37</v>
      </c>
      <c r="T1260" t="n">
        <v>2225.53</v>
      </c>
      <c r="U1260" t="n">
        <v>0.67</v>
      </c>
      <c r="V1260" t="n">
        <v>0.75</v>
      </c>
      <c r="W1260" t="n">
        <v>1.15</v>
      </c>
      <c r="X1260" t="n">
        <v>0.13</v>
      </c>
      <c r="Y1260" t="n">
        <v>1</v>
      </c>
      <c r="Z1260" t="n">
        <v>10</v>
      </c>
    </row>
    <row r="1261">
      <c r="A1261" t="n">
        <v>32</v>
      </c>
      <c r="B1261" t="n">
        <v>80</v>
      </c>
      <c r="C1261" t="inlineStr">
        <is>
          <t xml:space="preserve">CONCLUIDO	</t>
        </is>
      </c>
      <c r="D1261" t="n">
        <v>10.6235</v>
      </c>
      <c r="E1261" t="n">
        <v>9.41</v>
      </c>
      <c r="F1261" t="n">
        <v>6.83</v>
      </c>
      <c r="G1261" t="n">
        <v>51.23</v>
      </c>
      <c r="H1261" t="n">
        <v>0.9399999999999999</v>
      </c>
      <c r="I1261" t="n">
        <v>8</v>
      </c>
      <c r="J1261" t="n">
        <v>170.62</v>
      </c>
      <c r="K1261" t="n">
        <v>50.28</v>
      </c>
      <c r="L1261" t="n">
        <v>9</v>
      </c>
      <c r="M1261" t="n">
        <v>6</v>
      </c>
      <c r="N1261" t="n">
        <v>31.34</v>
      </c>
      <c r="O1261" t="n">
        <v>21277.6</v>
      </c>
      <c r="P1261" t="n">
        <v>76.90000000000001</v>
      </c>
      <c r="Q1261" t="n">
        <v>204.14</v>
      </c>
      <c r="R1261" t="n">
        <v>26.13</v>
      </c>
      <c r="S1261" t="n">
        <v>17.37</v>
      </c>
      <c r="T1261" t="n">
        <v>2267.33</v>
      </c>
      <c r="U1261" t="n">
        <v>0.66</v>
      </c>
      <c r="V1261" t="n">
        <v>0.75</v>
      </c>
      <c r="W1261" t="n">
        <v>1.15</v>
      </c>
      <c r="X1261" t="n">
        <v>0.14</v>
      </c>
      <c r="Y1261" t="n">
        <v>1</v>
      </c>
      <c r="Z1261" t="n">
        <v>10</v>
      </c>
    </row>
    <row r="1262">
      <c r="A1262" t="n">
        <v>33</v>
      </c>
      <c r="B1262" t="n">
        <v>80</v>
      </c>
      <c r="C1262" t="inlineStr">
        <is>
          <t xml:space="preserve">CONCLUIDO	</t>
        </is>
      </c>
      <c r="D1262" t="n">
        <v>10.6895</v>
      </c>
      <c r="E1262" t="n">
        <v>9.359999999999999</v>
      </c>
      <c r="F1262" t="n">
        <v>6.8</v>
      </c>
      <c r="G1262" t="n">
        <v>58.33</v>
      </c>
      <c r="H1262" t="n">
        <v>0.96</v>
      </c>
      <c r="I1262" t="n">
        <v>7</v>
      </c>
      <c r="J1262" t="n">
        <v>170.99</v>
      </c>
      <c r="K1262" t="n">
        <v>50.28</v>
      </c>
      <c r="L1262" t="n">
        <v>9.25</v>
      </c>
      <c r="M1262" t="n">
        <v>5</v>
      </c>
      <c r="N1262" t="n">
        <v>31.46</v>
      </c>
      <c r="O1262" t="n">
        <v>21322.55</v>
      </c>
      <c r="P1262" t="n">
        <v>76.52</v>
      </c>
      <c r="Q1262" t="n">
        <v>204.14</v>
      </c>
      <c r="R1262" t="n">
        <v>25.35</v>
      </c>
      <c r="S1262" t="n">
        <v>17.37</v>
      </c>
      <c r="T1262" t="n">
        <v>1880.77</v>
      </c>
      <c r="U1262" t="n">
        <v>0.6899999999999999</v>
      </c>
      <c r="V1262" t="n">
        <v>0.75</v>
      </c>
      <c r="W1262" t="n">
        <v>1.15</v>
      </c>
      <c r="X1262" t="n">
        <v>0.11</v>
      </c>
      <c r="Y1262" t="n">
        <v>1</v>
      </c>
      <c r="Z1262" t="n">
        <v>10</v>
      </c>
    </row>
    <row r="1263">
      <c r="A1263" t="n">
        <v>34</v>
      </c>
      <c r="B1263" t="n">
        <v>80</v>
      </c>
      <c r="C1263" t="inlineStr">
        <is>
          <t xml:space="preserve">CONCLUIDO	</t>
        </is>
      </c>
      <c r="D1263" t="n">
        <v>10.6888</v>
      </c>
      <c r="E1263" t="n">
        <v>9.359999999999999</v>
      </c>
      <c r="F1263" t="n">
        <v>6.81</v>
      </c>
      <c r="G1263" t="n">
        <v>58.33</v>
      </c>
      <c r="H1263" t="n">
        <v>0.98</v>
      </c>
      <c r="I1263" t="n">
        <v>7</v>
      </c>
      <c r="J1263" t="n">
        <v>171.35</v>
      </c>
      <c r="K1263" t="n">
        <v>50.28</v>
      </c>
      <c r="L1263" t="n">
        <v>9.5</v>
      </c>
      <c r="M1263" t="n">
        <v>5</v>
      </c>
      <c r="N1263" t="n">
        <v>31.57</v>
      </c>
      <c r="O1263" t="n">
        <v>21367.54</v>
      </c>
      <c r="P1263" t="n">
        <v>76.75</v>
      </c>
      <c r="Q1263" t="n">
        <v>204.14</v>
      </c>
      <c r="R1263" t="n">
        <v>25.38</v>
      </c>
      <c r="S1263" t="n">
        <v>17.37</v>
      </c>
      <c r="T1263" t="n">
        <v>1898.12</v>
      </c>
      <c r="U1263" t="n">
        <v>0.68</v>
      </c>
      <c r="V1263" t="n">
        <v>0.75</v>
      </c>
      <c r="W1263" t="n">
        <v>1.15</v>
      </c>
      <c r="X1263" t="n">
        <v>0.11</v>
      </c>
      <c r="Y1263" t="n">
        <v>1</v>
      </c>
      <c r="Z1263" t="n">
        <v>10</v>
      </c>
    </row>
    <row r="1264">
      <c r="A1264" t="n">
        <v>35</v>
      </c>
      <c r="B1264" t="n">
        <v>80</v>
      </c>
      <c r="C1264" t="inlineStr">
        <is>
          <t xml:space="preserve">CONCLUIDO	</t>
        </is>
      </c>
      <c r="D1264" t="n">
        <v>10.6765</v>
      </c>
      <c r="E1264" t="n">
        <v>9.369999999999999</v>
      </c>
      <c r="F1264" t="n">
        <v>6.82</v>
      </c>
      <c r="G1264" t="n">
        <v>58.43</v>
      </c>
      <c r="H1264" t="n">
        <v>1.01</v>
      </c>
      <c r="I1264" t="n">
        <v>7</v>
      </c>
      <c r="J1264" t="n">
        <v>171.72</v>
      </c>
      <c r="K1264" t="n">
        <v>50.28</v>
      </c>
      <c r="L1264" t="n">
        <v>9.75</v>
      </c>
      <c r="M1264" t="n">
        <v>5</v>
      </c>
      <c r="N1264" t="n">
        <v>31.69</v>
      </c>
      <c r="O1264" t="n">
        <v>21412.57</v>
      </c>
      <c r="P1264" t="n">
        <v>76.7</v>
      </c>
      <c r="Q1264" t="n">
        <v>204.15</v>
      </c>
      <c r="R1264" t="n">
        <v>25.7</v>
      </c>
      <c r="S1264" t="n">
        <v>17.37</v>
      </c>
      <c r="T1264" t="n">
        <v>2058.29</v>
      </c>
      <c r="U1264" t="n">
        <v>0.68</v>
      </c>
      <c r="V1264" t="n">
        <v>0.75</v>
      </c>
      <c r="W1264" t="n">
        <v>1.15</v>
      </c>
      <c r="X1264" t="n">
        <v>0.12</v>
      </c>
      <c r="Y1264" t="n">
        <v>1</v>
      </c>
      <c r="Z1264" t="n">
        <v>10</v>
      </c>
    </row>
    <row r="1265">
      <c r="A1265" t="n">
        <v>36</v>
      </c>
      <c r="B1265" t="n">
        <v>80</v>
      </c>
      <c r="C1265" t="inlineStr">
        <is>
          <t xml:space="preserve">CONCLUIDO	</t>
        </is>
      </c>
      <c r="D1265" t="n">
        <v>10.6806</v>
      </c>
      <c r="E1265" t="n">
        <v>9.359999999999999</v>
      </c>
      <c r="F1265" t="n">
        <v>6.81</v>
      </c>
      <c r="G1265" t="n">
        <v>58.4</v>
      </c>
      <c r="H1265" t="n">
        <v>1.03</v>
      </c>
      <c r="I1265" t="n">
        <v>7</v>
      </c>
      <c r="J1265" t="n">
        <v>172.08</v>
      </c>
      <c r="K1265" t="n">
        <v>50.28</v>
      </c>
      <c r="L1265" t="n">
        <v>10</v>
      </c>
      <c r="M1265" t="n">
        <v>5</v>
      </c>
      <c r="N1265" t="n">
        <v>31.8</v>
      </c>
      <c r="O1265" t="n">
        <v>21457.64</v>
      </c>
      <c r="P1265" t="n">
        <v>76.45</v>
      </c>
      <c r="Q1265" t="n">
        <v>204.15</v>
      </c>
      <c r="R1265" t="n">
        <v>25.64</v>
      </c>
      <c r="S1265" t="n">
        <v>17.37</v>
      </c>
      <c r="T1265" t="n">
        <v>2025.73</v>
      </c>
      <c r="U1265" t="n">
        <v>0.68</v>
      </c>
      <c r="V1265" t="n">
        <v>0.75</v>
      </c>
      <c r="W1265" t="n">
        <v>1.15</v>
      </c>
      <c r="X1265" t="n">
        <v>0.12</v>
      </c>
      <c r="Y1265" t="n">
        <v>1</v>
      </c>
      <c r="Z1265" t="n">
        <v>10</v>
      </c>
    </row>
    <row r="1266">
      <c r="A1266" t="n">
        <v>37</v>
      </c>
      <c r="B1266" t="n">
        <v>80</v>
      </c>
      <c r="C1266" t="inlineStr">
        <is>
          <t xml:space="preserve">CONCLUIDO	</t>
        </is>
      </c>
      <c r="D1266" t="n">
        <v>10.6787</v>
      </c>
      <c r="E1266" t="n">
        <v>9.359999999999999</v>
      </c>
      <c r="F1266" t="n">
        <v>6.81</v>
      </c>
      <c r="G1266" t="n">
        <v>58.41</v>
      </c>
      <c r="H1266" t="n">
        <v>1.05</v>
      </c>
      <c r="I1266" t="n">
        <v>7</v>
      </c>
      <c r="J1266" t="n">
        <v>172.45</v>
      </c>
      <c r="K1266" t="n">
        <v>50.28</v>
      </c>
      <c r="L1266" t="n">
        <v>10.25</v>
      </c>
      <c r="M1266" t="n">
        <v>5</v>
      </c>
      <c r="N1266" t="n">
        <v>31.92</v>
      </c>
      <c r="O1266" t="n">
        <v>21502.75</v>
      </c>
      <c r="P1266" t="n">
        <v>76.03</v>
      </c>
      <c r="Q1266" t="n">
        <v>204.18</v>
      </c>
      <c r="R1266" t="n">
        <v>25.7</v>
      </c>
      <c r="S1266" t="n">
        <v>17.37</v>
      </c>
      <c r="T1266" t="n">
        <v>2059.46</v>
      </c>
      <c r="U1266" t="n">
        <v>0.68</v>
      </c>
      <c r="V1266" t="n">
        <v>0.75</v>
      </c>
      <c r="W1266" t="n">
        <v>1.15</v>
      </c>
      <c r="X1266" t="n">
        <v>0.12</v>
      </c>
      <c r="Y1266" t="n">
        <v>1</v>
      </c>
      <c r="Z1266" t="n">
        <v>10</v>
      </c>
    </row>
    <row r="1267">
      <c r="A1267" t="n">
        <v>38</v>
      </c>
      <c r="B1267" t="n">
        <v>80</v>
      </c>
      <c r="C1267" t="inlineStr">
        <is>
          <t xml:space="preserve">CONCLUIDO	</t>
        </is>
      </c>
      <c r="D1267" t="n">
        <v>10.6803</v>
      </c>
      <c r="E1267" t="n">
        <v>9.359999999999999</v>
      </c>
      <c r="F1267" t="n">
        <v>6.81</v>
      </c>
      <c r="G1267" t="n">
        <v>58.4</v>
      </c>
      <c r="H1267" t="n">
        <v>1.08</v>
      </c>
      <c r="I1267" t="n">
        <v>7</v>
      </c>
      <c r="J1267" t="n">
        <v>172.82</v>
      </c>
      <c r="K1267" t="n">
        <v>50.28</v>
      </c>
      <c r="L1267" t="n">
        <v>10.5</v>
      </c>
      <c r="M1267" t="n">
        <v>5</v>
      </c>
      <c r="N1267" t="n">
        <v>32.04</v>
      </c>
      <c r="O1267" t="n">
        <v>21547.89</v>
      </c>
      <c r="P1267" t="n">
        <v>75.65000000000001</v>
      </c>
      <c r="Q1267" t="n">
        <v>204.14</v>
      </c>
      <c r="R1267" t="n">
        <v>25.65</v>
      </c>
      <c r="S1267" t="n">
        <v>17.37</v>
      </c>
      <c r="T1267" t="n">
        <v>2031.66</v>
      </c>
      <c r="U1267" t="n">
        <v>0.68</v>
      </c>
      <c r="V1267" t="n">
        <v>0.75</v>
      </c>
      <c r="W1267" t="n">
        <v>1.15</v>
      </c>
      <c r="X1267" t="n">
        <v>0.12</v>
      </c>
      <c r="Y1267" t="n">
        <v>1</v>
      </c>
      <c r="Z1267" t="n">
        <v>10</v>
      </c>
    </row>
    <row r="1268">
      <c r="A1268" t="n">
        <v>39</v>
      </c>
      <c r="B1268" t="n">
        <v>80</v>
      </c>
      <c r="C1268" t="inlineStr">
        <is>
          <t xml:space="preserve">CONCLUIDO	</t>
        </is>
      </c>
      <c r="D1268" t="n">
        <v>10.7501</v>
      </c>
      <c r="E1268" t="n">
        <v>9.300000000000001</v>
      </c>
      <c r="F1268" t="n">
        <v>6.78</v>
      </c>
      <c r="G1268" t="n">
        <v>67.84</v>
      </c>
      <c r="H1268" t="n">
        <v>1.1</v>
      </c>
      <c r="I1268" t="n">
        <v>6</v>
      </c>
      <c r="J1268" t="n">
        <v>173.18</v>
      </c>
      <c r="K1268" t="n">
        <v>50.28</v>
      </c>
      <c r="L1268" t="n">
        <v>10.75</v>
      </c>
      <c r="M1268" t="n">
        <v>4</v>
      </c>
      <c r="N1268" t="n">
        <v>32.15</v>
      </c>
      <c r="O1268" t="n">
        <v>21593.08</v>
      </c>
      <c r="P1268" t="n">
        <v>74.87</v>
      </c>
      <c r="Q1268" t="n">
        <v>204.14</v>
      </c>
      <c r="R1268" t="n">
        <v>24.75</v>
      </c>
      <c r="S1268" t="n">
        <v>17.37</v>
      </c>
      <c r="T1268" t="n">
        <v>1585.95</v>
      </c>
      <c r="U1268" t="n">
        <v>0.7</v>
      </c>
      <c r="V1268" t="n">
        <v>0.75</v>
      </c>
      <c r="W1268" t="n">
        <v>1.14</v>
      </c>
      <c r="X1268" t="n">
        <v>0.09</v>
      </c>
      <c r="Y1268" t="n">
        <v>1</v>
      </c>
      <c r="Z1268" t="n">
        <v>10</v>
      </c>
    </row>
    <row r="1269">
      <c r="A1269" t="n">
        <v>40</v>
      </c>
      <c r="B1269" t="n">
        <v>80</v>
      </c>
      <c r="C1269" t="inlineStr">
        <is>
          <t xml:space="preserve">CONCLUIDO	</t>
        </is>
      </c>
      <c r="D1269" t="n">
        <v>10.7479</v>
      </c>
      <c r="E1269" t="n">
        <v>9.300000000000001</v>
      </c>
      <c r="F1269" t="n">
        <v>6.79</v>
      </c>
      <c r="G1269" t="n">
        <v>67.86</v>
      </c>
      <c r="H1269" t="n">
        <v>1.12</v>
      </c>
      <c r="I1269" t="n">
        <v>6</v>
      </c>
      <c r="J1269" t="n">
        <v>173.55</v>
      </c>
      <c r="K1269" t="n">
        <v>50.28</v>
      </c>
      <c r="L1269" t="n">
        <v>11</v>
      </c>
      <c r="M1269" t="n">
        <v>4</v>
      </c>
      <c r="N1269" t="n">
        <v>32.27</v>
      </c>
      <c r="O1269" t="n">
        <v>21638.31</v>
      </c>
      <c r="P1269" t="n">
        <v>74.86</v>
      </c>
      <c r="Q1269" t="n">
        <v>204.14</v>
      </c>
      <c r="R1269" t="n">
        <v>24.86</v>
      </c>
      <c r="S1269" t="n">
        <v>17.37</v>
      </c>
      <c r="T1269" t="n">
        <v>1644.8</v>
      </c>
      <c r="U1269" t="n">
        <v>0.7</v>
      </c>
      <c r="V1269" t="n">
        <v>0.75</v>
      </c>
      <c r="W1269" t="n">
        <v>1.14</v>
      </c>
      <c r="X1269" t="n">
        <v>0.1</v>
      </c>
      <c r="Y1269" t="n">
        <v>1</v>
      </c>
      <c r="Z1269" t="n">
        <v>10</v>
      </c>
    </row>
    <row r="1270">
      <c r="A1270" t="n">
        <v>41</v>
      </c>
      <c r="B1270" t="n">
        <v>80</v>
      </c>
      <c r="C1270" t="inlineStr">
        <is>
          <t xml:space="preserve">CONCLUIDO	</t>
        </is>
      </c>
      <c r="D1270" t="n">
        <v>10.7463</v>
      </c>
      <c r="E1270" t="n">
        <v>9.31</v>
      </c>
      <c r="F1270" t="n">
        <v>6.79</v>
      </c>
      <c r="G1270" t="n">
        <v>67.88</v>
      </c>
      <c r="H1270" t="n">
        <v>1.15</v>
      </c>
      <c r="I1270" t="n">
        <v>6</v>
      </c>
      <c r="J1270" t="n">
        <v>173.92</v>
      </c>
      <c r="K1270" t="n">
        <v>50.28</v>
      </c>
      <c r="L1270" t="n">
        <v>11.25</v>
      </c>
      <c r="M1270" t="n">
        <v>4</v>
      </c>
      <c r="N1270" t="n">
        <v>32.39</v>
      </c>
      <c r="O1270" t="n">
        <v>21683.57</v>
      </c>
      <c r="P1270" t="n">
        <v>74.95999999999999</v>
      </c>
      <c r="Q1270" t="n">
        <v>204.17</v>
      </c>
      <c r="R1270" t="n">
        <v>24.8</v>
      </c>
      <c r="S1270" t="n">
        <v>17.37</v>
      </c>
      <c r="T1270" t="n">
        <v>1611.66</v>
      </c>
      <c r="U1270" t="n">
        <v>0.7</v>
      </c>
      <c r="V1270" t="n">
        <v>0.75</v>
      </c>
      <c r="W1270" t="n">
        <v>1.15</v>
      </c>
      <c r="X1270" t="n">
        <v>0.1</v>
      </c>
      <c r="Y1270" t="n">
        <v>1</v>
      </c>
      <c r="Z1270" t="n">
        <v>10</v>
      </c>
    </row>
    <row r="1271">
      <c r="A1271" t="n">
        <v>42</v>
      </c>
      <c r="B1271" t="n">
        <v>80</v>
      </c>
      <c r="C1271" t="inlineStr">
        <is>
          <t xml:space="preserve">CONCLUIDO	</t>
        </is>
      </c>
      <c r="D1271" t="n">
        <v>10.7498</v>
      </c>
      <c r="E1271" t="n">
        <v>9.300000000000001</v>
      </c>
      <c r="F1271" t="n">
        <v>6.78</v>
      </c>
      <c r="G1271" t="n">
        <v>67.84999999999999</v>
      </c>
      <c r="H1271" t="n">
        <v>1.17</v>
      </c>
      <c r="I1271" t="n">
        <v>6</v>
      </c>
      <c r="J1271" t="n">
        <v>174.28</v>
      </c>
      <c r="K1271" t="n">
        <v>50.28</v>
      </c>
      <c r="L1271" t="n">
        <v>11.5</v>
      </c>
      <c r="M1271" t="n">
        <v>4</v>
      </c>
      <c r="N1271" t="n">
        <v>32.5</v>
      </c>
      <c r="O1271" t="n">
        <v>21728.87</v>
      </c>
      <c r="P1271" t="n">
        <v>74.86</v>
      </c>
      <c r="Q1271" t="n">
        <v>204.15</v>
      </c>
      <c r="R1271" t="n">
        <v>24.79</v>
      </c>
      <c r="S1271" t="n">
        <v>17.37</v>
      </c>
      <c r="T1271" t="n">
        <v>1606.19</v>
      </c>
      <c r="U1271" t="n">
        <v>0.7</v>
      </c>
      <c r="V1271" t="n">
        <v>0.75</v>
      </c>
      <c r="W1271" t="n">
        <v>1.14</v>
      </c>
      <c r="X1271" t="n">
        <v>0.09</v>
      </c>
      <c r="Y1271" t="n">
        <v>1</v>
      </c>
      <c r="Z1271" t="n">
        <v>10</v>
      </c>
    </row>
    <row r="1272">
      <c r="A1272" t="n">
        <v>43</v>
      </c>
      <c r="B1272" t="n">
        <v>80</v>
      </c>
      <c r="C1272" t="inlineStr">
        <is>
          <t xml:space="preserve">CONCLUIDO	</t>
        </is>
      </c>
      <c r="D1272" t="n">
        <v>10.7549</v>
      </c>
      <c r="E1272" t="n">
        <v>9.300000000000001</v>
      </c>
      <c r="F1272" t="n">
        <v>6.78</v>
      </c>
      <c r="G1272" t="n">
        <v>67.8</v>
      </c>
      <c r="H1272" t="n">
        <v>1.19</v>
      </c>
      <c r="I1272" t="n">
        <v>6</v>
      </c>
      <c r="J1272" t="n">
        <v>174.65</v>
      </c>
      <c r="K1272" t="n">
        <v>50.28</v>
      </c>
      <c r="L1272" t="n">
        <v>11.75</v>
      </c>
      <c r="M1272" t="n">
        <v>4</v>
      </c>
      <c r="N1272" t="n">
        <v>32.62</v>
      </c>
      <c r="O1272" t="n">
        <v>21774.22</v>
      </c>
      <c r="P1272" t="n">
        <v>74.45</v>
      </c>
      <c r="Q1272" t="n">
        <v>204.14</v>
      </c>
      <c r="R1272" t="n">
        <v>24.61</v>
      </c>
      <c r="S1272" t="n">
        <v>17.37</v>
      </c>
      <c r="T1272" t="n">
        <v>1516</v>
      </c>
      <c r="U1272" t="n">
        <v>0.71</v>
      </c>
      <c r="V1272" t="n">
        <v>0.75</v>
      </c>
      <c r="W1272" t="n">
        <v>1.15</v>
      </c>
      <c r="X1272" t="n">
        <v>0.09</v>
      </c>
      <c r="Y1272" t="n">
        <v>1</v>
      </c>
      <c r="Z1272" t="n">
        <v>10</v>
      </c>
    </row>
    <row r="1273">
      <c r="A1273" t="n">
        <v>44</v>
      </c>
      <c r="B1273" t="n">
        <v>80</v>
      </c>
      <c r="C1273" t="inlineStr">
        <is>
          <t xml:space="preserve">CONCLUIDO	</t>
        </is>
      </c>
      <c r="D1273" t="n">
        <v>10.745</v>
      </c>
      <c r="E1273" t="n">
        <v>9.31</v>
      </c>
      <c r="F1273" t="n">
        <v>6.79</v>
      </c>
      <c r="G1273" t="n">
        <v>67.89</v>
      </c>
      <c r="H1273" t="n">
        <v>1.22</v>
      </c>
      <c r="I1273" t="n">
        <v>6</v>
      </c>
      <c r="J1273" t="n">
        <v>175.02</v>
      </c>
      <c r="K1273" t="n">
        <v>50.28</v>
      </c>
      <c r="L1273" t="n">
        <v>12</v>
      </c>
      <c r="M1273" t="n">
        <v>4</v>
      </c>
      <c r="N1273" t="n">
        <v>32.74</v>
      </c>
      <c r="O1273" t="n">
        <v>21819.6</v>
      </c>
      <c r="P1273" t="n">
        <v>74.20999999999999</v>
      </c>
      <c r="Q1273" t="n">
        <v>204.15</v>
      </c>
      <c r="R1273" t="n">
        <v>24.85</v>
      </c>
      <c r="S1273" t="n">
        <v>17.37</v>
      </c>
      <c r="T1273" t="n">
        <v>1636.09</v>
      </c>
      <c r="U1273" t="n">
        <v>0.7</v>
      </c>
      <c r="V1273" t="n">
        <v>0.75</v>
      </c>
      <c r="W1273" t="n">
        <v>1.15</v>
      </c>
      <c r="X1273" t="n">
        <v>0.1</v>
      </c>
      <c r="Y1273" t="n">
        <v>1</v>
      </c>
      <c r="Z1273" t="n">
        <v>10</v>
      </c>
    </row>
    <row r="1274">
      <c r="A1274" t="n">
        <v>45</v>
      </c>
      <c r="B1274" t="n">
        <v>80</v>
      </c>
      <c r="C1274" t="inlineStr">
        <is>
          <t xml:space="preserve">CONCLUIDO	</t>
        </is>
      </c>
      <c r="D1274" t="n">
        <v>10.7437</v>
      </c>
      <c r="E1274" t="n">
        <v>9.31</v>
      </c>
      <c r="F1274" t="n">
        <v>6.79</v>
      </c>
      <c r="G1274" t="n">
        <v>67.90000000000001</v>
      </c>
      <c r="H1274" t="n">
        <v>1.24</v>
      </c>
      <c r="I1274" t="n">
        <v>6</v>
      </c>
      <c r="J1274" t="n">
        <v>175.39</v>
      </c>
      <c r="K1274" t="n">
        <v>50.28</v>
      </c>
      <c r="L1274" t="n">
        <v>12.25</v>
      </c>
      <c r="M1274" t="n">
        <v>4</v>
      </c>
      <c r="N1274" t="n">
        <v>32.86</v>
      </c>
      <c r="O1274" t="n">
        <v>21865.03</v>
      </c>
      <c r="P1274" t="n">
        <v>73.95</v>
      </c>
      <c r="Q1274" t="n">
        <v>204.14</v>
      </c>
      <c r="R1274" t="n">
        <v>24.94</v>
      </c>
      <c r="S1274" t="n">
        <v>17.37</v>
      </c>
      <c r="T1274" t="n">
        <v>1680.19</v>
      </c>
      <c r="U1274" t="n">
        <v>0.7</v>
      </c>
      <c r="V1274" t="n">
        <v>0.75</v>
      </c>
      <c r="W1274" t="n">
        <v>1.15</v>
      </c>
      <c r="X1274" t="n">
        <v>0.1</v>
      </c>
      <c r="Y1274" t="n">
        <v>1</v>
      </c>
      <c r="Z1274" t="n">
        <v>10</v>
      </c>
    </row>
    <row r="1275">
      <c r="A1275" t="n">
        <v>46</v>
      </c>
      <c r="B1275" t="n">
        <v>80</v>
      </c>
      <c r="C1275" t="inlineStr">
        <is>
          <t xml:space="preserve">CONCLUIDO	</t>
        </is>
      </c>
      <c r="D1275" t="n">
        <v>10.7456</v>
      </c>
      <c r="E1275" t="n">
        <v>9.31</v>
      </c>
      <c r="F1275" t="n">
        <v>6.79</v>
      </c>
      <c r="G1275" t="n">
        <v>67.88</v>
      </c>
      <c r="H1275" t="n">
        <v>1.26</v>
      </c>
      <c r="I1275" t="n">
        <v>6</v>
      </c>
      <c r="J1275" t="n">
        <v>175.76</v>
      </c>
      <c r="K1275" t="n">
        <v>50.28</v>
      </c>
      <c r="L1275" t="n">
        <v>12.5</v>
      </c>
      <c r="M1275" t="n">
        <v>4</v>
      </c>
      <c r="N1275" t="n">
        <v>32.98</v>
      </c>
      <c r="O1275" t="n">
        <v>21910.49</v>
      </c>
      <c r="P1275" t="n">
        <v>73.72</v>
      </c>
      <c r="Q1275" t="n">
        <v>204.14</v>
      </c>
      <c r="R1275" t="n">
        <v>24.89</v>
      </c>
      <c r="S1275" t="n">
        <v>17.37</v>
      </c>
      <c r="T1275" t="n">
        <v>1654.91</v>
      </c>
      <c r="U1275" t="n">
        <v>0.7</v>
      </c>
      <c r="V1275" t="n">
        <v>0.75</v>
      </c>
      <c r="W1275" t="n">
        <v>1.15</v>
      </c>
      <c r="X1275" t="n">
        <v>0.1</v>
      </c>
      <c r="Y1275" t="n">
        <v>1</v>
      </c>
      <c r="Z1275" t="n">
        <v>10</v>
      </c>
    </row>
    <row r="1276">
      <c r="A1276" t="n">
        <v>47</v>
      </c>
      <c r="B1276" t="n">
        <v>80</v>
      </c>
      <c r="C1276" t="inlineStr">
        <is>
          <t xml:space="preserve">CONCLUIDO	</t>
        </is>
      </c>
      <c r="D1276" t="n">
        <v>10.7431</v>
      </c>
      <c r="E1276" t="n">
        <v>9.31</v>
      </c>
      <c r="F1276" t="n">
        <v>6.79</v>
      </c>
      <c r="G1276" t="n">
        <v>67.91</v>
      </c>
      <c r="H1276" t="n">
        <v>1.28</v>
      </c>
      <c r="I1276" t="n">
        <v>6</v>
      </c>
      <c r="J1276" t="n">
        <v>176.12</v>
      </c>
      <c r="K1276" t="n">
        <v>50.28</v>
      </c>
      <c r="L1276" t="n">
        <v>12.75</v>
      </c>
      <c r="M1276" t="n">
        <v>4</v>
      </c>
      <c r="N1276" t="n">
        <v>33.09</v>
      </c>
      <c r="O1276" t="n">
        <v>21956</v>
      </c>
      <c r="P1276" t="n">
        <v>73.45999999999999</v>
      </c>
      <c r="Q1276" t="n">
        <v>204.14</v>
      </c>
      <c r="R1276" t="n">
        <v>24.93</v>
      </c>
      <c r="S1276" t="n">
        <v>17.37</v>
      </c>
      <c r="T1276" t="n">
        <v>1679.28</v>
      </c>
      <c r="U1276" t="n">
        <v>0.7</v>
      </c>
      <c r="V1276" t="n">
        <v>0.75</v>
      </c>
      <c r="W1276" t="n">
        <v>1.15</v>
      </c>
      <c r="X1276" t="n">
        <v>0.1</v>
      </c>
      <c r="Y1276" t="n">
        <v>1</v>
      </c>
      <c r="Z1276" t="n">
        <v>10</v>
      </c>
    </row>
    <row r="1277">
      <c r="A1277" t="n">
        <v>48</v>
      </c>
      <c r="B1277" t="n">
        <v>80</v>
      </c>
      <c r="C1277" t="inlineStr">
        <is>
          <t xml:space="preserve">CONCLUIDO	</t>
        </is>
      </c>
      <c r="D1277" t="n">
        <v>10.8037</v>
      </c>
      <c r="E1277" t="n">
        <v>9.26</v>
      </c>
      <c r="F1277" t="n">
        <v>6.77</v>
      </c>
      <c r="G1277" t="n">
        <v>81.25</v>
      </c>
      <c r="H1277" t="n">
        <v>1.31</v>
      </c>
      <c r="I1277" t="n">
        <v>5</v>
      </c>
      <c r="J1277" t="n">
        <v>176.49</v>
      </c>
      <c r="K1277" t="n">
        <v>50.28</v>
      </c>
      <c r="L1277" t="n">
        <v>13</v>
      </c>
      <c r="M1277" t="n">
        <v>3</v>
      </c>
      <c r="N1277" t="n">
        <v>33.21</v>
      </c>
      <c r="O1277" t="n">
        <v>22001.54</v>
      </c>
      <c r="P1277" t="n">
        <v>72.38</v>
      </c>
      <c r="Q1277" t="n">
        <v>204.16</v>
      </c>
      <c r="R1277" t="n">
        <v>24.26</v>
      </c>
      <c r="S1277" t="n">
        <v>17.37</v>
      </c>
      <c r="T1277" t="n">
        <v>1346.09</v>
      </c>
      <c r="U1277" t="n">
        <v>0.72</v>
      </c>
      <c r="V1277" t="n">
        <v>0.75</v>
      </c>
      <c r="W1277" t="n">
        <v>1.15</v>
      </c>
      <c r="X1277" t="n">
        <v>0.08</v>
      </c>
      <c r="Y1277" t="n">
        <v>1</v>
      </c>
      <c r="Z1277" t="n">
        <v>10</v>
      </c>
    </row>
    <row r="1278">
      <c r="A1278" t="n">
        <v>49</v>
      </c>
      <c r="B1278" t="n">
        <v>80</v>
      </c>
      <c r="C1278" t="inlineStr">
        <is>
          <t xml:space="preserve">CONCLUIDO	</t>
        </is>
      </c>
      <c r="D1278" t="n">
        <v>10.7975</v>
      </c>
      <c r="E1278" t="n">
        <v>9.26</v>
      </c>
      <c r="F1278" t="n">
        <v>6.78</v>
      </c>
      <c r="G1278" t="n">
        <v>81.31</v>
      </c>
      <c r="H1278" t="n">
        <v>1.33</v>
      </c>
      <c r="I1278" t="n">
        <v>5</v>
      </c>
      <c r="J1278" t="n">
        <v>176.86</v>
      </c>
      <c r="K1278" t="n">
        <v>50.28</v>
      </c>
      <c r="L1278" t="n">
        <v>13.25</v>
      </c>
      <c r="M1278" t="n">
        <v>3</v>
      </c>
      <c r="N1278" t="n">
        <v>33.33</v>
      </c>
      <c r="O1278" t="n">
        <v>22047.13</v>
      </c>
      <c r="P1278" t="n">
        <v>72.72</v>
      </c>
      <c r="Q1278" t="n">
        <v>204.14</v>
      </c>
      <c r="R1278" t="n">
        <v>24.56</v>
      </c>
      <c r="S1278" t="n">
        <v>17.37</v>
      </c>
      <c r="T1278" t="n">
        <v>1497.3</v>
      </c>
      <c r="U1278" t="n">
        <v>0.71</v>
      </c>
      <c r="V1278" t="n">
        <v>0.75</v>
      </c>
      <c r="W1278" t="n">
        <v>1.14</v>
      </c>
      <c r="X1278" t="n">
        <v>0.08</v>
      </c>
      <c r="Y1278" t="n">
        <v>1</v>
      </c>
      <c r="Z1278" t="n">
        <v>10</v>
      </c>
    </row>
    <row r="1279">
      <c r="A1279" t="n">
        <v>50</v>
      </c>
      <c r="B1279" t="n">
        <v>80</v>
      </c>
      <c r="C1279" t="inlineStr">
        <is>
          <t xml:space="preserve">CONCLUIDO	</t>
        </is>
      </c>
      <c r="D1279" t="n">
        <v>10.8027</v>
      </c>
      <c r="E1279" t="n">
        <v>9.26</v>
      </c>
      <c r="F1279" t="n">
        <v>6.77</v>
      </c>
      <c r="G1279" t="n">
        <v>81.26000000000001</v>
      </c>
      <c r="H1279" t="n">
        <v>1.35</v>
      </c>
      <c r="I1279" t="n">
        <v>5</v>
      </c>
      <c r="J1279" t="n">
        <v>177.23</v>
      </c>
      <c r="K1279" t="n">
        <v>50.28</v>
      </c>
      <c r="L1279" t="n">
        <v>13.5</v>
      </c>
      <c r="M1279" t="n">
        <v>3</v>
      </c>
      <c r="N1279" t="n">
        <v>33.45</v>
      </c>
      <c r="O1279" t="n">
        <v>22092.76</v>
      </c>
      <c r="P1279" t="n">
        <v>72.75</v>
      </c>
      <c r="Q1279" t="n">
        <v>204.17</v>
      </c>
      <c r="R1279" t="n">
        <v>24.36</v>
      </c>
      <c r="S1279" t="n">
        <v>17.37</v>
      </c>
      <c r="T1279" t="n">
        <v>1398.66</v>
      </c>
      <c r="U1279" t="n">
        <v>0.71</v>
      </c>
      <c r="V1279" t="n">
        <v>0.75</v>
      </c>
      <c r="W1279" t="n">
        <v>1.14</v>
      </c>
      <c r="X1279" t="n">
        <v>0.08</v>
      </c>
      <c r="Y1279" t="n">
        <v>1</v>
      </c>
      <c r="Z1279" t="n">
        <v>10</v>
      </c>
    </row>
    <row r="1280">
      <c r="A1280" t="n">
        <v>51</v>
      </c>
      <c r="B1280" t="n">
        <v>80</v>
      </c>
      <c r="C1280" t="inlineStr">
        <is>
          <t xml:space="preserve">CONCLUIDO	</t>
        </is>
      </c>
      <c r="D1280" t="n">
        <v>10.7962</v>
      </c>
      <c r="E1280" t="n">
        <v>9.26</v>
      </c>
      <c r="F1280" t="n">
        <v>6.78</v>
      </c>
      <c r="G1280" t="n">
        <v>81.31999999999999</v>
      </c>
      <c r="H1280" t="n">
        <v>1.37</v>
      </c>
      <c r="I1280" t="n">
        <v>5</v>
      </c>
      <c r="J1280" t="n">
        <v>177.6</v>
      </c>
      <c r="K1280" t="n">
        <v>50.28</v>
      </c>
      <c r="L1280" t="n">
        <v>13.75</v>
      </c>
      <c r="M1280" t="n">
        <v>3</v>
      </c>
      <c r="N1280" t="n">
        <v>33.57</v>
      </c>
      <c r="O1280" t="n">
        <v>22138.42</v>
      </c>
      <c r="P1280" t="n">
        <v>72.98999999999999</v>
      </c>
      <c r="Q1280" t="n">
        <v>204.16</v>
      </c>
      <c r="R1280" t="n">
        <v>24.57</v>
      </c>
      <c r="S1280" t="n">
        <v>17.37</v>
      </c>
      <c r="T1280" t="n">
        <v>1500.18</v>
      </c>
      <c r="U1280" t="n">
        <v>0.71</v>
      </c>
      <c r="V1280" t="n">
        <v>0.75</v>
      </c>
      <c r="W1280" t="n">
        <v>1.14</v>
      </c>
      <c r="X1280" t="n">
        <v>0.09</v>
      </c>
      <c r="Y1280" t="n">
        <v>1</v>
      </c>
      <c r="Z1280" t="n">
        <v>10</v>
      </c>
    </row>
    <row r="1281">
      <c r="A1281" t="n">
        <v>52</v>
      </c>
      <c r="B1281" t="n">
        <v>80</v>
      </c>
      <c r="C1281" t="inlineStr">
        <is>
          <t xml:space="preserve">CONCLUIDO	</t>
        </is>
      </c>
      <c r="D1281" t="n">
        <v>10.8024</v>
      </c>
      <c r="E1281" t="n">
        <v>9.26</v>
      </c>
      <c r="F1281" t="n">
        <v>6.77</v>
      </c>
      <c r="G1281" t="n">
        <v>81.26000000000001</v>
      </c>
      <c r="H1281" t="n">
        <v>1.4</v>
      </c>
      <c r="I1281" t="n">
        <v>5</v>
      </c>
      <c r="J1281" t="n">
        <v>177.97</v>
      </c>
      <c r="K1281" t="n">
        <v>50.28</v>
      </c>
      <c r="L1281" t="n">
        <v>14</v>
      </c>
      <c r="M1281" t="n">
        <v>3</v>
      </c>
      <c r="N1281" t="n">
        <v>33.69</v>
      </c>
      <c r="O1281" t="n">
        <v>22184.13</v>
      </c>
      <c r="P1281" t="n">
        <v>72.61</v>
      </c>
      <c r="Q1281" t="n">
        <v>204.14</v>
      </c>
      <c r="R1281" t="n">
        <v>24.44</v>
      </c>
      <c r="S1281" t="n">
        <v>17.37</v>
      </c>
      <c r="T1281" t="n">
        <v>1436.85</v>
      </c>
      <c r="U1281" t="n">
        <v>0.71</v>
      </c>
      <c r="V1281" t="n">
        <v>0.75</v>
      </c>
      <c r="W1281" t="n">
        <v>1.14</v>
      </c>
      <c r="X1281" t="n">
        <v>0.08</v>
      </c>
      <c r="Y1281" t="n">
        <v>1</v>
      </c>
      <c r="Z1281" t="n">
        <v>10</v>
      </c>
    </row>
    <row r="1282">
      <c r="A1282" t="n">
        <v>53</v>
      </c>
      <c r="B1282" t="n">
        <v>80</v>
      </c>
      <c r="C1282" t="inlineStr">
        <is>
          <t xml:space="preserve">CONCLUIDO	</t>
        </is>
      </c>
      <c r="D1282" t="n">
        <v>10.7949</v>
      </c>
      <c r="E1282" t="n">
        <v>9.26</v>
      </c>
      <c r="F1282" t="n">
        <v>6.78</v>
      </c>
      <c r="G1282" t="n">
        <v>81.34</v>
      </c>
      <c r="H1282" t="n">
        <v>1.42</v>
      </c>
      <c r="I1282" t="n">
        <v>5</v>
      </c>
      <c r="J1282" t="n">
        <v>178.34</v>
      </c>
      <c r="K1282" t="n">
        <v>50.28</v>
      </c>
      <c r="L1282" t="n">
        <v>14.25</v>
      </c>
      <c r="M1282" t="n">
        <v>3</v>
      </c>
      <c r="N1282" t="n">
        <v>33.82</v>
      </c>
      <c r="O1282" t="n">
        <v>22229.88</v>
      </c>
      <c r="P1282" t="n">
        <v>72.48999999999999</v>
      </c>
      <c r="Q1282" t="n">
        <v>204.14</v>
      </c>
      <c r="R1282" t="n">
        <v>24.55</v>
      </c>
      <c r="S1282" t="n">
        <v>17.37</v>
      </c>
      <c r="T1282" t="n">
        <v>1494.25</v>
      </c>
      <c r="U1282" t="n">
        <v>0.71</v>
      </c>
      <c r="V1282" t="n">
        <v>0.75</v>
      </c>
      <c r="W1282" t="n">
        <v>1.15</v>
      </c>
      <c r="X1282" t="n">
        <v>0.09</v>
      </c>
      <c r="Y1282" t="n">
        <v>1</v>
      </c>
      <c r="Z1282" t="n">
        <v>10</v>
      </c>
    </row>
    <row r="1283">
      <c r="A1283" t="n">
        <v>54</v>
      </c>
      <c r="B1283" t="n">
        <v>80</v>
      </c>
      <c r="C1283" t="inlineStr">
        <is>
          <t xml:space="preserve">CONCLUIDO	</t>
        </is>
      </c>
      <c r="D1283" t="n">
        <v>10.803</v>
      </c>
      <c r="E1283" t="n">
        <v>9.26</v>
      </c>
      <c r="F1283" t="n">
        <v>6.77</v>
      </c>
      <c r="G1283" t="n">
        <v>81.25</v>
      </c>
      <c r="H1283" t="n">
        <v>1.44</v>
      </c>
      <c r="I1283" t="n">
        <v>5</v>
      </c>
      <c r="J1283" t="n">
        <v>178.72</v>
      </c>
      <c r="K1283" t="n">
        <v>50.28</v>
      </c>
      <c r="L1283" t="n">
        <v>14.5</v>
      </c>
      <c r="M1283" t="n">
        <v>3</v>
      </c>
      <c r="N1283" t="n">
        <v>33.94</v>
      </c>
      <c r="O1283" t="n">
        <v>22275.67</v>
      </c>
      <c r="P1283" t="n">
        <v>72.09</v>
      </c>
      <c r="Q1283" t="n">
        <v>204.14</v>
      </c>
      <c r="R1283" t="n">
        <v>24.42</v>
      </c>
      <c r="S1283" t="n">
        <v>17.37</v>
      </c>
      <c r="T1283" t="n">
        <v>1427.67</v>
      </c>
      <c r="U1283" t="n">
        <v>0.71</v>
      </c>
      <c r="V1283" t="n">
        <v>0.75</v>
      </c>
      <c r="W1283" t="n">
        <v>1.14</v>
      </c>
      <c r="X1283" t="n">
        <v>0.08</v>
      </c>
      <c r="Y1283" t="n">
        <v>1</v>
      </c>
      <c r="Z1283" t="n">
        <v>10</v>
      </c>
    </row>
    <row r="1284">
      <c r="A1284" t="n">
        <v>55</v>
      </c>
      <c r="B1284" t="n">
        <v>80</v>
      </c>
      <c r="C1284" t="inlineStr">
        <is>
          <t xml:space="preserve">CONCLUIDO	</t>
        </is>
      </c>
      <c r="D1284" t="n">
        <v>10.8095</v>
      </c>
      <c r="E1284" t="n">
        <v>9.25</v>
      </c>
      <c r="F1284" t="n">
        <v>6.77</v>
      </c>
      <c r="G1284" t="n">
        <v>81.19</v>
      </c>
      <c r="H1284" t="n">
        <v>1.46</v>
      </c>
      <c r="I1284" t="n">
        <v>5</v>
      </c>
      <c r="J1284" t="n">
        <v>179.09</v>
      </c>
      <c r="K1284" t="n">
        <v>50.28</v>
      </c>
      <c r="L1284" t="n">
        <v>14.75</v>
      </c>
      <c r="M1284" t="n">
        <v>3</v>
      </c>
      <c r="N1284" t="n">
        <v>34.06</v>
      </c>
      <c r="O1284" t="n">
        <v>22321.5</v>
      </c>
      <c r="P1284" t="n">
        <v>71.66</v>
      </c>
      <c r="Q1284" t="n">
        <v>204.14</v>
      </c>
      <c r="R1284" t="n">
        <v>24.14</v>
      </c>
      <c r="S1284" t="n">
        <v>17.37</v>
      </c>
      <c r="T1284" t="n">
        <v>1285.96</v>
      </c>
      <c r="U1284" t="n">
        <v>0.72</v>
      </c>
      <c r="V1284" t="n">
        <v>0.75</v>
      </c>
      <c r="W1284" t="n">
        <v>1.14</v>
      </c>
      <c r="X1284" t="n">
        <v>0.07000000000000001</v>
      </c>
      <c r="Y1284" t="n">
        <v>1</v>
      </c>
      <c r="Z1284" t="n">
        <v>10</v>
      </c>
    </row>
    <row r="1285">
      <c r="A1285" t="n">
        <v>56</v>
      </c>
      <c r="B1285" t="n">
        <v>80</v>
      </c>
      <c r="C1285" t="inlineStr">
        <is>
          <t xml:space="preserve">CONCLUIDO	</t>
        </is>
      </c>
      <c r="D1285" t="n">
        <v>10.8121</v>
      </c>
      <c r="E1285" t="n">
        <v>9.25</v>
      </c>
      <c r="F1285" t="n">
        <v>6.76</v>
      </c>
      <c r="G1285" t="n">
        <v>81.16</v>
      </c>
      <c r="H1285" t="n">
        <v>1.48</v>
      </c>
      <c r="I1285" t="n">
        <v>5</v>
      </c>
      <c r="J1285" t="n">
        <v>179.46</v>
      </c>
      <c r="K1285" t="n">
        <v>50.28</v>
      </c>
      <c r="L1285" t="n">
        <v>15</v>
      </c>
      <c r="M1285" t="n">
        <v>3</v>
      </c>
      <c r="N1285" t="n">
        <v>34.18</v>
      </c>
      <c r="O1285" t="n">
        <v>22367.38</v>
      </c>
      <c r="P1285" t="n">
        <v>71.01000000000001</v>
      </c>
      <c r="Q1285" t="n">
        <v>204.14</v>
      </c>
      <c r="R1285" t="n">
        <v>24.02</v>
      </c>
      <c r="S1285" t="n">
        <v>17.37</v>
      </c>
      <c r="T1285" t="n">
        <v>1225.61</v>
      </c>
      <c r="U1285" t="n">
        <v>0.72</v>
      </c>
      <c r="V1285" t="n">
        <v>0.76</v>
      </c>
      <c r="W1285" t="n">
        <v>1.15</v>
      </c>
      <c r="X1285" t="n">
        <v>0.07000000000000001</v>
      </c>
      <c r="Y1285" t="n">
        <v>1</v>
      </c>
      <c r="Z1285" t="n">
        <v>10</v>
      </c>
    </row>
    <row r="1286">
      <c r="A1286" t="n">
        <v>57</v>
      </c>
      <c r="B1286" t="n">
        <v>80</v>
      </c>
      <c r="C1286" t="inlineStr">
        <is>
          <t xml:space="preserve">CONCLUIDO	</t>
        </is>
      </c>
      <c r="D1286" t="n">
        <v>10.8072</v>
      </c>
      <c r="E1286" t="n">
        <v>9.25</v>
      </c>
      <c r="F1286" t="n">
        <v>6.77</v>
      </c>
      <c r="G1286" t="n">
        <v>81.20999999999999</v>
      </c>
      <c r="H1286" t="n">
        <v>1.5</v>
      </c>
      <c r="I1286" t="n">
        <v>5</v>
      </c>
      <c r="J1286" t="n">
        <v>179.83</v>
      </c>
      <c r="K1286" t="n">
        <v>50.28</v>
      </c>
      <c r="L1286" t="n">
        <v>15.25</v>
      </c>
      <c r="M1286" t="n">
        <v>3</v>
      </c>
      <c r="N1286" t="n">
        <v>34.3</v>
      </c>
      <c r="O1286" t="n">
        <v>22413.29</v>
      </c>
      <c r="P1286" t="n">
        <v>70.33</v>
      </c>
      <c r="Q1286" t="n">
        <v>204.14</v>
      </c>
      <c r="R1286" t="n">
        <v>24.22</v>
      </c>
      <c r="S1286" t="n">
        <v>17.37</v>
      </c>
      <c r="T1286" t="n">
        <v>1326.03</v>
      </c>
      <c r="U1286" t="n">
        <v>0.72</v>
      </c>
      <c r="V1286" t="n">
        <v>0.75</v>
      </c>
      <c r="W1286" t="n">
        <v>1.14</v>
      </c>
      <c r="X1286" t="n">
        <v>0.08</v>
      </c>
      <c r="Y1286" t="n">
        <v>1</v>
      </c>
      <c r="Z1286" t="n">
        <v>10</v>
      </c>
    </row>
    <row r="1287">
      <c r="A1287" t="n">
        <v>58</v>
      </c>
      <c r="B1287" t="n">
        <v>80</v>
      </c>
      <c r="C1287" t="inlineStr">
        <is>
          <t xml:space="preserve">CONCLUIDO	</t>
        </is>
      </c>
      <c r="D1287" t="n">
        <v>10.8063</v>
      </c>
      <c r="E1287" t="n">
        <v>9.25</v>
      </c>
      <c r="F1287" t="n">
        <v>6.77</v>
      </c>
      <c r="G1287" t="n">
        <v>81.22</v>
      </c>
      <c r="H1287" t="n">
        <v>1.53</v>
      </c>
      <c r="I1287" t="n">
        <v>5</v>
      </c>
      <c r="J1287" t="n">
        <v>180.2</v>
      </c>
      <c r="K1287" t="n">
        <v>50.28</v>
      </c>
      <c r="L1287" t="n">
        <v>15.5</v>
      </c>
      <c r="M1287" t="n">
        <v>3</v>
      </c>
      <c r="N1287" t="n">
        <v>34.43</v>
      </c>
      <c r="O1287" t="n">
        <v>22459.24</v>
      </c>
      <c r="P1287" t="n">
        <v>69.98999999999999</v>
      </c>
      <c r="Q1287" t="n">
        <v>204.15</v>
      </c>
      <c r="R1287" t="n">
        <v>24.21</v>
      </c>
      <c r="S1287" t="n">
        <v>17.37</v>
      </c>
      <c r="T1287" t="n">
        <v>1323.79</v>
      </c>
      <c r="U1287" t="n">
        <v>0.72</v>
      </c>
      <c r="V1287" t="n">
        <v>0.75</v>
      </c>
      <c r="W1287" t="n">
        <v>1.15</v>
      </c>
      <c r="X1287" t="n">
        <v>0.08</v>
      </c>
      <c r="Y1287" t="n">
        <v>1</v>
      </c>
      <c r="Z1287" t="n">
        <v>10</v>
      </c>
    </row>
    <row r="1288">
      <c r="A1288" t="n">
        <v>59</v>
      </c>
      <c r="B1288" t="n">
        <v>80</v>
      </c>
      <c r="C1288" t="inlineStr">
        <is>
          <t xml:space="preserve">CONCLUIDO	</t>
        </is>
      </c>
      <c r="D1288" t="n">
        <v>10.803</v>
      </c>
      <c r="E1288" t="n">
        <v>9.26</v>
      </c>
      <c r="F1288" t="n">
        <v>6.77</v>
      </c>
      <c r="G1288" t="n">
        <v>81.25</v>
      </c>
      <c r="H1288" t="n">
        <v>1.55</v>
      </c>
      <c r="I1288" t="n">
        <v>5</v>
      </c>
      <c r="J1288" t="n">
        <v>180.58</v>
      </c>
      <c r="K1288" t="n">
        <v>50.28</v>
      </c>
      <c r="L1288" t="n">
        <v>15.75</v>
      </c>
      <c r="M1288" t="n">
        <v>3</v>
      </c>
      <c r="N1288" t="n">
        <v>34.55</v>
      </c>
      <c r="O1288" t="n">
        <v>22505.24</v>
      </c>
      <c r="P1288" t="n">
        <v>69.77</v>
      </c>
      <c r="Q1288" t="n">
        <v>204.14</v>
      </c>
      <c r="R1288" t="n">
        <v>24.36</v>
      </c>
      <c r="S1288" t="n">
        <v>17.37</v>
      </c>
      <c r="T1288" t="n">
        <v>1396.69</v>
      </c>
      <c r="U1288" t="n">
        <v>0.71</v>
      </c>
      <c r="V1288" t="n">
        <v>0.75</v>
      </c>
      <c r="W1288" t="n">
        <v>1.14</v>
      </c>
      <c r="X1288" t="n">
        <v>0.08</v>
      </c>
      <c r="Y1288" t="n">
        <v>1</v>
      </c>
      <c r="Z1288" t="n">
        <v>10</v>
      </c>
    </row>
    <row r="1289">
      <c r="A1289" t="n">
        <v>60</v>
      </c>
      <c r="B1289" t="n">
        <v>80</v>
      </c>
      <c r="C1289" t="inlineStr">
        <is>
          <t xml:space="preserve">CONCLUIDO	</t>
        </is>
      </c>
      <c r="D1289" t="n">
        <v>10.804</v>
      </c>
      <c r="E1289" t="n">
        <v>9.26</v>
      </c>
      <c r="F1289" t="n">
        <v>6.77</v>
      </c>
      <c r="G1289" t="n">
        <v>81.23999999999999</v>
      </c>
      <c r="H1289" t="n">
        <v>1.57</v>
      </c>
      <c r="I1289" t="n">
        <v>5</v>
      </c>
      <c r="J1289" t="n">
        <v>180.95</v>
      </c>
      <c r="K1289" t="n">
        <v>50.28</v>
      </c>
      <c r="L1289" t="n">
        <v>16</v>
      </c>
      <c r="M1289" t="n">
        <v>3</v>
      </c>
      <c r="N1289" t="n">
        <v>34.67</v>
      </c>
      <c r="O1289" t="n">
        <v>22551.28</v>
      </c>
      <c r="P1289" t="n">
        <v>69.31999999999999</v>
      </c>
      <c r="Q1289" t="n">
        <v>204.14</v>
      </c>
      <c r="R1289" t="n">
        <v>24.27</v>
      </c>
      <c r="S1289" t="n">
        <v>17.37</v>
      </c>
      <c r="T1289" t="n">
        <v>1352.51</v>
      </c>
      <c r="U1289" t="n">
        <v>0.72</v>
      </c>
      <c r="V1289" t="n">
        <v>0.75</v>
      </c>
      <c r="W1289" t="n">
        <v>1.15</v>
      </c>
      <c r="X1289" t="n">
        <v>0.08</v>
      </c>
      <c r="Y1289" t="n">
        <v>1</v>
      </c>
      <c r="Z1289" t="n">
        <v>10</v>
      </c>
    </row>
    <row r="1290">
      <c r="A1290" t="n">
        <v>61</v>
      </c>
      <c r="B1290" t="n">
        <v>80</v>
      </c>
      <c r="C1290" t="inlineStr">
        <is>
          <t xml:space="preserve">CONCLUIDO	</t>
        </is>
      </c>
      <c r="D1290" t="n">
        <v>10.8111</v>
      </c>
      <c r="E1290" t="n">
        <v>9.25</v>
      </c>
      <c r="F1290" t="n">
        <v>6.76</v>
      </c>
      <c r="G1290" t="n">
        <v>81.17</v>
      </c>
      <c r="H1290" t="n">
        <v>1.59</v>
      </c>
      <c r="I1290" t="n">
        <v>5</v>
      </c>
      <c r="J1290" t="n">
        <v>181.32</v>
      </c>
      <c r="K1290" t="n">
        <v>50.28</v>
      </c>
      <c r="L1290" t="n">
        <v>16.25</v>
      </c>
      <c r="M1290" t="n">
        <v>3</v>
      </c>
      <c r="N1290" t="n">
        <v>34.79</v>
      </c>
      <c r="O1290" t="n">
        <v>22597.36</v>
      </c>
      <c r="P1290" t="n">
        <v>68.48</v>
      </c>
      <c r="Q1290" t="n">
        <v>204.14</v>
      </c>
      <c r="R1290" t="n">
        <v>24.08</v>
      </c>
      <c r="S1290" t="n">
        <v>17.37</v>
      </c>
      <c r="T1290" t="n">
        <v>1256.89</v>
      </c>
      <c r="U1290" t="n">
        <v>0.72</v>
      </c>
      <c r="V1290" t="n">
        <v>0.75</v>
      </c>
      <c r="W1290" t="n">
        <v>1.14</v>
      </c>
      <c r="X1290" t="n">
        <v>0.07000000000000001</v>
      </c>
      <c r="Y1290" t="n">
        <v>1</v>
      </c>
      <c r="Z1290" t="n">
        <v>10</v>
      </c>
    </row>
    <row r="1291">
      <c r="A1291" t="n">
        <v>62</v>
      </c>
      <c r="B1291" t="n">
        <v>80</v>
      </c>
      <c r="C1291" t="inlineStr">
        <is>
          <t xml:space="preserve">CONCLUIDO	</t>
        </is>
      </c>
      <c r="D1291" t="n">
        <v>10.8742</v>
      </c>
      <c r="E1291" t="n">
        <v>9.199999999999999</v>
      </c>
      <c r="F1291" t="n">
        <v>6.74</v>
      </c>
      <c r="G1291" t="n">
        <v>101.14</v>
      </c>
      <c r="H1291" t="n">
        <v>1.61</v>
      </c>
      <c r="I1291" t="n">
        <v>4</v>
      </c>
      <c r="J1291" t="n">
        <v>181.7</v>
      </c>
      <c r="K1291" t="n">
        <v>50.28</v>
      </c>
      <c r="L1291" t="n">
        <v>16.5</v>
      </c>
      <c r="M1291" t="n">
        <v>2</v>
      </c>
      <c r="N1291" t="n">
        <v>34.92</v>
      </c>
      <c r="O1291" t="n">
        <v>22643.61</v>
      </c>
      <c r="P1291" t="n">
        <v>68.15000000000001</v>
      </c>
      <c r="Q1291" t="n">
        <v>204.14</v>
      </c>
      <c r="R1291" t="n">
        <v>23.46</v>
      </c>
      <c r="S1291" t="n">
        <v>17.37</v>
      </c>
      <c r="T1291" t="n">
        <v>953.0599999999999</v>
      </c>
      <c r="U1291" t="n">
        <v>0.74</v>
      </c>
      <c r="V1291" t="n">
        <v>0.76</v>
      </c>
      <c r="W1291" t="n">
        <v>1.14</v>
      </c>
      <c r="X1291" t="n">
        <v>0.05</v>
      </c>
      <c r="Y1291" t="n">
        <v>1</v>
      </c>
      <c r="Z1291" t="n">
        <v>10</v>
      </c>
    </row>
    <row r="1292">
      <c r="A1292" t="n">
        <v>63</v>
      </c>
      <c r="B1292" t="n">
        <v>80</v>
      </c>
      <c r="C1292" t="inlineStr">
        <is>
          <t xml:space="preserve">CONCLUIDO	</t>
        </is>
      </c>
      <c r="D1292" t="n">
        <v>10.8683</v>
      </c>
      <c r="E1292" t="n">
        <v>9.199999999999999</v>
      </c>
      <c r="F1292" t="n">
        <v>6.75</v>
      </c>
      <c r="G1292" t="n">
        <v>101.22</v>
      </c>
      <c r="H1292" t="n">
        <v>1.63</v>
      </c>
      <c r="I1292" t="n">
        <v>4</v>
      </c>
      <c r="J1292" t="n">
        <v>182.07</v>
      </c>
      <c r="K1292" t="n">
        <v>50.28</v>
      </c>
      <c r="L1292" t="n">
        <v>16.75</v>
      </c>
      <c r="M1292" t="n">
        <v>2</v>
      </c>
      <c r="N1292" t="n">
        <v>35.04</v>
      </c>
      <c r="O1292" t="n">
        <v>22689.77</v>
      </c>
      <c r="P1292" t="n">
        <v>68.48999999999999</v>
      </c>
      <c r="Q1292" t="n">
        <v>204.14</v>
      </c>
      <c r="R1292" t="n">
        <v>23.65</v>
      </c>
      <c r="S1292" t="n">
        <v>17.37</v>
      </c>
      <c r="T1292" t="n">
        <v>1048.72</v>
      </c>
      <c r="U1292" t="n">
        <v>0.73</v>
      </c>
      <c r="V1292" t="n">
        <v>0.76</v>
      </c>
      <c r="W1292" t="n">
        <v>1.14</v>
      </c>
      <c r="X1292" t="n">
        <v>0.06</v>
      </c>
      <c r="Y1292" t="n">
        <v>1</v>
      </c>
      <c r="Z1292" t="n">
        <v>10</v>
      </c>
    </row>
    <row r="1293">
      <c r="A1293" t="n">
        <v>64</v>
      </c>
      <c r="B1293" t="n">
        <v>80</v>
      </c>
      <c r="C1293" t="inlineStr">
        <is>
          <t xml:space="preserve">CONCLUIDO	</t>
        </is>
      </c>
      <c r="D1293" t="n">
        <v>10.8646</v>
      </c>
      <c r="E1293" t="n">
        <v>9.199999999999999</v>
      </c>
      <c r="F1293" t="n">
        <v>6.75</v>
      </c>
      <c r="G1293" t="n">
        <v>101.26</v>
      </c>
      <c r="H1293" t="n">
        <v>1.65</v>
      </c>
      <c r="I1293" t="n">
        <v>4</v>
      </c>
      <c r="J1293" t="n">
        <v>182.45</v>
      </c>
      <c r="K1293" t="n">
        <v>50.28</v>
      </c>
      <c r="L1293" t="n">
        <v>17</v>
      </c>
      <c r="M1293" t="n">
        <v>2</v>
      </c>
      <c r="N1293" t="n">
        <v>35.17</v>
      </c>
      <c r="O1293" t="n">
        <v>22735.98</v>
      </c>
      <c r="P1293" t="n">
        <v>68.45999999999999</v>
      </c>
      <c r="Q1293" t="n">
        <v>204.14</v>
      </c>
      <c r="R1293" t="n">
        <v>23.69</v>
      </c>
      <c r="S1293" t="n">
        <v>17.37</v>
      </c>
      <c r="T1293" t="n">
        <v>1069.18</v>
      </c>
      <c r="U1293" t="n">
        <v>0.73</v>
      </c>
      <c r="V1293" t="n">
        <v>0.76</v>
      </c>
      <c r="W1293" t="n">
        <v>1.14</v>
      </c>
      <c r="X1293" t="n">
        <v>0.06</v>
      </c>
      <c r="Y1293" t="n">
        <v>1</v>
      </c>
      <c r="Z1293" t="n">
        <v>10</v>
      </c>
    </row>
    <row r="1294">
      <c r="A1294" t="n">
        <v>65</v>
      </c>
      <c r="B1294" t="n">
        <v>80</v>
      </c>
      <c r="C1294" t="inlineStr">
        <is>
          <t xml:space="preserve">CONCLUIDO	</t>
        </is>
      </c>
      <c r="D1294" t="n">
        <v>10.8702</v>
      </c>
      <c r="E1294" t="n">
        <v>9.199999999999999</v>
      </c>
      <c r="F1294" t="n">
        <v>6.75</v>
      </c>
      <c r="G1294" t="n">
        <v>101.19</v>
      </c>
      <c r="H1294" t="n">
        <v>1.67</v>
      </c>
      <c r="I1294" t="n">
        <v>4</v>
      </c>
      <c r="J1294" t="n">
        <v>182.82</v>
      </c>
      <c r="K1294" t="n">
        <v>50.28</v>
      </c>
      <c r="L1294" t="n">
        <v>17.25</v>
      </c>
      <c r="M1294" t="n">
        <v>2</v>
      </c>
      <c r="N1294" t="n">
        <v>35.29</v>
      </c>
      <c r="O1294" t="n">
        <v>22782.23</v>
      </c>
      <c r="P1294" t="n">
        <v>68.63</v>
      </c>
      <c r="Q1294" t="n">
        <v>204.14</v>
      </c>
      <c r="R1294" t="n">
        <v>23.56</v>
      </c>
      <c r="S1294" t="n">
        <v>17.37</v>
      </c>
      <c r="T1294" t="n">
        <v>1004.77</v>
      </c>
      <c r="U1294" t="n">
        <v>0.74</v>
      </c>
      <c r="V1294" t="n">
        <v>0.76</v>
      </c>
      <c r="W1294" t="n">
        <v>1.14</v>
      </c>
      <c r="X1294" t="n">
        <v>0.06</v>
      </c>
      <c r="Y1294" t="n">
        <v>1</v>
      </c>
      <c r="Z1294" t="n">
        <v>10</v>
      </c>
    </row>
    <row r="1295">
      <c r="A1295" t="n">
        <v>66</v>
      </c>
      <c r="B1295" t="n">
        <v>80</v>
      </c>
      <c r="C1295" t="inlineStr">
        <is>
          <t xml:space="preserve">CONCLUIDO	</t>
        </is>
      </c>
      <c r="D1295" t="n">
        <v>10.8751</v>
      </c>
      <c r="E1295" t="n">
        <v>9.199999999999999</v>
      </c>
      <c r="F1295" t="n">
        <v>6.74</v>
      </c>
      <c r="G1295" t="n">
        <v>101.13</v>
      </c>
      <c r="H1295" t="n">
        <v>1.69</v>
      </c>
      <c r="I1295" t="n">
        <v>4</v>
      </c>
      <c r="J1295" t="n">
        <v>183.2</v>
      </c>
      <c r="K1295" t="n">
        <v>50.28</v>
      </c>
      <c r="L1295" t="n">
        <v>17.5</v>
      </c>
      <c r="M1295" t="n">
        <v>1</v>
      </c>
      <c r="N1295" t="n">
        <v>35.42</v>
      </c>
      <c r="O1295" t="n">
        <v>22828.53</v>
      </c>
      <c r="P1295" t="n">
        <v>68.59</v>
      </c>
      <c r="Q1295" t="n">
        <v>204.14</v>
      </c>
      <c r="R1295" t="n">
        <v>23.4</v>
      </c>
      <c r="S1295" t="n">
        <v>17.37</v>
      </c>
      <c r="T1295" t="n">
        <v>919.9</v>
      </c>
      <c r="U1295" t="n">
        <v>0.74</v>
      </c>
      <c r="V1295" t="n">
        <v>0.76</v>
      </c>
      <c r="W1295" t="n">
        <v>1.14</v>
      </c>
      <c r="X1295" t="n">
        <v>0.05</v>
      </c>
      <c r="Y1295" t="n">
        <v>1</v>
      </c>
      <c r="Z1295" t="n">
        <v>10</v>
      </c>
    </row>
    <row r="1296">
      <c r="A1296" t="n">
        <v>67</v>
      </c>
      <c r="B1296" t="n">
        <v>80</v>
      </c>
      <c r="C1296" t="inlineStr">
        <is>
          <t xml:space="preserve">CONCLUIDO	</t>
        </is>
      </c>
      <c r="D1296" t="n">
        <v>10.8715</v>
      </c>
      <c r="E1296" t="n">
        <v>9.199999999999999</v>
      </c>
      <c r="F1296" t="n">
        <v>6.75</v>
      </c>
      <c r="G1296" t="n">
        <v>101.17</v>
      </c>
      <c r="H1296" t="n">
        <v>1.72</v>
      </c>
      <c r="I1296" t="n">
        <v>4</v>
      </c>
      <c r="J1296" t="n">
        <v>183.57</v>
      </c>
      <c r="K1296" t="n">
        <v>50.28</v>
      </c>
      <c r="L1296" t="n">
        <v>17.75</v>
      </c>
      <c r="M1296" t="n">
        <v>1</v>
      </c>
      <c r="N1296" t="n">
        <v>35.54</v>
      </c>
      <c r="O1296" t="n">
        <v>22874.86</v>
      </c>
      <c r="P1296" t="n">
        <v>68.54000000000001</v>
      </c>
      <c r="Q1296" t="n">
        <v>204.14</v>
      </c>
      <c r="R1296" t="n">
        <v>23.54</v>
      </c>
      <c r="S1296" t="n">
        <v>17.37</v>
      </c>
      <c r="T1296" t="n">
        <v>990.55</v>
      </c>
      <c r="U1296" t="n">
        <v>0.74</v>
      </c>
      <c r="V1296" t="n">
        <v>0.76</v>
      </c>
      <c r="W1296" t="n">
        <v>1.14</v>
      </c>
      <c r="X1296" t="n">
        <v>0.05</v>
      </c>
      <c r="Y1296" t="n">
        <v>1</v>
      </c>
      <c r="Z1296" t="n">
        <v>10</v>
      </c>
    </row>
    <row r="1297">
      <c r="A1297" t="n">
        <v>68</v>
      </c>
      <c r="B1297" t="n">
        <v>80</v>
      </c>
      <c r="C1297" t="inlineStr">
        <is>
          <t xml:space="preserve">CONCLUIDO	</t>
        </is>
      </c>
      <c r="D1297" t="n">
        <v>10.8702</v>
      </c>
      <c r="E1297" t="n">
        <v>9.199999999999999</v>
      </c>
      <c r="F1297" t="n">
        <v>6.75</v>
      </c>
      <c r="G1297" t="n">
        <v>101.19</v>
      </c>
      <c r="H1297" t="n">
        <v>1.74</v>
      </c>
      <c r="I1297" t="n">
        <v>4</v>
      </c>
      <c r="J1297" t="n">
        <v>183.95</v>
      </c>
      <c r="K1297" t="n">
        <v>50.28</v>
      </c>
      <c r="L1297" t="n">
        <v>18</v>
      </c>
      <c r="M1297" t="n">
        <v>1</v>
      </c>
      <c r="N1297" t="n">
        <v>35.67</v>
      </c>
      <c r="O1297" t="n">
        <v>22921.24</v>
      </c>
      <c r="P1297" t="n">
        <v>68.48</v>
      </c>
      <c r="Q1297" t="n">
        <v>204.14</v>
      </c>
      <c r="R1297" t="n">
        <v>23.55</v>
      </c>
      <c r="S1297" t="n">
        <v>17.37</v>
      </c>
      <c r="T1297" t="n">
        <v>994.86</v>
      </c>
      <c r="U1297" t="n">
        <v>0.74</v>
      </c>
      <c r="V1297" t="n">
        <v>0.76</v>
      </c>
      <c r="W1297" t="n">
        <v>1.14</v>
      </c>
      <c r="X1297" t="n">
        <v>0.06</v>
      </c>
      <c r="Y1297" t="n">
        <v>1</v>
      </c>
      <c r="Z1297" t="n">
        <v>10</v>
      </c>
    </row>
    <row r="1298">
      <c r="A1298" t="n">
        <v>69</v>
      </c>
      <c r="B1298" t="n">
        <v>80</v>
      </c>
      <c r="C1298" t="inlineStr">
        <is>
          <t xml:space="preserve">CONCLUIDO	</t>
        </is>
      </c>
      <c r="D1298" t="n">
        <v>10.8686</v>
      </c>
      <c r="E1298" t="n">
        <v>9.199999999999999</v>
      </c>
      <c r="F1298" t="n">
        <v>6.75</v>
      </c>
      <c r="G1298" t="n">
        <v>101.21</v>
      </c>
      <c r="H1298" t="n">
        <v>1.76</v>
      </c>
      <c r="I1298" t="n">
        <v>4</v>
      </c>
      <c r="J1298" t="n">
        <v>184.33</v>
      </c>
      <c r="K1298" t="n">
        <v>50.28</v>
      </c>
      <c r="L1298" t="n">
        <v>18.25</v>
      </c>
      <c r="M1298" t="n">
        <v>1</v>
      </c>
      <c r="N1298" t="n">
        <v>35.8</v>
      </c>
      <c r="O1298" t="n">
        <v>22967.66</v>
      </c>
      <c r="P1298" t="n">
        <v>68.48</v>
      </c>
      <c r="Q1298" t="n">
        <v>204.14</v>
      </c>
      <c r="R1298" t="n">
        <v>23.6</v>
      </c>
      <c r="S1298" t="n">
        <v>17.37</v>
      </c>
      <c r="T1298" t="n">
        <v>1020.73</v>
      </c>
      <c r="U1298" t="n">
        <v>0.74</v>
      </c>
      <c r="V1298" t="n">
        <v>0.76</v>
      </c>
      <c r="W1298" t="n">
        <v>1.14</v>
      </c>
      <c r="X1298" t="n">
        <v>0.06</v>
      </c>
      <c r="Y1298" t="n">
        <v>1</v>
      </c>
      <c r="Z1298" t="n">
        <v>10</v>
      </c>
    </row>
    <row r="1299">
      <c r="A1299" t="n">
        <v>70</v>
      </c>
      <c r="B1299" t="n">
        <v>80</v>
      </c>
      <c r="C1299" t="inlineStr">
        <is>
          <t xml:space="preserve">CONCLUIDO	</t>
        </is>
      </c>
      <c r="D1299" t="n">
        <v>10.8633</v>
      </c>
      <c r="E1299" t="n">
        <v>9.210000000000001</v>
      </c>
      <c r="F1299" t="n">
        <v>6.75</v>
      </c>
      <c r="G1299" t="n">
        <v>101.28</v>
      </c>
      <c r="H1299" t="n">
        <v>1.78</v>
      </c>
      <c r="I1299" t="n">
        <v>4</v>
      </c>
      <c r="J1299" t="n">
        <v>184.7</v>
      </c>
      <c r="K1299" t="n">
        <v>50.28</v>
      </c>
      <c r="L1299" t="n">
        <v>18.5</v>
      </c>
      <c r="M1299" t="n">
        <v>0</v>
      </c>
      <c r="N1299" t="n">
        <v>35.92</v>
      </c>
      <c r="O1299" t="n">
        <v>23014.13</v>
      </c>
      <c r="P1299" t="n">
        <v>68.61</v>
      </c>
      <c r="Q1299" t="n">
        <v>204.18</v>
      </c>
      <c r="R1299" t="n">
        <v>23.68</v>
      </c>
      <c r="S1299" t="n">
        <v>17.37</v>
      </c>
      <c r="T1299" t="n">
        <v>1059.91</v>
      </c>
      <c r="U1299" t="n">
        <v>0.73</v>
      </c>
      <c r="V1299" t="n">
        <v>0.76</v>
      </c>
      <c r="W1299" t="n">
        <v>1.14</v>
      </c>
      <c r="X1299" t="n">
        <v>0.06</v>
      </c>
      <c r="Y1299" t="n">
        <v>1</v>
      </c>
      <c r="Z1299" t="n">
        <v>10</v>
      </c>
    </row>
    <row r="1300">
      <c r="A1300" t="n">
        <v>0</v>
      </c>
      <c r="B1300" t="n">
        <v>115</v>
      </c>
      <c r="C1300" t="inlineStr">
        <is>
          <t xml:space="preserve">CONCLUIDO	</t>
        </is>
      </c>
      <c r="D1300" t="n">
        <v>6.4396</v>
      </c>
      <c r="E1300" t="n">
        <v>15.53</v>
      </c>
      <c r="F1300" t="n">
        <v>8.65</v>
      </c>
      <c r="G1300" t="n">
        <v>5.41</v>
      </c>
      <c r="H1300" t="n">
        <v>0.08</v>
      </c>
      <c r="I1300" t="n">
        <v>96</v>
      </c>
      <c r="J1300" t="n">
        <v>222.93</v>
      </c>
      <c r="K1300" t="n">
        <v>56.94</v>
      </c>
      <c r="L1300" t="n">
        <v>1</v>
      </c>
      <c r="M1300" t="n">
        <v>94</v>
      </c>
      <c r="N1300" t="n">
        <v>49.99</v>
      </c>
      <c r="O1300" t="n">
        <v>27728.69</v>
      </c>
      <c r="P1300" t="n">
        <v>131.86</v>
      </c>
      <c r="Q1300" t="n">
        <v>204.26</v>
      </c>
      <c r="R1300" t="n">
        <v>82.68000000000001</v>
      </c>
      <c r="S1300" t="n">
        <v>17.37</v>
      </c>
      <c r="T1300" t="n">
        <v>30102.47</v>
      </c>
      <c r="U1300" t="n">
        <v>0.21</v>
      </c>
      <c r="V1300" t="n">
        <v>0.59</v>
      </c>
      <c r="W1300" t="n">
        <v>1.3</v>
      </c>
      <c r="X1300" t="n">
        <v>1.96</v>
      </c>
      <c r="Y1300" t="n">
        <v>1</v>
      </c>
      <c r="Z1300" t="n">
        <v>10</v>
      </c>
    </row>
    <row r="1301">
      <c r="A1301" t="n">
        <v>1</v>
      </c>
      <c r="B1301" t="n">
        <v>115</v>
      </c>
      <c r="C1301" t="inlineStr">
        <is>
          <t xml:space="preserve">CONCLUIDO	</t>
        </is>
      </c>
      <c r="D1301" t="n">
        <v>7.1686</v>
      </c>
      <c r="E1301" t="n">
        <v>13.95</v>
      </c>
      <c r="F1301" t="n">
        <v>8.130000000000001</v>
      </c>
      <c r="G1301" t="n">
        <v>6.77</v>
      </c>
      <c r="H1301" t="n">
        <v>0.1</v>
      </c>
      <c r="I1301" t="n">
        <v>72</v>
      </c>
      <c r="J1301" t="n">
        <v>223.35</v>
      </c>
      <c r="K1301" t="n">
        <v>56.94</v>
      </c>
      <c r="L1301" t="n">
        <v>1.25</v>
      </c>
      <c r="M1301" t="n">
        <v>70</v>
      </c>
      <c r="N1301" t="n">
        <v>50.15</v>
      </c>
      <c r="O1301" t="n">
        <v>27780.03</v>
      </c>
      <c r="P1301" t="n">
        <v>123.7</v>
      </c>
      <c r="Q1301" t="n">
        <v>204.32</v>
      </c>
      <c r="R1301" t="n">
        <v>66.47</v>
      </c>
      <c r="S1301" t="n">
        <v>17.37</v>
      </c>
      <c r="T1301" t="n">
        <v>22117.99</v>
      </c>
      <c r="U1301" t="n">
        <v>0.26</v>
      </c>
      <c r="V1301" t="n">
        <v>0.63</v>
      </c>
      <c r="W1301" t="n">
        <v>1.25</v>
      </c>
      <c r="X1301" t="n">
        <v>1.43</v>
      </c>
      <c r="Y1301" t="n">
        <v>1</v>
      </c>
      <c r="Z1301" t="n">
        <v>10</v>
      </c>
    </row>
    <row r="1302">
      <c r="A1302" t="n">
        <v>2</v>
      </c>
      <c r="B1302" t="n">
        <v>115</v>
      </c>
      <c r="C1302" t="inlineStr">
        <is>
          <t xml:space="preserve">CONCLUIDO	</t>
        </is>
      </c>
      <c r="D1302" t="n">
        <v>7.6095</v>
      </c>
      <c r="E1302" t="n">
        <v>13.14</v>
      </c>
      <c r="F1302" t="n">
        <v>7.89</v>
      </c>
      <c r="G1302" t="n">
        <v>8.02</v>
      </c>
      <c r="H1302" t="n">
        <v>0.12</v>
      </c>
      <c r="I1302" t="n">
        <v>59</v>
      </c>
      <c r="J1302" t="n">
        <v>223.76</v>
      </c>
      <c r="K1302" t="n">
        <v>56.94</v>
      </c>
      <c r="L1302" t="n">
        <v>1.5</v>
      </c>
      <c r="M1302" t="n">
        <v>57</v>
      </c>
      <c r="N1302" t="n">
        <v>50.32</v>
      </c>
      <c r="O1302" t="n">
        <v>27831.42</v>
      </c>
      <c r="P1302" t="n">
        <v>119.96</v>
      </c>
      <c r="Q1302" t="n">
        <v>204.19</v>
      </c>
      <c r="R1302" t="n">
        <v>59.1</v>
      </c>
      <c r="S1302" t="n">
        <v>17.37</v>
      </c>
      <c r="T1302" t="n">
        <v>18497.44</v>
      </c>
      <c r="U1302" t="n">
        <v>0.29</v>
      </c>
      <c r="V1302" t="n">
        <v>0.65</v>
      </c>
      <c r="W1302" t="n">
        <v>1.24</v>
      </c>
      <c r="X1302" t="n">
        <v>1.2</v>
      </c>
      <c r="Y1302" t="n">
        <v>1</v>
      </c>
      <c r="Z1302" t="n">
        <v>10</v>
      </c>
    </row>
    <row r="1303">
      <c r="A1303" t="n">
        <v>3</v>
      </c>
      <c r="B1303" t="n">
        <v>115</v>
      </c>
      <c r="C1303" t="inlineStr">
        <is>
          <t xml:space="preserve">CONCLUIDO	</t>
        </is>
      </c>
      <c r="D1303" t="n">
        <v>8.0093</v>
      </c>
      <c r="E1303" t="n">
        <v>12.49</v>
      </c>
      <c r="F1303" t="n">
        <v>7.67</v>
      </c>
      <c r="G1303" t="n">
        <v>9.4</v>
      </c>
      <c r="H1303" t="n">
        <v>0.14</v>
      </c>
      <c r="I1303" t="n">
        <v>49</v>
      </c>
      <c r="J1303" t="n">
        <v>224.18</v>
      </c>
      <c r="K1303" t="n">
        <v>56.94</v>
      </c>
      <c r="L1303" t="n">
        <v>1.75</v>
      </c>
      <c r="M1303" t="n">
        <v>47</v>
      </c>
      <c r="N1303" t="n">
        <v>50.49</v>
      </c>
      <c r="O1303" t="n">
        <v>27882.87</v>
      </c>
      <c r="P1303" t="n">
        <v>116.53</v>
      </c>
      <c r="Q1303" t="n">
        <v>204.15</v>
      </c>
      <c r="R1303" t="n">
        <v>52.69</v>
      </c>
      <c r="S1303" t="n">
        <v>17.37</v>
      </c>
      <c r="T1303" t="n">
        <v>15342.11</v>
      </c>
      <c r="U1303" t="n">
        <v>0.33</v>
      </c>
      <c r="V1303" t="n">
        <v>0.67</v>
      </c>
      <c r="W1303" t="n">
        <v>1.21</v>
      </c>
      <c r="X1303" t="n">
        <v>0.98</v>
      </c>
      <c r="Y1303" t="n">
        <v>1</v>
      </c>
      <c r="Z1303" t="n">
        <v>10</v>
      </c>
    </row>
    <row r="1304">
      <c r="A1304" t="n">
        <v>4</v>
      </c>
      <c r="B1304" t="n">
        <v>115</v>
      </c>
      <c r="C1304" t="inlineStr">
        <is>
          <t xml:space="preserve">CONCLUIDO	</t>
        </is>
      </c>
      <c r="D1304" t="n">
        <v>8.3127</v>
      </c>
      <c r="E1304" t="n">
        <v>12.03</v>
      </c>
      <c r="F1304" t="n">
        <v>7.53</v>
      </c>
      <c r="G1304" t="n">
        <v>10.75</v>
      </c>
      <c r="H1304" t="n">
        <v>0.16</v>
      </c>
      <c r="I1304" t="n">
        <v>42</v>
      </c>
      <c r="J1304" t="n">
        <v>224.6</v>
      </c>
      <c r="K1304" t="n">
        <v>56.94</v>
      </c>
      <c r="L1304" t="n">
        <v>2</v>
      </c>
      <c r="M1304" t="n">
        <v>40</v>
      </c>
      <c r="N1304" t="n">
        <v>50.65</v>
      </c>
      <c r="O1304" t="n">
        <v>27934.37</v>
      </c>
      <c r="P1304" t="n">
        <v>114.15</v>
      </c>
      <c r="Q1304" t="n">
        <v>204.18</v>
      </c>
      <c r="R1304" t="n">
        <v>47.54</v>
      </c>
      <c r="S1304" t="n">
        <v>17.37</v>
      </c>
      <c r="T1304" t="n">
        <v>12804.45</v>
      </c>
      <c r="U1304" t="n">
        <v>0.37</v>
      </c>
      <c r="V1304" t="n">
        <v>0.68</v>
      </c>
      <c r="W1304" t="n">
        <v>1.21</v>
      </c>
      <c r="X1304" t="n">
        <v>0.83</v>
      </c>
      <c r="Y1304" t="n">
        <v>1</v>
      </c>
      <c r="Z1304" t="n">
        <v>10</v>
      </c>
    </row>
    <row r="1305">
      <c r="A1305" t="n">
        <v>5</v>
      </c>
      <c r="B1305" t="n">
        <v>115</v>
      </c>
      <c r="C1305" t="inlineStr">
        <is>
          <t xml:space="preserve">CONCLUIDO	</t>
        </is>
      </c>
      <c r="D1305" t="n">
        <v>8.548999999999999</v>
      </c>
      <c r="E1305" t="n">
        <v>11.7</v>
      </c>
      <c r="F1305" t="n">
        <v>7.41</v>
      </c>
      <c r="G1305" t="n">
        <v>12.02</v>
      </c>
      <c r="H1305" t="n">
        <v>0.18</v>
      </c>
      <c r="I1305" t="n">
        <v>37</v>
      </c>
      <c r="J1305" t="n">
        <v>225.01</v>
      </c>
      <c r="K1305" t="n">
        <v>56.94</v>
      </c>
      <c r="L1305" t="n">
        <v>2.25</v>
      </c>
      <c r="M1305" t="n">
        <v>35</v>
      </c>
      <c r="N1305" t="n">
        <v>50.82</v>
      </c>
      <c r="O1305" t="n">
        <v>27985.94</v>
      </c>
      <c r="P1305" t="n">
        <v>112.29</v>
      </c>
      <c r="Q1305" t="n">
        <v>204.17</v>
      </c>
      <c r="R1305" t="n">
        <v>44.37</v>
      </c>
      <c r="S1305" t="n">
        <v>17.37</v>
      </c>
      <c r="T1305" t="n">
        <v>11244.74</v>
      </c>
      <c r="U1305" t="n">
        <v>0.39</v>
      </c>
      <c r="V1305" t="n">
        <v>0.6899999999999999</v>
      </c>
      <c r="W1305" t="n">
        <v>1.19</v>
      </c>
      <c r="X1305" t="n">
        <v>0.72</v>
      </c>
      <c r="Y1305" t="n">
        <v>1</v>
      </c>
      <c r="Z1305" t="n">
        <v>10</v>
      </c>
    </row>
    <row r="1306">
      <c r="A1306" t="n">
        <v>6</v>
      </c>
      <c r="B1306" t="n">
        <v>115</v>
      </c>
      <c r="C1306" t="inlineStr">
        <is>
          <t xml:space="preserve">CONCLUIDO	</t>
        </is>
      </c>
      <c r="D1306" t="n">
        <v>8.740600000000001</v>
      </c>
      <c r="E1306" t="n">
        <v>11.44</v>
      </c>
      <c r="F1306" t="n">
        <v>7.33</v>
      </c>
      <c r="G1306" t="n">
        <v>13.33</v>
      </c>
      <c r="H1306" t="n">
        <v>0.2</v>
      </c>
      <c r="I1306" t="n">
        <v>33</v>
      </c>
      <c r="J1306" t="n">
        <v>225.43</v>
      </c>
      <c r="K1306" t="n">
        <v>56.94</v>
      </c>
      <c r="L1306" t="n">
        <v>2.5</v>
      </c>
      <c r="M1306" t="n">
        <v>31</v>
      </c>
      <c r="N1306" t="n">
        <v>50.99</v>
      </c>
      <c r="O1306" t="n">
        <v>28037.57</v>
      </c>
      <c r="P1306" t="n">
        <v>110.95</v>
      </c>
      <c r="Q1306" t="n">
        <v>204.15</v>
      </c>
      <c r="R1306" t="n">
        <v>41.56</v>
      </c>
      <c r="S1306" t="n">
        <v>17.37</v>
      </c>
      <c r="T1306" t="n">
        <v>9856.200000000001</v>
      </c>
      <c r="U1306" t="n">
        <v>0.42</v>
      </c>
      <c r="V1306" t="n">
        <v>0.7</v>
      </c>
      <c r="W1306" t="n">
        <v>1.2</v>
      </c>
      <c r="X1306" t="n">
        <v>0.64</v>
      </c>
      <c r="Y1306" t="n">
        <v>1</v>
      </c>
      <c r="Z1306" t="n">
        <v>10</v>
      </c>
    </row>
    <row r="1307">
      <c r="A1307" t="n">
        <v>7</v>
      </c>
      <c r="B1307" t="n">
        <v>115</v>
      </c>
      <c r="C1307" t="inlineStr">
        <is>
          <t xml:space="preserve">CONCLUIDO	</t>
        </is>
      </c>
      <c r="D1307" t="n">
        <v>8.886699999999999</v>
      </c>
      <c r="E1307" t="n">
        <v>11.25</v>
      </c>
      <c r="F1307" t="n">
        <v>7.28</v>
      </c>
      <c r="G1307" t="n">
        <v>14.55</v>
      </c>
      <c r="H1307" t="n">
        <v>0.22</v>
      </c>
      <c r="I1307" t="n">
        <v>30</v>
      </c>
      <c r="J1307" t="n">
        <v>225.85</v>
      </c>
      <c r="K1307" t="n">
        <v>56.94</v>
      </c>
      <c r="L1307" t="n">
        <v>2.75</v>
      </c>
      <c r="M1307" t="n">
        <v>28</v>
      </c>
      <c r="N1307" t="n">
        <v>51.16</v>
      </c>
      <c r="O1307" t="n">
        <v>28089.25</v>
      </c>
      <c r="P1307" t="n">
        <v>110</v>
      </c>
      <c r="Q1307" t="n">
        <v>204.18</v>
      </c>
      <c r="R1307" t="n">
        <v>40.08</v>
      </c>
      <c r="S1307" t="n">
        <v>17.37</v>
      </c>
      <c r="T1307" t="n">
        <v>9132.65</v>
      </c>
      <c r="U1307" t="n">
        <v>0.43</v>
      </c>
      <c r="V1307" t="n">
        <v>0.7</v>
      </c>
      <c r="W1307" t="n">
        <v>1.18</v>
      </c>
      <c r="X1307" t="n">
        <v>0.58</v>
      </c>
      <c r="Y1307" t="n">
        <v>1</v>
      </c>
      <c r="Z1307" t="n">
        <v>10</v>
      </c>
    </row>
    <row r="1308">
      <c r="A1308" t="n">
        <v>8</v>
      </c>
      <c r="B1308" t="n">
        <v>115</v>
      </c>
      <c r="C1308" t="inlineStr">
        <is>
          <t xml:space="preserve">CONCLUIDO	</t>
        </is>
      </c>
      <c r="D1308" t="n">
        <v>9.045</v>
      </c>
      <c r="E1308" t="n">
        <v>11.06</v>
      </c>
      <c r="F1308" t="n">
        <v>7.21</v>
      </c>
      <c r="G1308" t="n">
        <v>16.02</v>
      </c>
      <c r="H1308" t="n">
        <v>0.24</v>
      </c>
      <c r="I1308" t="n">
        <v>27</v>
      </c>
      <c r="J1308" t="n">
        <v>226.27</v>
      </c>
      <c r="K1308" t="n">
        <v>56.94</v>
      </c>
      <c r="L1308" t="n">
        <v>3</v>
      </c>
      <c r="M1308" t="n">
        <v>25</v>
      </c>
      <c r="N1308" t="n">
        <v>51.33</v>
      </c>
      <c r="O1308" t="n">
        <v>28140.99</v>
      </c>
      <c r="P1308" t="n">
        <v>108.85</v>
      </c>
      <c r="Q1308" t="n">
        <v>204.27</v>
      </c>
      <c r="R1308" t="n">
        <v>38.02</v>
      </c>
      <c r="S1308" t="n">
        <v>17.37</v>
      </c>
      <c r="T1308" t="n">
        <v>8115.36</v>
      </c>
      <c r="U1308" t="n">
        <v>0.46</v>
      </c>
      <c r="V1308" t="n">
        <v>0.71</v>
      </c>
      <c r="W1308" t="n">
        <v>1.18</v>
      </c>
      <c r="X1308" t="n">
        <v>0.52</v>
      </c>
      <c r="Y1308" t="n">
        <v>1</v>
      </c>
      <c r="Z1308" t="n">
        <v>10</v>
      </c>
    </row>
    <row r="1309">
      <c r="A1309" t="n">
        <v>9</v>
      </c>
      <c r="B1309" t="n">
        <v>115</v>
      </c>
      <c r="C1309" t="inlineStr">
        <is>
          <t xml:space="preserve">CONCLUIDO	</t>
        </is>
      </c>
      <c r="D1309" t="n">
        <v>9.139799999999999</v>
      </c>
      <c r="E1309" t="n">
        <v>10.94</v>
      </c>
      <c r="F1309" t="n">
        <v>7.18</v>
      </c>
      <c r="G1309" t="n">
        <v>17.24</v>
      </c>
      <c r="H1309" t="n">
        <v>0.25</v>
      </c>
      <c r="I1309" t="n">
        <v>25</v>
      </c>
      <c r="J1309" t="n">
        <v>226.69</v>
      </c>
      <c r="K1309" t="n">
        <v>56.94</v>
      </c>
      <c r="L1309" t="n">
        <v>3.25</v>
      </c>
      <c r="M1309" t="n">
        <v>23</v>
      </c>
      <c r="N1309" t="n">
        <v>51.5</v>
      </c>
      <c r="O1309" t="n">
        <v>28192.8</v>
      </c>
      <c r="P1309" t="n">
        <v>108.35</v>
      </c>
      <c r="Q1309" t="n">
        <v>204.15</v>
      </c>
      <c r="R1309" t="n">
        <v>37.03</v>
      </c>
      <c r="S1309" t="n">
        <v>17.37</v>
      </c>
      <c r="T1309" t="n">
        <v>7632.1</v>
      </c>
      <c r="U1309" t="n">
        <v>0.47</v>
      </c>
      <c r="V1309" t="n">
        <v>0.71</v>
      </c>
      <c r="W1309" t="n">
        <v>1.18</v>
      </c>
      <c r="X1309" t="n">
        <v>0.49</v>
      </c>
      <c r="Y1309" t="n">
        <v>1</v>
      </c>
      <c r="Z1309" t="n">
        <v>10</v>
      </c>
    </row>
    <row r="1310">
      <c r="A1310" t="n">
        <v>10</v>
      </c>
      <c r="B1310" t="n">
        <v>115</v>
      </c>
      <c r="C1310" t="inlineStr">
        <is>
          <t xml:space="preserve">CONCLUIDO	</t>
        </is>
      </c>
      <c r="D1310" t="n">
        <v>9.2524</v>
      </c>
      <c r="E1310" t="n">
        <v>10.81</v>
      </c>
      <c r="F1310" t="n">
        <v>7.14</v>
      </c>
      <c r="G1310" t="n">
        <v>18.62</v>
      </c>
      <c r="H1310" t="n">
        <v>0.27</v>
      </c>
      <c r="I1310" t="n">
        <v>23</v>
      </c>
      <c r="J1310" t="n">
        <v>227.11</v>
      </c>
      <c r="K1310" t="n">
        <v>56.94</v>
      </c>
      <c r="L1310" t="n">
        <v>3.5</v>
      </c>
      <c r="M1310" t="n">
        <v>21</v>
      </c>
      <c r="N1310" t="n">
        <v>51.67</v>
      </c>
      <c r="O1310" t="n">
        <v>28244.66</v>
      </c>
      <c r="P1310" t="n">
        <v>107.52</v>
      </c>
      <c r="Q1310" t="n">
        <v>204.28</v>
      </c>
      <c r="R1310" t="n">
        <v>35.75</v>
      </c>
      <c r="S1310" t="n">
        <v>17.37</v>
      </c>
      <c r="T1310" t="n">
        <v>7003.97</v>
      </c>
      <c r="U1310" t="n">
        <v>0.49</v>
      </c>
      <c r="V1310" t="n">
        <v>0.72</v>
      </c>
      <c r="W1310" t="n">
        <v>1.18</v>
      </c>
      <c r="X1310" t="n">
        <v>0.45</v>
      </c>
      <c r="Y1310" t="n">
        <v>1</v>
      </c>
      <c r="Z1310" t="n">
        <v>10</v>
      </c>
    </row>
    <row r="1311">
      <c r="A1311" t="n">
        <v>11</v>
      </c>
      <c r="B1311" t="n">
        <v>115</v>
      </c>
      <c r="C1311" t="inlineStr">
        <is>
          <t xml:space="preserve">CONCLUIDO	</t>
        </is>
      </c>
      <c r="D1311" t="n">
        <v>9.304</v>
      </c>
      <c r="E1311" t="n">
        <v>10.75</v>
      </c>
      <c r="F1311" t="n">
        <v>7.12</v>
      </c>
      <c r="G1311" t="n">
        <v>19.42</v>
      </c>
      <c r="H1311" t="n">
        <v>0.29</v>
      </c>
      <c r="I1311" t="n">
        <v>22</v>
      </c>
      <c r="J1311" t="n">
        <v>227.53</v>
      </c>
      <c r="K1311" t="n">
        <v>56.94</v>
      </c>
      <c r="L1311" t="n">
        <v>3.75</v>
      </c>
      <c r="M1311" t="n">
        <v>20</v>
      </c>
      <c r="N1311" t="n">
        <v>51.84</v>
      </c>
      <c r="O1311" t="n">
        <v>28296.58</v>
      </c>
      <c r="P1311" t="n">
        <v>107.19</v>
      </c>
      <c r="Q1311" t="n">
        <v>204.15</v>
      </c>
      <c r="R1311" t="n">
        <v>35.09</v>
      </c>
      <c r="S1311" t="n">
        <v>17.37</v>
      </c>
      <c r="T1311" t="n">
        <v>6677.02</v>
      </c>
      <c r="U1311" t="n">
        <v>0.5</v>
      </c>
      <c r="V1311" t="n">
        <v>0.72</v>
      </c>
      <c r="W1311" t="n">
        <v>1.18</v>
      </c>
      <c r="X1311" t="n">
        <v>0.43</v>
      </c>
      <c r="Y1311" t="n">
        <v>1</v>
      </c>
      <c r="Z1311" t="n">
        <v>10</v>
      </c>
    </row>
    <row r="1312">
      <c r="A1312" t="n">
        <v>12</v>
      </c>
      <c r="B1312" t="n">
        <v>115</v>
      </c>
      <c r="C1312" t="inlineStr">
        <is>
          <t xml:space="preserve">CONCLUIDO	</t>
        </is>
      </c>
      <c r="D1312" t="n">
        <v>9.438700000000001</v>
      </c>
      <c r="E1312" t="n">
        <v>10.59</v>
      </c>
      <c r="F1312" t="n">
        <v>7.06</v>
      </c>
      <c r="G1312" t="n">
        <v>21.17</v>
      </c>
      <c r="H1312" t="n">
        <v>0.31</v>
      </c>
      <c r="I1312" t="n">
        <v>20</v>
      </c>
      <c r="J1312" t="n">
        <v>227.95</v>
      </c>
      <c r="K1312" t="n">
        <v>56.94</v>
      </c>
      <c r="L1312" t="n">
        <v>4</v>
      </c>
      <c r="M1312" t="n">
        <v>18</v>
      </c>
      <c r="N1312" t="n">
        <v>52.01</v>
      </c>
      <c r="O1312" t="n">
        <v>28348.56</v>
      </c>
      <c r="P1312" t="n">
        <v>106.05</v>
      </c>
      <c r="Q1312" t="n">
        <v>204.14</v>
      </c>
      <c r="R1312" t="n">
        <v>33.29</v>
      </c>
      <c r="S1312" t="n">
        <v>17.37</v>
      </c>
      <c r="T1312" t="n">
        <v>5789.39</v>
      </c>
      <c r="U1312" t="n">
        <v>0.52</v>
      </c>
      <c r="V1312" t="n">
        <v>0.72</v>
      </c>
      <c r="W1312" t="n">
        <v>1.16</v>
      </c>
      <c r="X1312" t="n">
        <v>0.36</v>
      </c>
      <c r="Y1312" t="n">
        <v>1</v>
      </c>
      <c r="Z1312" t="n">
        <v>10</v>
      </c>
    </row>
    <row r="1313">
      <c r="A1313" t="n">
        <v>13</v>
      </c>
      <c r="B1313" t="n">
        <v>115</v>
      </c>
      <c r="C1313" t="inlineStr">
        <is>
          <t xml:space="preserve">CONCLUIDO	</t>
        </is>
      </c>
      <c r="D1313" t="n">
        <v>9.491899999999999</v>
      </c>
      <c r="E1313" t="n">
        <v>10.54</v>
      </c>
      <c r="F1313" t="n">
        <v>7.04</v>
      </c>
      <c r="G1313" t="n">
        <v>22.23</v>
      </c>
      <c r="H1313" t="n">
        <v>0.33</v>
      </c>
      <c r="I1313" t="n">
        <v>19</v>
      </c>
      <c r="J1313" t="n">
        <v>228.38</v>
      </c>
      <c r="K1313" t="n">
        <v>56.94</v>
      </c>
      <c r="L1313" t="n">
        <v>4.25</v>
      </c>
      <c r="M1313" t="n">
        <v>17</v>
      </c>
      <c r="N1313" t="n">
        <v>52.18</v>
      </c>
      <c r="O1313" t="n">
        <v>28400.61</v>
      </c>
      <c r="P1313" t="n">
        <v>105.67</v>
      </c>
      <c r="Q1313" t="n">
        <v>204.16</v>
      </c>
      <c r="R1313" t="n">
        <v>32.86</v>
      </c>
      <c r="S1313" t="n">
        <v>17.37</v>
      </c>
      <c r="T1313" t="n">
        <v>5577.34</v>
      </c>
      <c r="U1313" t="n">
        <v>0.53</v>
      </c>
      <c r="V1313" t="n">
        <v>0.73</v>
      </c>
      <c r="W1313" t="n">
        <v>1.16</v>
      </c>
      <c r="X1313" t="n">
        <v>0.35</v>
      </c>
      <c r="Y1313" t="n">
        <v>1</v>
      </c>
      <c r="Z1313" t="n">
        <v>10</v>
      </c>
    </row>
    <row r="1314">
      <c r="A1314" t="n">
        <v>14</v>
      </c>
      <c r="B1314" t="n">
        <v>115</v>
      </c>
      <c r="C1314" t="inlineStr">
        <is>
          <t xml:space="preserve">CONCLUIDO	</t>
        </is>
      </c>
      <c r="D1314" t="n">
        <v>9.543200000000001</v>
      </c>
      <c r="E1314" t="n">
        <v>10.48</v>
      </c>
      <c r="F1314" t="n">
        <v>7.03</v>
      </c>
      <c r="G1314" t="n">
        <v>23.43</v>
      </c>
      <c r="H1314" t="n">
        <v>0.35</v>
      </c>
      <c r="I1314" t="n">
        <v>18</v>
      </c>
      <c r="J1314" t="n">
        <v>228.8</v>
      </c>
      <c r="K1314" t="n">
        <v>56.94</v>
      </c>
      <c r="L1314" t="n">
        <v>4.5</v>
      </c>
      <c r="M1314" t="n">
        <v>16</v>
      </c>
      <c r="N1314" t="n">
        <v>52.36</v>
      </c>
      <c r="O1314" t="n">
        <v>28452.71</v>
      </c>
      <c r="P1314" t="n">
        <v>105.43</v>
      </c>
      <c r="Q1314" t="n">
        <v>204.17</v>
      </c>
      <c r="R1314" t="n">
        <v>32.29</v>
      </c>
      <c r="S1314" t="n">
        <v>17.37</v>
      </c>
      <c r="T1314" t="n">
        <v>5298.4</v>
      </c>
      <c r="U1314" t="n">
        <v>0.54</v>
      </c>
      <c r="V1314" t="n">
        <v>0.73</v>
      </c>
      <c r="W1314" t="n">
        <v>1.17</v>
      </c>
      <c r="X1314" t="n">
        <v>0.34</v>
      </c>
      <c r="Y1314" t="n">
        <v>1</v>
      </c>
      <c r="Z1314" t="n">
        <v>10</v>
      </c>
    </row>
    <row r="1315">
      <c r="A1315" t="n">
        <v>15</v>
      </c>
      <c r="B1315" t="n">
        <v>115</v>
      </c>
      <c r="C1315" t="inlineStr">
        <is>
          <t xml:space="preserve">CONCLUIDO	</t>
        </is>
      </c>
      <c r="D1315" t="n">
        <v>9.594900000000001</v>
      </c>
      <c r="E1315" t="n">
        <v>10.42</v>
      </c>
      <c r="F1315" t="n">
        <v>7.02</v>
      </c>
      <c r="G1315" t="n">
        <v>24.76</v>
      </c>
      <c r="H1315" t="n">
        <v>0.37</v>
      </c>
      <c r="I1315" t="n">
        <v>17</v>
      </c>
      <c r="J1315" t="n">
        <v>229.22</v>
      </c>
      <c r="K1315" t="n">
        <v>56.94</v>
      </c>
      <c r="L1315" t="n">
        <v>4.75</v>
      </c>
      <c r="M1315" t="n">
        <v>15</v>
      </c>
      <c r="N1315" t="n">
        <v>52.53</v>
      </c>
      <c r="O1315" t="n">
        <v>28504.87</v>
      </c>
      <c r="P1315" t="n">
        <v>105.04</v>
      </c>
      <c r="Q1315" t="n">
        <v>204.15</v>
      </c>
      <c r="R1315" t="n">
        <v>31.71</v>
      </c>
      <c r="S1315" t="n">
        <v>17.37</v>
      </c>
      <c r="T1315" t="n">
        <v>5014.63</v>
      </c>
      <c r="U1315" t="n">
        <v>0.55</v>
      </c>
      <c r="V1315" t="n">
        <v>0.73</v>
      </c>
      <c r="W1315" t="n">
        <v>1.17</v>
      </c>
      <c r="X1315" t="n">
        <v>0.32</v>
      </c>
      <c r="Y1315" t="n">
        <v>1</v>
      </c>
      <c r="Z1315" t="n">
        <v>10</v>
      </c>
    </row>
    <row r="1316">
      <c r="A1316" t="n">
        <v>16</v>
      </c>
      <c r="B1316" t="n">
        <v>115</v>
      </c>
      <c r="C1316" t="inlineStr">
        <is>
          <t xml:space="preserve">CONCLUIDO	</t>
        </is>
      </c>
      <c r="D1316" t="n">
        <v>9.653499999999999</v>
      </c>
      <c r="E1316" t="n">
        <v>10.36</v>
      </c>
      <c r="F1316" t="n">
        <v>7</v>
      </c>
      <c r="G1316" t="n">
        <v>26.23</v>
      </c>
      <c r="H1316" t="n">
        <v>0.39</v>
      </c>
      <c r="I1316" t="n">
        <v>16</v>
      </c>
      <c r="J1316" t="n">
        <v>229.65</v>
      </c>
      <c r="K1316" t="n">
        <v>56.94</v>
      </c>
      <c r="L1316" t="n">
        <v>5</v>
      </c>
      <c r="M1316" t="n">
        <v>14</v>
      </c>
      <c r="N1316" t="n">
        <v>52.7</v>
      </c>
      <c r="O1316" t="n">
        <v>28557.1</v>
      </c>
      <c r="P1316" t="n">
        <v>104.74</v>
      </c>
      <c r="Q1316" t="n">
        <v>204.16</v>
      </c>
      <c r="R1316" t="n">
        <v>31.23</v>
      </c>
      <c r="S1316" t="n">
        <v>17.37</v>
      </c>
      <c r="T1316" t="n">
        <v>4775.84</v>
      </c>
      <c r="U1316" t="n">
        <v>0.5600000000000001</v>
      </c>
      <c r="V1316" t="n">
        <v>0.73</v>
      </c>
      <c r="W1316" t="n">
        <v>1.16</v>
      </c>
      <c r="X1316" t="n">
        <v>0.3</v>
      </c>
      <c r="Y1316" t="n">
        <v>1</v>
      </c>
      <c r="Z1316" t="n">
        <v>10</v>
      </c>
    </row>
    <row r="1317">
      <c r="A1317" t="n">
        <v>17</v>
      </c>
      <c r="B1317" t="n">
        <v>115</v>
      </c>
      <c r="C1317" t="inlineStr">
        <is>
          <t xml:space="preserve">CONCLUIDO	</t>
        </is>
      </c>
      <c r="D1317" t="n">
        <v>9.637499999999999</v>
      </c>
      <c r="E1317" t="n">
        <v>10.38</v>
      </c>
      <c r="F1317" t="n">
        <v>7.01</v>
      </c>
      <c r="G1317" t="n">
        <v>26.3</v>
      </c>
      <c r="H1317" t="n">
        <v>0.41</v>
      </c>
      <c r="I1317" t="n">
        <v>16</v>
      </c>
      <c r="J1317" t="n">
        <v>230.07</v>
      </c>
      <c r="K1317" t="n">
        <v>56.94</v>
      </c>
      <c r="L1317" t="n">
        <v>5.25</v>
      </c>
      <c r="M1317" t="n">
        <v>14</v>
      </c>
      <c r="N1317" t="n">
        <v>52.88</v>
      </c>
      <c r="O1317" t="n">
        <v>28609.38</v>
      </c>
      <c r="P1317" t="n">
        <v>104.89</v>
      </c>
      <c r="Q1317" t="n">
        <v>204.18</v>
      </c>
      <c r="R1317" t="n">
        <v>31.88</v>
      </c>
      <c r="S1317" t="n">
        <v>17.37</v>
      </c>
      <c r="T1317" t="n">
        <v>5102.91</v>
      </c>
      <c r="U1317" t="n">
        <v>0.54</v>
      </c>
      <c r="V1317" t="n">
        <v>0.73</v>
      </c>
      <c r="W1317" t="n">
        <v>1.16</v>
      </c>
      <c r="X1317" t="n">
        <v>0.32</v>
      </c>
      <c r="Y1317" t="n">
        <v>1</v>
      </c>
      <c r="Z1317" t="n">
        <v>10</v>
      </c>
    </row>
    <row r="1318">
      <c r="A1318" t="n">
        <v>18</v>
      </c>
      <c r="B1318" t="n">
        <v>115</v>
      </c>
      <c r="C1318" t="inlineStr">
        <is>
          <t xml:space="preserve">CONCLUIDO	</t>
        </is>
      </c>
      <c r="D1318" t="n">
        <v>9.7279</v>
      </c>
      <c r="E1318" t="n">
        <v>10.28</v>
      </c>
      <c r="F1318" t="n">
        <v>6.96</v>
      </c>
      <c r="G1318" t="n">
        <v>27.84</v>
      </c>
      <c r="H1318" t="n">
        <v>0.42</v>
      </c>
      <c r="I1318" t="n">
        <v>15</v>
      </c>
      <c r="J1318" t="n">
        <v>230.49</v>
      </c>
      <c r="K1318" t="n">
        <v>56.94</v>
      </c>
      <c r="L1318" t="n">
        <v>5.5</v>
      </c>
      <c r="M1318" t="n">
        <v>13</v>
      </c>
      <c r="N1318" t="n">
        <v>53.05</v>
      </c>
      <c r="O1318" t="n">
        <v>28661.73</v>
      </c>
      <c r="P1318" t="n">
        <v>103.96</v>
      </c>
      <c r="Q1318" t="n">
        <v>204.14</v>
      </c>
      <c r="R1318" t="n">
        <v>30.24</v>
      </c>
      <c r="S1318" t="n">
        <v>17.37</v>
      </c>
      <c r="T1318" t="n">
        <v>4286.4</v>
      </c>
      <c r="U1318" t="n">
        <v>0.57</v>
      </c>
      <c r="V1318" t="n">
        <v>0.73</v>
      </c>
      <c r="W1318" t="n">
        <v>1.16</v>
      </c>
      <c r="X1318" t="n">
        <v>0.27</v>
      </c>
      <c r="Y1318" t="n">
        <v>1</v>
      </c>
      <c r="Z1318" t="n">
        <v>10</v>
      </c>
    </row>
    <row r="1319">
      <c r="A1319" t="n">
        <v>19</v>
      </c>
      <c r="B1319" t="n">
        <v>115</v>
      </c>
      <c r="C1319" t="inlineStr">
        <is>
          <t xml:space="preserve">CONCLUIDO	</t>
        </is>
      </c>
      <c r="D1319" t="n">
        <v>9.776</v>
      </c>
      <c r="E1319" t="n">
        <v>10.23</v>
      </c>
      <c r="F1319" t="n">
        <v>6.95</v>
      </c>
      <c r="G1319" t="n">
        <v>29.8</v>
      </c>
      <c r="H1319" t="n">
        <v>0.44</v>
      </c>
      <c r="I1319" t="n">
        <v>14</v>
      </c>
      <c r="J1319" t="n">
        <v>230.92</v>
      </c>
      <c r="K1319" t="n">
        <v>56.94</v>
      </c>
      <c r="L1319" t="n">
        <v>5.75</v>
      </c>
      <c r="M1319" t="n">
        <v>12</v>
      </c>
      <c r="N1319" t="n">
        <v>53.23</v>
      </c>
      <c r="O1319" t="n">
        <v>28714.14</v>
      </c>
      <c r="P1319" t="n">
        <v>103.69</v>
      </c>
      <c r="Q1319" t="n">
        <v>204.19</v>
      </c>
      <c r="R1319" t="n">
        <v>30.08</v>
      </c>
      <c r="S1319" t="n">
        <v>17.37</v>
      </c>
      <c r="T1319" t="n">
        <v>4210.62</v>
      </c>
      <c r="U1319" t="n">
        <v>0.58</v>
      </c>
      <c r="V1319" t="n">
        <v>0.73</v>
      </c>
      <c r="W1319" t="n">
        <v>1.16</v>
      </c>
      <c r="X1319" t="n">
        <v>0.26</v>
      </c>
      <c r="Y1319" t="n">
        <v>1</v>
      </c>
      <c r="Z1319" t="n">
        <v>10</v>
      </c>
    </row>
    <row r="1320">
      <c r="A1320" t="n">
        <v>20</v>
      </c>
      <c r="B1320" t="n">
        <v>115</v>
      </c>
      <c r="C1320" t="inlineStr">
        <is>
          <t xml:space="preserve">CONCLUIDO	</t>
        </is>
      </c>
      <c r="D1320" t="n">
        <v>9.783899999999999</v>
      </c>
      <c r="E1320" t="n">
        <v>10.22</v>
      </c>
      <c r="F1320" t="n">
        <v>6.95</v>
      </c>
      <c r="G1320" t="n">
        <v>29.77</v>
      </c>
      <c r="H1320" t="n">
        <v>0.46</v>
      </c>
      <c r="I1320" t="n">
        <v>14</v>
      </c>
      <c r="J1320" t="n">
        <v>231.34</v>
      </c>
      <c r="K1320" t="n">
        <v>56.94</v>
      </c>
      <c r="L1320" t="n">
        <v>6</v>
      </c>
      <c r="M1320" t="n">
        <v>12</v>
      </c>
      <c r="N1320" t="n">
        <v>53.4</v>
      </c>
      <c r="O1320" t="n">
        <v>28766.61</v>
      </c>
      <c r="P1320" t="n">
        <v>103.54</v>
      </c>
      <c r="Q1320" t="n">
        <v>204.16</v>
      </c>
      <c r="R1320" t="n">
        <v>29.68</v>
      </c>
      <c r="S1320" t="n">
        <v>17.37</v>
      </c>
      <c r="T1320" t="n">
        <v>4012.79</v>
      </c>
      <c r="U1320" t="n">
        <v>0.59</v>
      </c>
      <c r="V1320" t="n">
        <v>0.74</v>
      </c>
      <c r="W1320" t="n">
        <v>1.16</v>
      </c>
      <c r="X1320" t="n">
        <v>0.25</v>
      </c>
      <c r="Y1320" t="n">
        <v>1</v>
      </c>
      <c r="Z1320" t="n">
        <v>10</v>
      </c>
    </row>
    <row r="1321">
      <c r="A1321" t="n">
        <v>21</v>
      </c>
      <c r="B1321" t="n">
        <v>115</v>
      </c>
      <c r="C1321" t="inlineStr">
        <is>
          <t xml:space="preserve">CONCLUIDO	</t>
        </is>
      </c>
      <c r="D1321" t="n">
        <v>9.841699999999999</v>
      </c>
      <c r="E1321" t="n">
        <v>10.16</v>
      </c>
      <c r="F1321" t="n">
        <v>6.93</v>
      </c>
      <c r="G1321" t="n">
        <v>31.98</v>
      </c>
      <c r="H1321" t="n">
        <v>0.48</v>
      </c>
      <c r="I1321" t="n">
        <v>13</v>
      </c>
      <c r="J1321" t="n">
        <v>231.77</v>
      </c>
      <c r="K1321" t="n">
        <v>56.94</v>
      </c>
      <c r="L1321" t="n">
        <v>6.25</v>
      </c>
      <c r="M1321" t="n">
        <v>11</v>
      </c>
      <c r="N1321" t="n">
        <v>53.58</v>
      </c>
      <c r="O1321" t="n">
        <v>28819.14</v>
      </c>
      <c r="P1321" t="n">
        <v>103.17</v>
      </c>
      <c r="Q1321" t="n">
        <v>204.14</v>
      </c>
      <c r="R1321" t="n">
        <v>29.32</v>
      </c>
      <c r="S1321" t="n">
        <v>17.37</v>
      </c>
      <c r="T1321" t="n">
        <v>3835.26</v>
      </c>
      <c r="U1321" t="n">
        <v>0.59</v>
      </c>
      <c r="V1321" t="n">
        <v>0.74</v>
      </c>
      <c r="W1321" t="n">
        <v>1.15</v>
      </c>
      <c r="X1321" t="n">
        <v>0.24</v>
      </c>
      <c r="Y1321" t="n">
        <v>1</v>
      </c>
      <c r="Z1321" t="n">
        <v>10</v>
      </c>
    </row>
    <row r="1322">
      <c r="A1322" t="n">
        <v>22</v>
      </c>
      <c r="B1322" t="n">
        <v>115</v>
      </c>
      <c r="C1322" t="inlineStr">
        <is>
          <t xml:space="preserve">CONCLUIDO	</t>
        </is>
      </c>
      <c r="D1322" t="n">
        <v>9.8474</v>
      </c>
      <c r="E1322" t="n">
        <v>10.15</v>
      </c>
      <c r="F1322" t="n">
        <v>6.92</v>
      </c>
      <c r="G1322" t="n">
        <v>31.96</v>
      </c>
      <c r="H1322" t="n">
        <v>0.5</v>
      </c>
      <c r="I1322" t="n">
        <v>13</v>
      </c>
      <c r="J1322" t="n">
        <v>232.2</v>
      </c>
      <c r="K1322" t="n">
        <v>56.94</v>
      </c>
      <c r="L1322" t="n">
        <v>6.5</v>
      </c>
      <c r="M1322" t="n">
        <v>11</v>
      </c>
      <c r="N1322" t="n">
        <v>53.75</v>
      </c>
      <c r="O1322" t="n">
        <v>28871.74</v>
      </c>
      <c r="P1322" t="n">
        <v>103.03</v>
      </c>
      <c r="Q1322" t="n">
        <v>204.17</v>
      </c>
      <c r="R1322" t="n">
        <v>28.97</v>
      </c>
      <c r="S1322" t="n">
        <v>17.37</v>
      </c>
      <c r="T1322" t="n">
        <v>3663.95</v>
      </c>
      <c r="U1322" t="n">
        <v>0.6</v>
      </c>
      <c r="V1322" t="n">
        <v>0.74</v>
      </c>
      <c r="W1322" t="n">
        <v>1.16</v>
      </c>
      <c r="X1322" t="n">
        <v>0.23</v>
      </c>
      <c r="Y1322" t="n">
        <v>1</v>
      </c>
      <c r="Z1322" t="n">
        <v>10</v>
      </c>
    </row>
    <row r="1323">
      <c r="A1323" t="n">
        <v>23</v>
      </c>
      <c r="B1323" t="n">
        <v>115</v>
      </c>
      <c r="C1323" t="inlineStr">
        <is>
          <t xml:space="preserve">CONCLUIDO	</t>
        </is>
      </c>
      <c r="D1323" t="n">
        <v>9.8996</v>
      </c>
      <c r="E1323" t="n">
        <v>10.1</v>
      </c>
      <c r="F1323" t="n">
        <v>6.91</v>
      </c>
      <c r="G1323" t="n">
        <v>34.57</v>
      </c>
      <c r="H1323" t="n">
        <v>0.52</v>
      </c>
      <c r="I1323" t="n">
        <v>12</v>
      </c>
      <c r="J1323" t="n">
        <v>232.62</v>
      </c>
      <c r="K1323" t="n">
        <v>56.94</v>
      </c>
      <c r="L1323" t="n">
        <v>6.75</v>
      </c>
      <c r="M1323" t="n">
        <v>10</v>
      </c>
      <c r="N1323" t="n">
        <v>53.93</v>
      </c>
      <c r="O1323" t="n">
        <v>28924.39</v>
      </c>
      <c r="P1323" t="n">
        <v>102.73</v>
      </c>
      <c r="Q1323" t="n">
        <v>204.14</v>
      </c>
      <c r="R1323" t="n">
        <v>28.81</v>
      </c>
      <c r="S1323" t="n">
        <v>17.37</v>
      </c>
      <c r="T1323" t="n">
        <v>3585.89</v>
      </c>
      <c r="U1323" t="n">
        <v>0.6</v>
      </c>
      <c r="V1323" t="n">
        <v>0.74</v>
      </c>
      <c r="W1323" t="n">
        <v>1.15</v>
      </c>
      <c r="X1323" t="n">
        <v>0.22</v>
      </c>
      <c r="Y1323" t="n">
        <v>1</v>
      </c>
      <c r="Z1323" t="n">
        <v>10</v>
      </c>
    </row>
    <row r="1324">
      <c r="A1324" t="n">
        <v>24</v>
      </c>
      <c r="B1324" t="n">
        <v>115</v>
      </c>
      <c r="C1324" t="inlineStr">
        <is>
          <t xml:space="preserve">CONCLUIDO	</t>
        </is>
      </c>
      <c r="D1324" t="n">
        <v>9.898</v>
      </c>
      <c r="E1324" t="n">
        <v>10.1</v>
      </c>
      <c r="F1324" t="n">
        <v>6.92</v>
      </c>
      <c r="G1324" t="n">
        <v>34.58</v>
      </c>
      <c r="H1324" t="n">
        <v>0.53</v>
      </c>
      <c r="I1324" t="n">
        <v>12</v>
      </c>
      <c r="J1324" t="n">
        <v>233.05</v>
      </c>
      <c r="K1324" t="n">
        <v>56.94</v>
      </c>
      <c r="L1324" t="n">
        <v>7</v>
      </c>
      <c r="M1324" t="n">
        <v>10</v>
      </c>
      <c r="N1324" t="n">
        <v>54.11</v>
      </c>
      <c r="O1324" t="n">
        <v>28977.11</v>
      </c>
      <c r="P1324" t="n">
        <v>102.71</v>
      </c>
      <c r="Q1324" t="n">
        <v>204.17</v>
      </c>
      <c r="R1324" t="n">
        <v>28.85</v>
      </c>
      <c r="S1324" t="n">
        <v>17.37</v>
      </c>
      <c r="T1324" t="n">
        <v>3605.58</v>
      </c>
      <c r="U1324" t="n">
        <v>0.6</v>
      </c>
      <c r="V1324" t="n">
        <v>0.74</v>
      </c>
      <c r="W1324" t="n">
        <v>1.15</v>
      </c>
      <c r="X1324" t="n">
        <v>0.22</v>
      </c>
      <c r="Y1324" t="n">
        <v>1</v>
      </c>
      <c r="Z1324" t="n">
        <v>10</v>
      </c>
    </row>
    <row r="1325">
      <c r="A1325" t="n">
        <v>25</v>
      </c>
      <c r="B1325" t="n">
        <v>115</v>
      </c>
      <c r="C1325" t="inlineStr">
        <is>
          <t xml:space="preserve">CONCLUIDO	</t>
        </is>
      </c>
      <c r="D1325" t="n">
        <v>9.8964</v>
      </c>
      <c r="E1325" t="n">
        <v>10.1</v>
      </c>
      <c r="F1325" t="n">
        <v>6.92</v>
      </c>
      <c r="G1325" t="n">
        <v>34.59</v>
      </c>
      <c r="H1325" t="n">
        <v>0.55</v>
      </c>
      <c r="I1325" t="n">
        <v>12</v>
      </c>
      <c r="J1325" t="n">
        <v>233.48</v>
      </c>
      <c r="K1325" t="n">
        <v>56.94</v>
      </c>
      <c r="L1325" t="n">
        <v>7.25</v>
      </c>
      <c r="M1325" t="n">
        <v>10</v>
      </c>
      <c r="N1325" t="n">
        <v>54.29</v>
      </c>
      <c r="O1325" t="n">
        <v>29029.89</v>
      </c>
      <c r="P1325" t="n">
        <v>102.47</v>
      </c>
      <c r="Q1325" t="n">
        <v>204.14</v>
      </c>
      <c r="R1325" t="n">
        <v>28.67</v>
      </c>
      <c r="S1325" t="n">
        <v>17.37</v>
      </c>
      <c r="T1325" t="n">
        <v>3517.75</v>
      </c>
      <c r="U1325" t="n">
        <v>0.61</v>
      </c>
      <c r="V1325" t="n">
        <v>0.74</v>
      </c>
      <c r="W1325" t="n">
        <v>1.16</v>
      </c>
      <c r="X1325" t="n">
        <v>0.23</v>
      </c>
      <c r="Y1325" t="n">
        <v>1</v>
      </c>
      <c r="Z1325" t="n">
        <v>10</v>
      </c>
    </row>
    <row r="1326">
      <c r="A1326" t="n">
        <v>26</v>
      </c>
      <c r="B1326" t="n">
        <v>115</v>
      </c>
      <c r="C1326" t="inlineStr">
        <is>
          <t xml:space="preserve">CONCLUIDO	</t>
        </is>
      </c>
      <c r="D1326" t="n">
        <v>9.9709</v>
      </c>
      <c r="E1326" t="n">
        <v>10.03</v>
      </c>
      <c r="F1326" t="n">
        <v>6.89</v>
      </c>
      <c r="G1326" t="n">
        <v>37.56</v>
      </c>
      <c r="H1326" t="n">
        <v>0.57</v>
      </c>
      <c r="I1326" t="n">
        <v>11</v>
      </c>
      <c r="J1326" t="n">
        <v>233.91</v>
      </c>
      <c r="K1326" t="n">
        <v>56.94</v>
      </c>
      <c r="L1326" t="n">
        <v>7.5</v>
      </c>
      <c r="M1326" t="n">
        <v>9</v>
      </c>
      <c r="N1326" t="n">
        <v>54.46</v>
      </c>
      <c r="O1326" t="n">
        <v>29082.74</v>
      </c>
      <c r="P1326" t="n">
        <v>101.85</v>
      </c>
      <c r="Q1326" t="n">
        <v>204.14</v>
      </c>
      <c r="R1326" t="n">
        <v>27.88</v>
      </c>
      <c r="S1326" t="n">
        <v>17.37</v>
      </c>
      <c r="T1326" t="n">
        <v>3126.1</v>
      </c>
      <c r="U1326" t="n">
        <v>0.62</v>
      </c>
      <c r="V1326" t="n">
        <v>0.74</v>
      </c>
      <c r="W1326" t="n">
        <v>1.15</v>
      </c>
      <c r="X1326" t="n">
        <v>0.19</v>
      </c>
      <c r="Y1326" t="n">
        <v>1</v>
      </c>
      <c r="Z1326" t="n">
        <v>10</v>
      </c>
    </row>
    <row r="1327">
      <c r="A1327" t="n">
        <v>27</v>
      </c>
      <c r="B1327" t="n">
        <v>115</v>
      </c>
      <c r="C1327" t="inlineStr">
        <is>
          <t xml:space="preserve">CONCLUIDO	</t>
        </is>
      </c>
      <c r="D1327" t="n">
        <v>9.968999999999999</v>
      </c>
      <c r="E1327" t="n">
        <v>10.03</v>
      </c>
      <c r="F1327" t="n">
        <v>6.89</v>
      </c>
      <c r="G1327" t="n">
        <v>37.57</v>
      </c>
      <c r="H1327" t="n">
        <v>0.59</v>
      </c>
      <c r="I1327" t="n">
        <v>11</v>
      </c>
      <c r="J1327" t="n">
        <v>234.34</v>
      </c>
      <c r="K1327" t="n">
        <v>56.94</v>
      </c>
      <c r="L1327" t="n">
        <v>7.75</v>
      </c>
      <c r="M1327" t="n">
        <v>9</v>
      </c>
      <c r="N1327" t="n">
        <v>54.64</v>
      </c>
      <c r="O1327" t="n">
        <v>29135.65</v>
      </c>
      <c r="P1327" t="n">
        <v>101.83</v>
      </c>
      <c r="Q1327" t="n">
        <v>204.14</v>
      </c>
      <c r="R1327" t="n">
        <v>27.94</v>
      </c>
      <c r="S1327" t="n">
        <v>17.37</v>
      </c>
      <c r="T1327" t="n">
        <v>3158.71</v>
      </c>
      <c r="U1327" t="n">
        <v>0.62</v>
      </c>
      <c r="V1327" t="n">
        <v>0.74</v>
      </c>
      <c r="W1327" t="n">
        <v>1.15</v>
      </c>
      <c r="X1327" t="n">
        <v>0.2</v>
      </c>
      <c r="Y1327" t="n">
        <v>1</v>
      </c>
      <c r="Z1327" t="n">
        <v>10</v>
      </c>
    </row>
    <row r="1328">
      <c r="A1328" t="n">
        <v>28</v>
      </c>
      <c r="B1328" t="n">
        <v>115</v>
      </c>
      <c r="C1328" t="inlineStr">
        <is>
          <t xml:space="preserve">CONCLUIDO	</t>
        </is>
      </c>
      <c r="D1328" t="n">
        <v>9.9693</v>
      </c>
      <c r="E1328" t="n">
        <v>10.03</v>
      </c>
      <c r="F1328" t="n">
        <v>6.89</v>
      </c>
      <c r="G1328" t="n">
        <v>37.57</v>
      </c>
      <c r="H1328" t="n">
        <v>0.61</v>
      </c>
      <c r="I1328" t="n">
        <v>11</v>
      </c>
      <c r="J1328" t="n">
        <v>234.77</v>
      </c>
      <c r="K1328" t="n">
        <v>56.94</v>
      </c>
      <c r="L1328" t="n">
        <v>8</v>
      </c>
      <c r="M1328" t="n">
        <v>9</v>
      </c>
      <c r="N1328" t="n">
        <v>54.82</v>
      </c>
      <c r="O1328" t="n">
        <v>29188.62</v>
      </c>
      <c r="P1328" t="n">
        <v>101.58</v>
      </c>
      <c r="Q1328" t="n">
        <v>204.14</v>
      </c>
      <c r="R1328" t="n">
        <v>27.94</v>
      </c>
      <c r="S1328" t="n">
        <v>17.37</v>
      </c>
      <c r="T1328" t="n">
        <v>3158.1</v>
      </c>
      <c r="U1328" t="n">
        <v>0.62</v>
      </c>
      <c r="V1328" t="n">
        <v>0.74</v>
      </c>
      <c r="W1328" t="n">
        <v>1.15</v>
      </c>
      <c r="X1328" t="n">
        <v>0.2</v>
      </c>
      <c r="Y1328" t="n">
        <v>1</v>
      </c>
      <c r="Z1328" t="n">
        <v>10</v>
      </c>
    </row>
    <row r="1329">
      <c r="A1329" t="n">
        <v>29</v>
      </c>
      <c r="B1329" t="n">
        <v>115</v>
      </c>
      <c r="C1329" t="inlineStr">
        <is>
          <t xml:space="preserve">CONCLUIDO	</t>
        </is>
      </c>
      <c r="D1329" t="n">
        <v>10.0351</v>
      </c>
      <c r="E1329" t="n">
        <v>9.960000000000001</v>
      </c>
      <c r="F1329" t="n">
        <v>6.87</v>
      </c>
      <c r="G1329" t="n">
        <v>41.19</v>
      </c>
      <c r="H1329" t="n">
        <v>0.62</v>
      </c>
      <c r="I1329" t="n">
        <v>10</v>
      </c>
      <c r="J1329" t="n">
        <v>235.2</v>
      </c>
      <c r="K1329" t="n">
        <v>56.94</v>
      </c>
      <c r="L1329" t="n">
        <v>8.25</v>
      </c>
      <c r="M1329" t="n">
        <v>8</v>
      </c>
      <c r="N1329" t="n">
        <v>55</v>
      </c>
      <c r="O1329" t="n">
        <v>29241.66</v>
      </c>
      <c r="P1329" t="n">
        <v>101.09</v>
      </c>
      <c r="Q1329" t="n">
        <v>204.15</v>
      </c>
      <c r="R1329" t="n">
        <v>27.29</v>
      </c>
      <c r="S1329" t="n">
        <v>17.37</v>
      </c>
      <c r="T1329" t="n">
        <v>2835.11</v>
      </c>
      <c r="U1329" t="n">
        <v>0.64</v>
      </c>
      <c r="V1329" t="n">
        <v>0.74</v>
      </c>
      <c r="W1329" t="n">
        <v>1.15</v>
      </c>
      <c r="X1329" t="n">
        <v>0.17</v>
      </c>
      <c r="Y1329" t="n">
        <v>1</v>
      </c>
      <c r="Z1329" t="n">
        <v>10</v>
      </c>
    </row>
    <row r="1330">
      <c r="A1330" t="n">
        <v>30</v>
      </c>
      <c r="B1330" t="n">
        <v>115</v>
      </c>
      <c r="C1330" t="inlineStr">
        <is>
          <t xml:space="preserve">CONCLUIDO	</t>
        </is>
      </c>
      <c r="D1330" t="n">
        <v>10.0385</v>
      </c>
      <c r="E1330" t="n">
        <v>9.960000000000001</v>
      </c>
      <c r="F1330" t="n">
        <v>6.86</v>
      </c>
      <c r="G1330" t="n">
        <v>41.17</v>
      </c>
      <c r="H1330" t="n">
        <v>0.64</v>
      </c>
      <c r="I1330" t="n">
        <v>10</v>
      </c>
      <c r="J1330" t="n">
        <v>235.63</v>
      </c>
      <c r="K1330" t="n">
        <v>56.94</v>
      </c>
      <c r="L1330" t="n">
        <v>8.5</v>
      </c>
      <c r="M1330" t="n">
        <v>8</v>
      </c>
      <c r="N1330" t="n">
        <v>55.18</v>
      </c>
      <c r="O1330" t="n">
        <v>29294.76</v>
      </c>
      <c r="P1330" t="n">
        <v>101.06</v>
      </c>
      <c r="Q1330" t="n">
        <v>204.15</v>
      </c>
      <c r="R1330" t="n">
        <v>27.22</v>
      </c>
      <c r="S1330" t="n">
        <v>17.37</v>
      </c>
      <c r="T1330" t="n">
        <v>2804.42</v>
      </c>
      <c r="U1330" t="n">
        <v>0.64</v>
      </c>
      <c r="V1330" t="n">
        <v>0.74</v>
      </c>
      <c r="W1330" t="n">
        <v>1.15</v>
      </c>
      <c r="X1330" t="n">
        <v>0.17</v>
      </c>
      <c r="Y1330" t="n">
        <v>1</v>
      </c>
      <c r="Z1330" t="n">
        <v>10</v>
      </c>
    </row>
    <row r="1331">
      <c r="A1331" t="n">
        <v>31</v>
      </c>
      <c r="B1331" t="n">
        <v>115</v>
      </c>
      <c r="C1331" t="inlineStr">
        <is>
          <t xml:space="preserve">CONCLUIDO	</t>
        </is>
      </c>
      <c r="D1331" t="n">
        <v>10.0413</v>
      </c>
      <c r="E1331" t="n">
        <v>9.960000000000001</v>
      </c>
      <c r="F1331" t="n">
        <v>6.86</v>
      </c>
      <c r="G1331" t="n">
        <v>41.16</v>
      </c>
      <c r="H1331" t="n">
        <v>0.66</v>
      </c>
      <c r="I1331" t="n">
        <v>10</v>
      </c>
      <c r="J1331" t="n">
        <v>236.06</v>
      </c>
      <c r="K1331" t="n">
        <v>56.94</v>
      </c>
      <c r="L1331" t="n">
        <v>8.75</v>
      </c>
      <c r="M1331" t="n">
        <v>8</v>
      </c>
      <c r="N1331" t="n">
        <v>55.36</v>
      </c>
      <c r="O1331" t="n">
        <v>29347.92</v>
      </c>
      <c r="P1331" t="n">
        <v>101.02</v>
      </c>
      <c r="Q1331" t="n">
        <v>204.14</v>
      </c>
      <c r="R1331" t="n">
        <v>27.01</v>
      </c>
      <c r="S1331" t="n">
        <v>17.37</v>
      </c>
      <c r="T1331" t="n">
        <v>2697.35</v>
      </c>
      <c r="U1331" t="n">
        <v>0.64</v>
      </c>
      <c r="V1331" t="n">
        <v>0.74</v>
      </c>
      <c r="W1331" t="n">
        <v>1.15</v>
      </c>
      <c r="X1331" t="n">
        <v>0.17</v>
      </c>
      <c r="Y1331" t="n">
        <v>1</v>
      </c>
      <c r="Z1331" t="n">
        <v>10</v>
      </c>
    </row>
    <row r="1332">
      <c r="A1332" t="n">
        <v>32</v>
      </c>
      <c r="B1332" t="n">
        <v>115</v>
      </c>
      <c r="C1332" t="inlineStr">
        <is>
          <t xml:space="preserve">CONCLUIDO	</t>
        </is>
      </c>
      <c r="D1332" t="n">
        <v>10.103</v>
      </c>
      <c r="E1332" t="n">
        <v>9.9</v>
      </c>
      <c r="F1332" t="n">
        <v>6.84</v>
      </c>
      <c r="G1332" t="n">
        <v>45.61</v>
      </c>
      <c r="H1332" t="n">
        <v>0.68</v>
      </c>
      <c r="I1332" t="n">
        <v>9</v>
      </c>
      <c r="J1332" t="n">
        <v>236.49</v>
      </c>
      <c r="K1332" t="n">
        <v>56.94</v>
      </c>
      <c r="L1332" t="n">
        <v>9</v>
      </c>
      <c r="M1332" t="n">
        <v>7</v>
      </c>
      <c r="N1332" t="n">
        <v>55.55</v>
      </c>
      <c r="O1332" t="n">
        <v>29401.15</v>
      </c>
      <c r="P1332" t="n">
        <v>100.32</v>
      </c>
      <c r="Q1332" t="n">
        <v>204.14</v>
      </c>
      <c r="R1332" t="n">
        <v>26.54</v>
      </c>
      <c r="S1332" t="n">
        <v>17.37</v>
      </c>
      <c r="T1332" t="n">
        <v>2468.86</v>
      </c>
      <c r="U1332" t="n">
        <v>0.65</v>
      </c>
      <c r="V1332" t="n">
        <v>0.75</v>
      </c>
      <c r="W1332" t="n">
        <v>1.15</v>
      </c>
      <c r="X1332" t="n">
        <v>0.15</v>
      </c>
      <c r="Y1332" t="n">
        <v>1</v>
      </c>
      <c r="Z1332" t="n">
        <v>10</v>
      </c>
    </row>
    <row r="1333">
      <c r="A1333" t="n">
        <v>33</v>
      </c>
      <c r="B1333" t="n">
        <v>115</v>
      </c>
      <c r="C1333" t="inlineStr">
        <is>
          <t xml:space="preserve">CONCLUIDO	</t>
        </is>
      </c>
      <c r="D1333" t="n">
        <v>10.0866</v>
      </c>
      <c r="E1333" t="n">
        <v>9.91</v>
      </c>
      <c r="F1333" t="n">
        <v>6.86</v>
      </c>
      <c r="G1333" t="n">
        <v>45.72</v>
      </c>
      <c r="H1333" t="n">
        <v>0.6899999999999999</v>
      </c>
      <c r="I1333" t="n">
        <v>9</v>
      </c>
      <c r="J1333" t="n">
        <v>236.92</v>
      </c>
      <c r="K1333" t="n">
        <v>56.94</v>
      </c>
      <c r="L1333" t="n">
        <v>9.25</v>
      </c>
      <c r="M1333" t="n">
        <v>7</v>
      </c>
      <c r="N1333" t="n">
        <v>55.73</v>
      </c>
      <c r="O1333" t="n">
        <v>29454.44</v>
      </c>
      <c r="P1333" t="n">
        <v>100.82</v>
      </c>
      <c r="Q1333" t="n">
        <v>204.14</v>
      </c>
      <c r="R1333" t="n">
        <v>27.06</v>
      </c>
      <c r="S1333" t="n">
        <v>17.37</v>
      </c>
      <c r="T1333" t="n">
        <v>2729.59</v>
      </c>
      <c r="U1333" t="n">
        <v>0.64</v>
      </c>
      <c r="V1333" t="n">
        <v>0.74</v>
      </c>
      <c r="W1333" t="n">
        <v>1.15</v>
      </c>
      <c r="X1333" t="n">
        <v>0.17</v>
      </c>
      <c r="Y1333" t="n">
        <v>1</v>
      </c>
      <c r="Z1333" t="n">
        <v>10</v>
      </c>
    </row>
    <row r="1334">
      <c r="A1334" t="n">
        <v>34</v>
      </c>
      <c r="B1334" t="n">
        <v>115</v>
      </c>
      <c r="C1334" t="inlineStr">
        <is>
          <t xml:space="preserve">CONCLUIDO	</t>
        </is>
      </c>
      <c r="D1334" t="n">
        <v>10.0877</v>
      </c>
      <c r="E1334" t="n">
        <v>9.91</v>
      </c>
      <c r="F1334" t="n">
        <v>6.86</v>
      </c>
      <c r="G1334" t="n">
        <v>45.71</v>
      </c>
      <c r="H1334" t="n">
        <v>0.71</v>
      </c>
      <c r="I1334" t="n">
        <v>9</v>
      </c>
      <c r="J1334" t="n">
        <v>237.35</v>
      </c>
      <c r="K1334" t="n">
        <v>56.94</v>
      </c>
      <c r="L1334" t="n">
        <v>9.5</v>
      </c>
      <c r="M1334" t="n">
        <v>7</v>
      </c>
      <c r="N1334" t="n">
        <v>55.91</v>
      </c>
      <c r="O1334" t="n">
        <v>29507.8</v>
      </c>
      <c r="P1334" t="n">
        <v>100.92</v>
      </c>
      <c r="Q1334" t="n">
        <v>204.16</v>
      </c>
      <c r="R1334" t="n">
        <v>26.94</v>
      </c>
      <c r="S1334" t="n">
        <v>17.37</v>
      </c>
      <c r="T1334" t="n">
        <v>2667.86</v>
      </c>
      <c r="U1334" t="n">
        <v>0.64</v>
      </c>
      <c r="V1334" t="n">
        <v>0.74</v>
      </c>
      <c r="W1334" t="n">
        <v>1.15</v>
      </c>
      <c r="X1334" t="n">
        <v>0.17</v>
      </c>
      <c r="Y1334" t="n">
        <v>1</v>
      </c>
      <c r="Z1334" t="n">
        <v>10</v>
      </c>
    </row>
    <row r="1335">
      <c r="A1335" t="n">
        <v>35</v>
      </c>
      <c r="B1335" t="n">
        <v>115</v>
      </c>
      <c r="C1335" t="inlineStr">
        <is>
          <t xml:space="preserve">CONCLUIDO	</t>
        </is>
      </c>
      <c r="D1335" t="n">
        <v>10.0888</v>
      </c>
      <c r="E1335" t="n">
        <v>9.91</v>
      </c>
      <c r="F1335" t="n">
        <v>6.86</v>
      </c>
      <c r="G1335" t="n">
        <v>45.71</v>
      </c>
      <c r="H1335" t="n">
        <v>0.73</v>
      </c>
      <c r="I1335" t="n">
        <v>9</v>
      </c>
      <c r="J1335" t="n">
        <v>237.79</v>
      </c>
      <c r="K1335" t="n">
        <v>56.94</v>
      </c>
      <c r="L1335" t="n">
        <v>9.75</v>
      </c>
      <c r="M1335" t="n">
        <v>7</v>
      </c>
      <c r="N1335" t="n">
        <v>56.09</v>
      </c>
      <c r="O1335" t="n">
        <v>29561.22</v>
      </c>
      <c r="P1335" t="n">
        <v>100.59</v>
      </c>
      <c r="Q1335" t="n">
        <v>204.15</v>
      </c>
      <c r="R1335" t="n">
        <v>27.02</v>
      </c>
      <c r="S1335" t="n">
        <v>17.37</v>
      </c>
      <c r="T1335" t="n">
        <v>2709.82</v>
      </c>
      <c r="U1335" t="n">
        <v>0.64</v>
      </c>
      <c r="V1335" t="n">
        <v>0.74</v>
      </c>
      <c r="W1335" t="n">
        <v>1.15</v>
      </c>
      <c r="X1335" t="n">
        <v>0.16</v>
      </c>
      <c r="Y1335" t="n">
        <v>1</v>
      </c>
      <c r="Z1335" t="n">
        <v>10</v>
      </c>
    </row>
    <row r="1336">
      <c r="A1336" t="n">
        <v>36</v>
      </c>
      <c r="B1336" t="n">
        <v>115</v>
      </c>
      <c r="C1336" t="inlineStr">
        <is>
          <t xml:space="preserve">CONCLUIDO	</t>
        </is>
      </c>
      <c r="D1336" t="n">
        <v>10.0905</v>
      </c>
      <c r="E1336" t="n">
        <v>9.91</v>
      </c>
      <c r="F1336" t="n">
        <v>6.85</v>
      </c>
      <c r="G1336" t="n">
        <v>45.7</v>
      </c>
      <c r="H1336" t="n">
        <v>0.75</v>
      </c>
      <c r="I1336" t="n">
        <v>9</v>
      </c>
      <c r="J1336" t="n">
        <v>238.22</v>
      </c>
      <c r="K1336" t="n">
        <v>56.94</v>
      </c>
      <c r="L1336" t="n">
        <v>10</v>
      </c>
      <c r="M1336" t="n">
        <v>7</v>
      </c>
      <c r="N1336" t="n">
        <v>56.28</v>
      </c>
      <c r="O1336" t="n">
        <v>29614.71</v>
      </c>
      <c r="P1336" t="n">
        <v>100.39</v>
      </c>
      <c r="Q1336" t="n">
        <v>204.14</v>
      </c>
      <c r="R1336" t="n">
        <v>26.99</v>
      </c>
      <c r="S1336" t="n">
        <v>17.37</v>
      </c>
      <c r="T1336" t="n">
        <v>2691.08</v>
      </c>
      <c r="U1336" t="n">
        <v>0.64</v>
      </c>
      <c r="V1336" t="n">
        <v>0.75</v>
      </c>
      <c r="W1336" t="n">
        <v>1.15</v>
      </c>
      <c r="X1336" t="n">
        <v>0.16</v>
      </c>
      <c r="Y1336" t="n">
        <v>1</v>
      </c>
      <c r="Z1336" t="n">
        <v>10</v>
      </c>
    </row>
    <row r="1337">
      <c r="A1337" t="n">
        <v>37</v>
      </c>
      <c r="B1337" t="n">
        <v>115</v>
      </c>
      <c r="C1337" t="inlineStr">
        <is>
          <t xml:space="preserve">CONCLUIDO	</t>
        </is>
      </c>
      <c r="D1337" t="n">
        <v>10.1531</v>
      </c>
      <c r="E1337" t="n">
        <v>9.85</v>
      </c>
      <c r="F1337" t="n">
        <v>6.84</v>
      </c>
      <c r="G1337" t="n">
        <v>51.28</v>
      </c>
      <c r="H1337" t="n">
        <v>0.76</v>
      </c>
      <c r="I1337" t="n">
        <v>8</v>
      </c>
      <c r="J1337" t="n">
        <v>238.66</v>
      </c>
      <c r="K1337" t="n">
        <v>56.94</v>
      </c>
      <c r="L1337" t="n">
        <v>10.25</v>
      </c>
      <c r="M1337" t="n">
        <v>6</v>
      </c>
      <c r="N1337" t="n">
        <v>56.46</v>
      </c>
      <c r="O1337" t="n">
        <v>29668.27</v>
      </c>
      <c r="P1337" t="n">
        <v>99.87</v>
      </c>
      <c r="Q1337" t="n">
        <v>204.21</v>
      </c>
      <c r="R1337" t="n">
        <v>26.36</v>
      </c>
      <c r="S1337" t="n">
        <v>17.37</v>
      </c>
      <c r="T1337" t="n">
        <v>2382.08</v>
      </c>
      <c r="U1337" t="n">
        <v>0.66</v>
      </c>
      <c r="V1337" t="n">
        <v>0.75</v>
      </c>
      <c r="W1337" t="n">
        <v>1.15</v>
      </c>
      <c r="X1337" t="n">
        <v>0.15</v>
      </c>
      <c r="Y1337" t="n">
        <v>1</v>
      </c>
      <c r="Z1337" t="n">
        <v>10</v>
      </c>
    </row>
    <row r="1338">
      <c r="A1338" t="n">
        <v>38</v>
      </c>
      <c r="B1338" t="n">
        <v>115</v>
      </c>
      <c r="C1338" t="inlineStr">
        <is>
          <t xml:space="preserve">CONCLUIDO	</t>
        </is>
      </c>
      <c r="D1338" t="n">
        <v>10.1692</v>
      </c>
      <c r="E1338" t="n">
        <v>9.83</v>
      </c>
      <c r="F1338" t="n">
        <v>6.82</v>
      </c>
      <c r="G1338" t="n">
        <v>51.16</v>
      </c>
      <c r="H1338" t="n">
        <v>0.78</v>
      </c>
      <c r="I1338" t="n">
        <v>8</v>
      </c>
      <c r="J1338" t="n">
        <v>239.09</v>
      </c>
      <c r="K1338" t="n">
        <v>56.94</v>
      </c>
      <c r="L1338" t="n">
        <v>10.5</v>
      </c>
      <c r="M1338" t="n">
        <v>6</v>
      </c>
      <c r="N1338" t="n">
        <v>56.65</v>
      </c>
      <c r="O1338" t="n">
        <v>29721.89</v>
      </c>
      <c r="P1338" t="n">
        <v>99.65000000000001</v>
      </c>
      <c r="Q1338" t="n">
        <v>204.14</v>
      </c>
      <c r="R1338" t="n">
        <v>25.81</v>
      </c>
      <c r="S1338" t="n">
        <v>17.37</v>
      </c>
      <c r="T1338" t="n">
        <v>2105.75</v>
      </c>
      <c r="U1338" t="n">
        <v>0.67</v>
      </c>
      <c r="V1338" t="n">
        <v>0.75</v>
      </c>
      <c r="W1338" t="n">
        <v>1.15</v>
      </c>
      <c r="X1338" t="n">
        <v>0.13</v>
      </c>
      <c r="Y1338" t="n">
        <v>1</v>
      </c>
      <c r="Z1338" t="n">
        <v>10</v>
      </c>
    </row>
    <row r="1339">
      <c r="A1339" t="n">
        <v>39</v>
      </c>
      <c r="B1339" t="n">
        <v>115</v>
      </c>
      <c r="C1339" t="inlineStr">
        <is>
          <t xml:space="preserve">CONCLUIDO	</t>
        </is>
      </c>
      <c r="D1339" t="n">
        <v>10.1683</v>
      </c>
      <c r="E1339" t="n">
        <v>9.83</v>
      </c>
      <c r="F1339" t="n">
        <v>6.82</v>
      </c>
      <c r="G1339" t="n">
        <v>51.17</v>
      </c>
      <c r="H1339" t="n">
        <v>0.8</v>
      </c>
      <c r="I1339" t="n">
        <v>8</v>
      </c>
      <c r="J1339" t="n">
        <v>239.53</v>
      </c>
      <c r="K1339" t="n">
        <v>56.94</v>
      </c>
      <c r="L1339" t="n">
        <v>10.75</v>
      </c>
      <c r="M1339" t="n">
        <v>6</v>
      </c>
      <c r="N1339" t="n">
        <v>56.83</v>
      </c>
      <c r="O1339" t="n">
        <v>29775.57</v>
      </c>
      <c r="P1339" t="n">
        <v>99.48</v>
      </c>
      <c r="Q1339" t="n">
        <v>204.15</v>
      </c>
      <c r="R1339" t="n">
        <v>25.9</v>
      </c>
      <c r="S1339" t="n">
        <v>17.37</v>
      </c>
      <c r="T1339" t="n">
        <v>2151.58</v>
      </c>
      <c r="U1339" t="n">
        <v>0.67</v>
      </c>
      <c r="V1339" t="n">
        <v>0.75</v>
      </c>
      <c r="W1339" t="n">
        <v>1.15</v>
      </c>
      <c r="X1339" t="n">
        <v>0.13</v>
      </c>
      <c r="Y1339" t="n">
        <v>1</v>
      </c>
      <c r="Z1339" t="n">
        <v>10</v>
      </c>
    </row>
    <row r="1340">
      <c r="A1340" t="n">
        <v>40</v>
      </c>
      <c r="B1340" t="n">
        <v>115</v>
      </c>
      <c r="C1340" t="inlineStr">
        <is>
          <t xml:space="preserve">CONCLUIDO	</t>
        </is>
      </c>
      <c r="D1340" t="n">
        <v>10.1557</v>
      </c>
      <c r="E1340" t="n">
        <v>9.85</v>
      </c>
      <c r="F1340" t="n">
        <v>6.83</v>
      </c>
      <c r="G1340" t="n">
        <v>51.26</v>
      </c>
      <c r="H1340" t="n">
        <v>0.82</v>
      </c>
      <c r="I1340" t="n">
        <v>8</v>
      </c>
      <c r="J1340" t="n">
        <v>239.96</v>
      </c>
      <c r="K1340" t="n">
        <v>56.94</v>
      </c>
      <c r="L1340" t="n">
        <v>11</v>
      </c>
      <c r="M1340" t="n">
        <v>6</v>
      </c>
      <c r="N1340" t="n">
        <v>57.02</v>
      </c>
      <c r="O1340" t="n">
        <v>29829.32</v>
      </c>
      <c r="P1340" t="n">
        <v>99.52</v>
      </c>
      <c r="Q1340" t="n">
        <v>204.15</v>
      </c>
      <c r="R1340" t="n">
        <v>26.29</v>
      </c>
      <c r="S1340" t="n">
        <v>17.37</v>
      </c>
      <c r="T1340" t="n">
        <v>2349.8</v>
      </c>
      <c r="U1340" t="n">
        <v>0.66</v>
      </c>
      <c r="V1340" t="n">
        <v>0.75</v>
      </c>
      <c r="W1340" t="n">
        <v>1.15</v>
      </c>
      <c r="X1340" t="n">
        <v>0.14</v>
      </c>
      <c r="Y1340" t="n">
        <v>1</v>
      </c>
      <c r="Z1340" t="n">
        <v>10</v>
      </c>
    </row>
    <row r="1341">
      <c r="A1341" t="n">
        <v>41</v>
      </c>
      <c r="B1341" t="n">
        <v>115</v>
      </c>
      <c r="C1341" t="inlineStr">
        <is>
          <t xml:space="preserve">CONCLUIDO	</t>
        </is>
      </c>
      <c r="D1341" t="n">
        <v>10.1655</v>
      </c>
      <c r="E1341" t="n">
        <v>9.84</v>
      </c>
      <c r="F1341" t="n">
        <v>6.83</v>
      </c>
      <c r="G1341" t="n">
        <v>51.19</v>
      </c>
      <c r="H1341" t="n">
        <v>0.83</v>
      </c>
      <c r="I1341" t="n">
        <v>8</v>
      </c>
      <c r="J1341" t="n">
        <v>240.4</v>
      </c>
      <c r="K1341" t="n">
        <v>56.94</v>
      </c>
      <c r="L1341" t="n">
        <v>11.25</v>
      </c>
      <c r="M1341" t="n">
        <v>6</v>
      </c>
      <c r="N1341" t="n">
        <v>57.21</v>
      </c>
      <c r="O1341" t="n">
        <v>29883.27</v>
      </c>
      <c r="P1341" t="n">
        <v>99.31</v>
      </c>
      <c r="Q1341" t="n">
        <v>204.14</v>
      </c>
      <c r="R1341" t="n">
        <v>26.07</v>
      </c>
      <c r="S1341" t="n">
        <v>17.37</v>
      </c>
      <c r="T1341" t="n">
        <v>2238.18</v>
      </c>
      <c r="U1341" t="n">
        <v>0.67</v>
      </c>
      <c r="V1341" t="n">
        <v>0.75</v>
      </c>
      <c r="W1341" t="n">
        <v>1.15</v>
      </c>
      <c r="X1341" t="n">
        <v>0.13</v>
      </c>
      <c r="Y1341" t="n">
        <v>1</v>
      </c>
      <c r="Z1341" t="n">
        <v>10</v>
      </c>
    </row>
    <row r="1342">
      <c r="A1342" t="n">
        <v>42</v>
      </c>
      <c r="B1342" t="n">
        <v>115</v>
      </c>
      <c r="C1342" t="inlineStr">
        <is>
          <t xml:space="preserve">CONCLUIDO	</t>
        </is>
      </c>
      <c r="D1342" t="n">
        <v>10.1609</v>
      </c>
      <c r="E1342" t="n">
        <v>9.84</v>
      </c>
      <c r="F1342" t="n">
        <v>6.83</v>
      </c>
      <c r="G1342" t="n">
        <v>51.22</v>
      </c>
      <c r="H1342" t="n">
        <v>0.85</v>
      </c>
      <c r="I1342" t="n">
        <v>8</v>
      </c>
      <c r="J1342" t="n">
        <v>240.84</v>
      </c>
      <c r="K1342" t="n">
        <v>56.94</v>
      </c>
      <c r="L1342" t="n">
        <v>11.5</v>
      </c>
      <c r="M1342" t="n">
        <v>6</v>
      </c>
      <c r="N1342" t="n">
        <v>57.39</v>
      </c>
      <c r="O1342" t="n">
        <v>29937.16</v>
      </c>
      <c r="P1342" t="n">
        <v>99.14</v>
      </c>
      <c r="Q1342" t="n">
        <v>204.14</v>
      </c>
      <c r="R1342" t="n">
        <v>26.14</v>
      </c>
      <c r="S1342" t="n">
        <v>17.37</v>
      </c>
      <c r="T1342" t="n">
        <v>2273.32</v>
      </c>
      <c r="U1342" t="n">
        <v>0.66</v>
      </c>
      <c r="V1342" t="n">
        <v>0.75</v>
      </c>
      <c r="W1342" t="n">
        <v>1.15</v>
      </c>
      <c r="X1342" t="n">
        <v>0.14</v>
      </c>
      <c r="Y1342" t="n">
        <v>1</v>
      </c>
      <c r="Z1342" t="n">
        <v>10</v>
      </c>
    </row>
    <row r="1343">
      <c r="A1343" t="n">
        <v>43</v>
      </c>
      <c r="B1343" t="n">
        <v>115</v>
      </c>
      <c r="C1343" t="inlineStr">
        <is>
          <t xml:space="preserve">CONCLUIDO	</t>
        </is>
      </c>
      <c r="D1343" t="n">
        <v>10.2372</v>
      </c>
      <c r="E1343" t="n">
        <v>9.77</v>
      </c>
      <c r="F1343" t="n">
        <v>6.8</v>
      </c>
      <c r="G1343" t="n">
        <v>58.29</v>
      </c>
      <c r="H1343" t="n">
        <v>0.87</v>
      </c>
      <c r="I1343" t="n">
        <v>7</v>
      </c>
      <c r="J1343" t="n">
        <v>241.27</v>
      </c>
      <c r="K1343" t="n">
        <v>56.94</v>
      </c>
      <c r="L1343" t="n">
        <v>11.75</v>
      </c>
      <c r="M1343" t="n">
        <v>5</v>
      </c>
      <c r="N1343" t="n">
        <v>57.58</v>
      </c>
      <c r="O1343" t="n">
        <v>29991.11</v>
      </c>
      <c r="P1343" t="n">
        <v>98.38</v>
      </c>
      <c r="Q1343" t="n">
        <v>204.14</v>
      </c>
      <c r="R1343" t="n">
        <v>25.24</v>
      </c>
      <c r="S1343" t="n">
        <v>17.37</v>
      </c>
      <c r="T1343" t="n">
        <v>1828.72</v>
      </c>
      <c r="U1343" t="n">
        <v>0.6899999999999999</v>
      </c>
      <c r="V1343" t="n">
        <v>0.75</v>
      </c>
      <c r="W1343" t="n">
        <v>1.15</v>
      </c>
      <c r="X1343" t="n">
        <v>0.11</v>
      </c>
      <c r="Y1343" t="n">
        <v>1</v>
      </c>
      <c r="Z1343" t="n">
        <v>10</v>
      </c>
    </row>
    <row r="1344">
      <c r="A1344" t="n">
        <v>44</v>
      </c>
      <c r="B1344" t="n">
        <v>115</v>
      </c>
      <c r="C1344" t="inlineStr">
        <is>
          <t xml:space="preserve">CONCLUIDO	</t>
        </is>
      </c>
      <c r="D1344" t="n">
        <v>10.2328</v>
      </c>
      <c r="E1344" t="n">
        <v>9.77</v>
      </c>
      <c r="F1344" t="n">
        <v>6.8</v>
      </c>
      <c r="G1344" t="n">
        <v>58.32</v>
      </c>
      <c r="H1344" t="n">
        <v>0.88</v>
      </c>
      <c r="I1344" t="n">
        <v>7</v>
      </c>
      <c r="J1344" t="n">
        <v>241.71</v>
      </c>
      <c r="K1344" t="n">
        <v>56.94</v>
      </c>
      <c r="L1344" t="n">
        <v>12</v>
      </c>
      <c r="M1344" t="n">
        <v>5</v>
      </c>
      <c r="N1344" t="n">
        <v>57.77</v>
      </c>
      <c r="O1344" t="n">
        <v>30045.13</v>
      </c>
      <c r="P1344" t="n">
        <v>98.64</v>
      </c>
      <c r="Q1344" t="n">
        <v>204.14</v>
      </c>
      <c r="R1344" t="n">
        <v>25.29</v>
      </c>
      <c r="S1344" t="n">
        <v>17.37</v>
      </c>
      <c r="T1344" t="n">
        <v>1853.49</v>
      </c>
      <c r="U1344" t="n">
        <v>0.6899999999999999</v>
      </c>
      <c r="V1344" t="n">
        <v>0.75</v>
      </c>
      <c r="W1344" t="n">
        <v>1.15</v>
      </c>
      <c r="X1344" t="n">
        <v>0.11</v>
      </c>
      <c r="Y1344" t="n">
        <v>1</v>
      </c>
      <c r="Z1344" t="n">
        <v>10</v>
      </c>
    </row>
    <row r="1345">
      <c r="A1345" t="n">
        <v>45</v>
      </c>
      <c r="B1345" t="n">
        <v>115</v>
      </c>
      <c r="C1345" t="inlineStr">
        <is>
          <t xml:space="preserve">CONCLUIDO	</t>
        </is>
      </c>
      <c r="D1345" t="n">
        <v>10.2305</v>
      </c>
      <c r="E1345" t="n">
        <v>9.77</v>
      </c>
      <c r="F1345" t="n">
        <v>6.81</v>
      </c>
      <c r="G1345" t="n">
        <v>58.34</v>
      </c>
      <c r="H1345" t="n">
        <v>0.9</v>
      </c>
      <c r="I1345" t="n">
        <v>7</v>
      </c>
      <c r="J1345" t="n">
        <v>242.15</v>
      </c>
      <c r="K1345" t="n">
        <v>56.94</v>
      </c>
      <c r="L1345" t="n">
        <v>12.25</v>
      </c>
      <c r="M1345" t="n">
        <v>5</v>
      </c>
      <c r="N1345" t="n">
        <v>57.96</v>
      </c>
      <c r="O1345" t="n">
        <v>30099.23</v>
      </c>
      <c r="P1345" t="n">
        <v>98.78</v>
      </c>
      <c r="Q1345" t="n">
        <v>204.18</v>
      </c>
      <c r="R1345" t="n">
        <v>25.43</v>
      </c>
      <c r="S1345" t="n">
        <v>17.37</v>
      </c>
      <c r="T1345" t="n">
        <v>1922.16</v>
      </c>
      <c r="U1345" t="n">
        <v>0.68</v>
      </c>
      <c r="V1345" t="n">
        <v>0.75</v>
      </c>
      <c r="W1345" t="n">
        <v>1.15</v>
      </c>
      <c r="X1345" t="n">
        <v>0.12</v>
      </c>
      <c r="Y1345" t="n">
        <v>1</v>
      </c>
      <c r="Z1345" t="n">
        <v>10</v>
      </c>
    </row>
    <row r="1346">
      <c r="A1346" t="n">
        <v>46</v>
      </c>
      <c r="B1346" t="n">
        <v>115</v>
      </c>
      <c r="C1346" t="inlineStr">
        <is>
          <t xml:space="preserve">CONCLUIDO	</t>
        </is>
      </c>
      <c r="D1346" t="n">
        <v>10.229</v>
      </c>
      <c r="E1346" t="n">
        <v>9.779999999999999</v>
      </c>
      <c r="F1346" t="n">
        <v>6.81</v>
      </c>
      <c r="G1346" t="n">
        <v>58.35</v>
      </c>
      <c r="H1346" t="n">
        <v>0.92</v>
      </c>
      <c r="I1346" t="n">
        <v>7</v>
      </c>
      <c r="J1346" t="n">
        <v>242.59</v>
      </c>
      <c r="K1346" t="n">
        <v>56.94</v>
      </c>
      <c r="L1346" t="n">
        <v>12.5</v>
      </c>
      <c r="M1346" t="n">
        <v>5</v>
      </c>
      <c r="N1346" t="n">
        <v>58.15</v>
      </c>
      <c r="O1346" t="n">
        <v>30153.38</v>
      </c>
      <c r="P1346" t="n">
        <v>98.86</v>
      </c>
      <c r="Q1346" t="n">
        <v>204.14</v>
      </c>
      <c r="R1346" t="n">
        <v>25.47</v>
      </c>
      <c r="S1346" t="n">
        <v>17.37</v>
      </c>
      <c r="T1346" t="n">
        <v>1941.75</v>
      </c>
      <c r="U1346" t="n">
        <v>0.68</v>
      </c>
      <c r="V1346" t="n">
        <v>0.75</v>
      </c>
      <c r="W1346" t="n">
        <v>1.15</v>
      </c>
      <c r="X1346" t="n">
        <v>0.12</v>
      </c>
      <c r="Y1346" t="n">
        <v>1</v>
      </c>
      <c r="Z1346" t="n">
        <v>10</v>
      </c>
    </row>
    <row r="1347">
      <c r="A1347" t="n">
        <v>47</v>
      </c>
      <c r="B1347" t="n">
        <v>115</v>
      </c>
      <c r="C1347" t="inlineStr">
        <is>
          <t xml:space="preserve">CONCLUIDO	</t>
        </is>
      </c>
      <c r="D1347" t="n">
        <v>10.2238</v>
      </c>
      <c r="E1347" t="n">
        <v>9.779999999999999</v>
      </c>
      <c r="F1347" t="n">
        <v>6.81</v>
      </c>
      <c r="G1347" t="n">
        <v>58.4</v>
      </c>
      <c r="H1347" t="n">
        <v>0.93</v>
      </c>
      <c r="I1347" t="n">
        <v>7</v>
      </c>
      <c r="J1347" t="n">
        <v>243.03</v>
      </c>
      <c r="K1347" t="n">
        <v>56.94</v>
      </c>
      <c r="L1347" t="n">
        <v>12.75</v>
      </c>
      <c r="M1347" t="n">
        <v>5</v>
      </c>
      <c r="N1347" t="n">
        <v>58.34</v>
      </c>
      <c r="O1347" t="n">
        <v>30207.61</v>
      </c>
      <c r="P1347" t="n">
        <v>98.88</v>
      </c>
      <c r="Q1347" t="n">
        <v>204.17</v>
      </c>
      <c r="R1347" t="n">
        <v>25.62</v>
      </c>
      <c r="S1347" t="n">
        <v>17.37</v>
      </c>
      <c r="T1347" t="n">
        <v>2018.53</v>
      </c>
      <c r="U1347" t="n">
        <v>0.68</v>
      </c>
      <c r="V1347" t="n">
        <v>0.75</v>
      </c>
      <c r="W1347" t="n">
        <v>1.15</v>
      </c>
      <c r="X1347" t="n">
        <v>0.12</v>
      </c>
      <c r="Y1347" t="n">
        <v>1</v>
      </c>
      <c r="Z1347" t="n">
        <v>10</v>
      </c>
    </row>
    <row r="1348">
      <c r="A1348" t="n">
        <v>48</v>
      </c>
      <c r="B1348" t="n">
        <v>115</v>
      </c>
      <c r="C1348" t="inlineStr">
        <is>
          <t xml:space="preserve">CONCLUIDO	</t>
        </is>
      </c>
      <c r="D1348" t="n">
        <v>10.2258</v>
      </c>
      <c r="E1348" t="n">
        <v>9.779999999999999</v>
      </c>
      <c r="F1348" t="n">
        <v>6.81</v>
      </c>
      <c r="G1348" t="n">
        <v>58.38</v>
      </c>
      <c r="H1348" t="n">
        <v>0.95</v>
      </c>
      <c r="I1348" t="n">
        <v>7</v>
      </c>
      <c r="J1348" t="n">
        <v>243.47</v>
      </c>
      <c r="K1348" t="n">
        <v>56.94</v>
      </c>
      <c r="L1348" t="n">
        <v>13</v>
      </c>
      <c r="M1348" t="n">
        <v>5</v>
      </c>
      <c r="N1348" t="n">
        <v>58.53</v>
      </c>
      <c r="O1348" t="n">
        <v>30261.91</v>
      </c>
      <c r="P1348" t="n">
        <v>98.61</v>
      </c>
      <c r="Q1348" t="n">
        <v>204.15</v>
      </c>
      <c r="R1348" t="n">
        <v>25.62</v>
      </c>
      <c r="S1348" t="n">
        <v>17.37</v>
      </c>
      <c r="T1348" t="n">
        <v>2017.11</v>
      </c>
      <c r="U1348" t="n">
        <v>0.68</v>
      </c>
      <c r="V1348" t="n">
        <v>0.75</v>
      </c>
      <c r="W1348" t="n">
        <v>1.15</v>
      </c>
      <c r="X1348" t="n">
        <v>0.12</v>
      </c>
      <c r="Y1348" t="n">
        <v>1</v>
      </c>
      <c r="Z1348" t="n">
        <v>10</v>
      </c>
    </row>
    <row r="1349">
      <c r="A1349" t="n">
        <v>49</v>
      </c>
      <c r="B1349" t="n">
        <v>115</v>
      </c>
      <c r="C1349" t="inlineStr">
        <is>
          <t xml:space="preserve">CONCLUIDO	</t>
        </is>
      </c>
      <c r="D1349" t="n">
        <v>10.2252</v>
      </c>
      <c r="E1349" t="n">
        <v>9.779999999999999</v>
      </c>
      <c r="F1349" t="n">
        <v>6.81</v>
      </c>
      <c r="G1349" t="n">
        <v>58.39</v>
      </c>
      <c r="H1349" t="n">
        <v>0.97</v>
      </c>
      <c r="I1349" t="n">
        <v>7</v>
      </c>
      <c r="J1349" t="n">
        <v>243.91</v>
      </c>
      <c r="K1349" t="n">
        <v>56.94</v>
      </c>
      <c r="L1349" t="n">
        <v>13.25</v>
      </c>
      <c r="M1349" t="n">
        <v>5</v>
      </c>
      <c r="N1349" t="n">
        <v>58.72</v>
      </c>
      <c r="O1349" t="n">
        <v>30316.27</v>
      </c>
      <c r="P1349" t="n">
        <v>98.40000000000001</v>
      </c>
      <c r="Q1349" t="n">
        <v>204.14</v>
      </c>
      <c r="R1349" t="n">
        <v>25.64</v>
      </c>
      <c r="S1349" t="n">
        <v>17.37</v>
      </c>
      <c r="T1349" t="n">
        <v>2025.47</v>
      </c>
      <c r="U1349" t="n">
        <v>0.68</v>
      </c>
      <c r="V1349" t="n">
        <v>0.75</v>
      </c>
      <c r="W1349" t="n">
        <v>1.15</v>
      </c>
      <c r="X1349" t="n">
        <v>0.12</v>
      </c>
      <c r="Y1349" t="n">
        <v>1</v>
      </c>
      <c r="Z1349" t="n">
        <v>10</v>
      </c>
    </row>
    <row r="1350">
      <c r="A1350" t="n">
        <v>50</v>
      </c>
      <c r="B1350" t="n">
        <v>115</v>
      </c>
      <c r="C1350" t="inlineStr">
        <is>
          <t xml:space="preserve">CONCLUIDO	</t>
        </is>
      </c>
      <c r="D1350" t="n">
        <v>10.2186</v>
      </c>
      <c r="E1350" t="n">
        <v>9.789999999999999</v>
      </c>
      <c r="F1350" t="n">
        <v>6.82</v>
      </c>
      <c r="G1350" t="n">
        <v>58.44</v>
      </c>
      <c r="H1350" t="n">
        <v>0.98</v>
      </c>
      <c r="I1350" t="n">
        <v>7</v>
      </c>
      <c r="J1350" t="n">
        <v>244.35</v>
      </c>
      <c r="K1350" t="n">
        <v>56.94</v>
      </c>
      <c r="L1350" t="n">
        <v>13.5</v>
      </c>
      <c r="M1350" t="n">
        <v>5</v>
      </c>
      <c r="N1350" t="n">
        <v>58.91</v>
      </c>
      <c r="O1350" t="n">
        <v>30370.7</v>
      </c>
      <c r="P1350" t="n">
        <v>98.29000000000001</v>
      </c>
      <c r="Q1350" t="n">
        <v>204.14</v>
      </c>
      <c r="R1350" t="n">
        <v>25.81</v>
      </c>
      <c r="S1350" t="n">
        <v>17.37</v>
      </c>
      <c r="T1350" t="n">
        <v>2111.19</v>
      </c>
      <c r="U1350" t="n">
        <v>0.67</v>
      </c>
      <c r="V1350" t="n">
        <v>0.75</v>
      </c>
      <c r="W1350" t="n">
        <v>1.15</v>
      </c>
      <c r="X1350" t="n">
        <v>0.13</v>
      </c>
      <c r="Y1350" t="n">
        <v>1</v>
      </c>
      <c r="Z1350" t="n">
        <v>10</v>
      </c>
    </row>
    <row r="1351">
      <c r="A1351" t="n">
        <v>51</v>
      </c>
      <c r="B1351" t="n">
        <v>115</v>
      </c>
      <c r="C1351" t="inlineStr">
        <is>
          <t xml:space="preserve">CONCLUIDO	</t>
        </is>
      </c>
      <c r="D1351" t="n">
        <v>10.2247</v>
      </c>
      <c r="E1351" t="n">
        <v>9.779999999999999</v>
      </c>
      <c r="F1351" t="n">
        <v>6.81</v>
      </c>
      <c r="G1351" t="n">
        <v>58.39</v>
      </c>
      <c r="H1351" t="n">
        <v>1</v>
      </c>
      <c r="I1351" t="n">
        <v>7</v>
      </c>
      <c r="J1351" t="n">
        <v>244.79</v>
      </c>
      <c r="K1351" t="n">
        <v>56.94</v>
      </c>
      <c r="L1351" t="n">
        <v>13.75</v>
      </c>
      <c r="M1351" t="n">
        <v>5</v>
      </c>
      <c r="N1351" t="n">
        <v>59.1</v>
      </c>
      <c r="O1351" t="n">
        <v>30425.2</v>
      </c>
      <c r="P1351" t="n">
        <v>97.94</v>
      </c>
      <c r="Q1351" t="n">
        <v>204.14</v>
      </c>
      <c r="R1351" t="n">
        <v>25.55</v>
      </c>
      <c r="S1351" t="n">
        <v>17.37</v>
      </c>
      <c r="T1351" t="n">
        <v>1983.69</v>
      </c>
      <c r="U1351" t="n">
        <v>0.68</v>
      </c>
      <c r="V1351" t="n">
        <v>0.75</v>
      </c>
      <c r="W1351" t="n">
        <v>1.15</v>
      </c>
      <c r="X1351" t="n">
        <v>0.12</v>
      </c>
      <c r="Y1351" t="n">
        <v>1</v>
      </c>
      <c r="Z1351" t="n">
        <v>10</v>
      </c>
    </row>
    <row r="1352">
      <c r="A1352" t="n">
        <v>52</v>
      </c>
      <c r="B1352" t="n">
        <v>115</v>
      </c>
      <c r="C1352" t="inlineStr">
        <is>
          <t xml:space="preserve">CONCLUIDO	</t>
        </is>
      </c>
      <c r="D1352" t="n">
        <v>10.3022</v>
      </c>
      <c r="E1352" t="n">
        <v>9.710000000000001</v>
      </c>
      <c r="F1352" t="n">
        <v>6.78</v>
      </c>
      <c r="G1352" t="n">
        <v>67.83</v>
      </c>
      <c r="H1352" t="n">
        <v>1.02</v>
      </c>
      <c r="I1352" t="n">
        <v>6</v>
      </c>
      <c r="J1352" t="n">
        <v>245.23</v>
      </c>
      <c r="K1352" t="n">
        <v>56.94</v>
      </c>
      <c r="L1352" t="n">
        <v>14</v>
      </c>
      <c r="M1352" t="n">
        <v>4</v>
      </c>
      <c r="N1352" t="n">
        <v>59.29</v>
      </c>
      <c r="O1352" t="n">
        <v>30479.78</v>
      </c>
      <c r="P1352" t="n">
        <v>97.28</v>
      </c>
      <c r="Q1352" t="n">
        <v>204.14</v>
      </c>
      <c r="R1352" t="n">
        <v>24.72</v>
      </c>
      <c r="S1352" t="n">
        <v>17.37</v>
      </c>
      <c r="T1352" t="n">
        <v>1571.1</v>
      </c>
      <c r="U1352" t="n">
        <v>0.7</v>
      </c>
      <c r="V1352" t="n">
        <v>0.75</v>
      </c>
      <c r="W1352" t="n">
        <v>1.14</v>
      </c>
      <c r="X1352" t="n">
        <v>0.09</v>
      </c>
      <c r="Y1352" t="n">
        <v>1</v>
      </c>
      <c r="Z1352" t="n">
        <v>10</v>
      </c>
    </row>
    <row r="1353">
      <c r="A1353" t="n">
        <v>53</v>
      </c>
      <c r="B1353" t="n">
        <v>115</v>
      </c>
      <c r="C1353" t="inlineStr">
        <is>
          <t xml:space="preserve">CONCLUIDO	</t>
        </is>
      </c>
      <c r="D1353" t="n">
        <v>10.2987</v>
      </c>
      <c r="E1353" t="n">
        <v>9.710000000000001</v>
      </c>
      <c r="F1353" t="n">
        <v>6.79</v>
      </c>
      <c r="G1353" t="n">
        <v>67.86</v>
      </c>
      <c r="H1353" t="n">
        <v>1.03</v>
      </c>
      <c r="I1353" t="n">
        <v>6</v>
      </c>
      <c r="J1353" t="n">
        <v>245.68</v>
      </c>
      <c r="K1353" t="n">
        <v>56.94</v>
      </c>
      <c r="L1353" t="n">
        <v>14.25</v>
      </c>
      <c r="M1353" t="n">
        <v>4</v>
      </c>
      <c r="N1353" t="n">
        <v>59.48</v>
      </c>
      <c r="O1353" t="n">
        <v>30534.42</v>
      </c>
      <c r="P1353" t="n">
        <v>97.37</v>
      </c>
      <c r="Q1353" t="n">
        <v>204.16</v>
      </c>
      <c r="R1353" t="n">
        <v>24.73</v>
      </c>
      <c r="S1353" t="n">
        <v>17.37</v>
      </c>
      <c r="T1353" t="n">
        <v>1576.97</v>
      </c>
      <c r="U1353" t="n">
        <v>0.7</v>
      </c>
      <c r="V1353" t="n">
        <v>0.75</v>
      </c>
      <c r="W1353" t="n">
        <v>1.15</v>
      </c>
      <c r="X1353" t="n">
        <v>0.09</v>
      </c>
      <c r="Y1353" t="n">
        <v>1</v>
      </c>
      <c r="Z1353" t="n">
        <v>10</v>
      </c>
    </row>
    <row r="1354">
      <c r="A1354" t="n">
        <v>54</v>
      </c>
      <c r="B1354" t="n">
        <v>115</v>
      </c>
      <c r="C1354" t="inlineStr">
        <is>
          <t xml:space="preserve">CONCLUIDO	</t>
        </is>
      </c>
      <c r="D1354" t="n">
        <v>10.2975</v>
      </c>
      <c r="E1354" t="n">
        <v>9.710000000000001</v>
      </c>
      <c r="F1354" t="n">
        <v>6.79</v>
      </c>
      <c r="G1354" t="n">
        <v>67.87</v>
      </c>
      <c r="H1354" t="n">
        <v>1.05</v>
      </c>
      <c r="I1354" t="n">
        <v>6</v>
      </c>
      <c r="J1354" t="n">
        <v>246.12</v>
      </c>
      <c r="K1354" t="n">
        <v>56.94</v>
      </c>
      <c r="L1354" t="n">
        <v>14.5</v>
      </c>
      <c r="M1354" t="n">
        <v>4</v>
      </c>
      <c r="N1354" t="n">
        <v>59.68</v>
      </c>
      <c r="O1354" t="n">
        <v>30589.13</v>
      </c>
      <c r="P1354" t="n">
        <v>97.34</v>
      </c>
      <c r="Q1354" t="n">
        <v>204.15</v>
      </c>
      <c r="R1354" t="n">
        <v>24.87</v>
      </c>
      <c r="S1354" t="n">
        <v>17.37</v>
      </c>
      <c r="T1354" t="n">
        <v>1647.52</v>
      </c>
      <c r="U1354" t="n">
        <v>0.7</v>
      </c>
      <c r="V1354" t="n">
        <v>0.75</v>
      </c>
      <c r="W1354" t="n">
        <v>1.14</v>
      </c>
      <c r="X1354" t="n">
        <v>0.1</v>
      </c>
      <c r="Y1354" t="n">
        <v>1</v>
      </c>
      <c r="Z1354" t="n">
        <v>10</v>
      </c>
    </row>
    <row r="1355">
      <c r="A1355" t="n">
        <v>55</v>
      </c>
      <c r="B1355" t="n">
        <v>115</v>
      </c>
      <c r="C1355" t="inlineStr">
        <is>
          <t xml:space="preserve">CONCLUIDO	</t>
        </is>
      </c>
      <c r="D1355" t="n">
        <v>10.2978</v>
      </c>
      <c r="E1355" t="n">
        <v>9.710000000000001</v>
      </c>
      <c r="F1355" t="n">
        <v>6.79</v>
      </c>
      <c r="G1355" t="n">
        <v>67.87</v>
      </c>
      <c r="H1355" t="n">
        <v>1.06</v>
      </c>
      <c r="I1355" t="n">
        <v>6</v>
      </c>
      <c r="J1355" t="n">
        <v>246.57</v>
      </c>
      <c r="K1355" t="n">
        <v>56.94</v>
      </c>
      <c r="L1355" t="n">
        <v>14.75</v>
      </c>
      <c r="M1355" t="n">
        <v>4</v>
      </c>
      <c r="N1355" t="n">
        <v>59.87</v>
      </c>
      <c r="O1355" t="n">
        <v>30643.91</v>
      </c>
      <c r="P1355" t="n">
        <v>97.47</v>
      </c>
      <c r="Q1355" t="n">
        <v>204.14</v>
      </c>
      <c r="R1355" t="n">
        <v>24.88</v>
      </c>
      <c r="S1355" t="n">
        <v>17.37</v>
      </c>
      <c r="T1355" t="n">
        <v>1653.94</v>
      </c>
      <c r="U1355" t="n">
        <v>0.7</v>
      </c>
      <c r="V1355" t="n">
        <v>0.75</v>
      </c>
      <c r="W1355" t="n">
        <v>1.14</v>
      </c>
      <c r="X1355" t="n">
        <v>0.1</v>
      </c>
      <c r="Y1355" t="n">
        <v>1</v>
      </c>
      <c r="Z1355" t="n">
        <v>10</v>
      </c>
    </row>
    <row r="1356">
      <c r="A1356" t="n">
        <v>56</v>
      </c>
      <c r="B1356" t="n">
        <v>115</v>
      </c>
      <c r="C1356" t="inlineStr">
        <is>
          <t xml:space="preserve">CONCLUIDO	</t>
        </is>
      </c>
      <c r="D1356" t="n">
        <v>10.2939</v>
      </c>
      <c r="E1356" t="n">
        <v>9.710000000000001</v>
      </c>
      <c r="F1356" t="n">
        <v>6.79</v>
      </c>
      <c r="G1356" t="n">
        <v>67.90000000000001</v>
      </c>
      <c r="H1356" t="n">
        <v>1.08</v>
      </c>
      <c r="I1356" t="n">
        <v>6</v>
      </c>
      <c r="J1356" t="n">
        <v>247.01</v>
      </c>
      <c r="K1356" t="n">
        <v>56.94</v>
      </c>
      <c r="L1356" t="n">
        <v>15</v>
      </c>
      <c r="M1356" t="n">
        <v>4</v>
      </c>
      <c r="N1356" t="n">
        <v>60.07</v>
      </c>
      <c r="O1356" t="n">
        <v>30698.76</v>
      </c>
      <c r="P1356" t="n">
        <v>97.53</v>
      </c>
      <c r="Q1356" t="n">
        <v>204.15</v>
      </c>
      <c r="R1356" t="n">
        <v>24.98</v>
      </c>
      <c r="S1356" t="n">
        <v>17.37</v>
      </c>
      <c r="T1356" t="n">
        <v>1703.42</v>
      </c>
      <c r="U1356" t="n">
        <v>0.7</v>
      </c>
      <c r="V1356" t="n">
        <v>0.75</v>
      </c>
      <c r="W1356" t="n">
        <v>1.14</v>
      </c>
      <c r="X1356" t="n">
        <v>0.1</v>
      </c>
      <c r="Y1356" t="n">
        <v>1</v>
      </c>
      <c r="Z1356" t="n">
        <v>10</v>
      </c>
    </row>
    <row r="1357">
      <c r="A1357" t="n">
        <v>57</v>
      </c>
      <c r="B1357" t="n">
        <v>115</v>
      </c>
      <c r="C1357" t="inlineStr">
        <is>
          <t xml:space="preserve">CONCLUIDO	</t>
        </is>
      </c>
      <c r="D1357" t="n">
        <v>10.3028</v>
      </c>
      <c r="E1357" t="n">
        <v>9.710000000000001</v>
      </c>
      <c r="F1357" t="n">
        <v>6.78</v>
      </c>
      <c r="G1357" t="n">
        <v>67.81999999999999</v>
      </c>
      <c r="H1357" t="n">
        <v>1.1</v>
      </c>
      <c r="I1357" t="n">
        <v>6</v>
      </c>
      <c r="J1357" t="n">
        <v>247.46</v>
      </c>
      <c r="K1357" t="n">
        <v>56.94</v>
      </c>
      <c r="L1357" t="n">
        <v>15.25</v>
      </c>
      <c r="M1357" t="n">
        <v>4</v>
      </c>
      <c r="N1357" t="n">
        <v>60.26</v>
      </c>
      <c r="O1357" t="n">
        <v>30753.68</v>
      </c>
      <c r="P1357" t="n">
        <v>97.36</v>
      </c>
      <c r="Q1357" t="n">
        <v>204.15</v>
      </c>
      <c r="R1357" t="n">
        <v>24.63</v>
      </c>
      <c r="S1357" t="n">
        <v>17.37</v>
      </c>
      <c r="T1357" t="n">
        <v>1526.3</v>
      </c>
      <c r="U1357" t="n">
        <v>0.71</v>
      </c>
      <c r="V1357" t="n">
        <v>0.75</v>
      </c>
      <c r="W1357" t="n">
        <v>1.15</v>
      </c>
      <c r="X1357" t="n">
        <v>0.09</v>
      </c>
      <c r="Y1357" t="n">
        <v>1</v>
      </c>
      <c r="Z1357" t="n">
        <v>10</v>
      </c>
    </row>
    <row r="1358">
      <c r="A1358" t="n">
        <v>58</v>
      </c>
      <c r="B1358" t="n">
        <v>115</v>
      </c>
      <c r="C1358" t="inlineStr">
        <is>
          <t xml:space="preserve">CONCLUIDO	</t>
        </is>
      </c>
      <c r="D1358" t="n">
        <v>10.3004</v>
      </c>
      <c r="E1358" t="n">
        <v>9.710000000000001</v>
      </c>
      <c r="F1358" t="n">
        <v>6.78</v>
      </c>
      <c r="G1358" t="n">
        <v>67.84</v>
      </c>
      <c r="H1358" t="n">
        <v>1.11</v>
      </c>
      <c r="I1358" t="n">
        <v>6</v>
      </c>
      <c r="J1358" t="n">
        <v>247.9</v>
      </c>
      <c r="K1358" t="n">
        <v>56.94</v>
      </c>
      <c r="L1358" t="n">
        <v>15.5</v>
      </c>
      <c r="M1358" t="n">
        <v>4</v>
      </c>
      <c r="N1358" t="n">
        <v>60.46</v>
      </c>
      <c r="O1358" t="n">
        <v>30808.68</v>
      </c>
      <c r="P1358" t="n">
        <v>97.09999999999999</v>
      </c>
      <c r="Q1358" t="n">
        <v>204.14</v>
      </c>
      <c r="R1358" t="n">
        <v>24.71</v>
      </c>
      <c r="S1358" t="n">
        <v>17.37</v>
      </c>
      <c r="T1358" t="n">
        <v>1566.2</v>
      </c>
      <c r="U1358" t="n">
        <v>0.7</v>
      </c>
      <c r="V1358" t="n">
        <v>0.75</v>
      </c>
      <c r="W1358" t="n">
        <v>1.15</v>
      </c>
      <c r="X1358" t="n">
        <v>0.09</v>
      </c>
      <c r="Y1358" t="n">
        <v>1</v>
      </c>
      <c r="Z1358" t="n">
        <v>10</v>
      </c>
    </row>
    <row r="1359">
      <c r="A1359" t="n">
        <v>59</v>
      </c>
      <c r="B1359" t="n">
        <v>115</v>
      </c>
      <c r="C1359" t="inlineStr">
        <is>
          <t xml:space="preserve">CONCLUIDO	</t>
        </is>
      </c>
      <c r="D1359" t="n">
        <v>10.2969</v>
      </c>
      <c r="E1359" t="n">
        <v>9.710000000000001</v>
      </c>
      <c r="F1359" t="n">
        <v>6.79</v>
      </c>
      <c r="G1359" t="n">
        <v>67.88</v>
      </c>
      <c r="H1359" t="n">
        <v>1.13</v>
      </c>
      <c r="I1359" t="n">
        <v>6</v>
      </c>
      <c r="J1359" t="n">
        <v>248.35</v>
      </c>
      <c r="K1359" t="n">
        <v>56.94</v>
      </c>
      <c r="L1359" t="n">
        <v>15.75</v>
      </c>
      <c r="M1359" t="n">
        <v>4</v>
      </c>
      <c r="N1359" t="n">
        <v>60.66</v>
      </c>
      <c r="O1359" t="n">
        <v>30863.74</v>
      </c>
      <c r="P1359" t="n">
        <v>96.95999999999999</v>
      </c>
      <c r="Q1359" t="n">
        <v>204.14</v>
      </c>
      <c r="R1359" t="n">
        <v>24.84</v>
      </c>
      <c r="S1359" t="n">
        <v>17.37</v>
      </c>
      <c r="T1359" t="n">
        <v>1630.59</v>
      </c>
      <c r="U1359" t="n">
        <v>0.7</v>
      </c>
      <c r="V1359" t="n">
        <v>0.75</v>
      </c>
      <c r="W1359" t="n">
        <v>1.15</v>
      </c>
      <c r="X1359" t="n">
        <v>0.1</v>
      </c>
      <c r="Y1359" t="n">
        <v>1</v>
      </c>
      <c r="Z1359" t="n">
        <v>10</v>
      </c>
    </row>
    <row r="1360">
      <c r="A1360" t="n">
        <v>60</v>
      </c>
      <c r="B1360" t="n">
        <v>115</v>
      </c>
      <c r="C1360" t="inlineStr">
        <is>
          <t xml:space="preserve">CONCLUIDO	</t>
        </is>
      </c>
      <c r="D1360" t="n">
        <v>10.2939</v>
      </c>
      <c r="E1360" t="n">
        <v>9.710000000000001</v>
      </c>
      <c r="F1360" t="n">
        <v>6.79</v>
      </c>
      <c r="G1360" t="n">
        <v>67.90000000000001</v>
      </c>
      <c r="H1360" t="n">
        <v>1.14</v>
      </c>
      <c r="I1360" t="n">
        <v>6</v>
      </c>
      <c r="J1360" t="n">
        <v>248.79</v>
      </c>
      <c r="K1360" t="n">
        <v>56.94</v>
      </c>
      <c r="L1360" t="n">
        <v>16</v>
      </c>
      <c r="M1360" t="n">
        <v>4</v>
      </c>
      <c r="N1360" t="n">
        <v>60.85</v>
      </c>
      <c r="O1360" t="n">
        <v>30918.88</v>
      </c>
      <c r="P1360" t="n">
        <v>96.90000000000001</v>
      </c>
      <c r="Q1360" t="n">
        <v>204.15</v>
      </c>
      <c r="R1360" t="n">
        <v>25.02</v>
      </c>
      <c r="S1360" t="n">
        <v>17.37</v>
      </c>
      <c r="T1360" t="n">
        <v>1721.3</v>
      </c>
      <c r="U1360" t="n">
        <v>0.6899999999999999</v>
      </c>
      <c r="V1360" t="n">
        <v>0.75</v>
      </c>
      <c r="W1360" t="n">
        <v>1.14</v>
      </c>
      <c r="X1360" t="n">
        <v>0.1</v>
      </c>
      <c r="Y1360" t="n">
        <v>1</v>
      </c>
      <c r="Z1360" t="n">
        <v>10</v>
      </c>
    </row>
    <row r="1361">
      <c r="A1361" t="n">
        <v>61</v>
      </c>
      <c r="B1361" t="n">
        <v>115</v>
      </c>
      <c r="C1361" t="inlineStr">
        <is>
          <t xml:space="preserve">CONCLUIDO	</t>
        </is>
      </c>
      <c r="D1361" t="n">
        <v>10.2978</v>
      </c>
      <c r="E1361" t="n">
        <v>9.710000000000001</v>
      </c>
      <c r="F1361" t="n">
        <v>6.79</v>
      </c>
      <c r="G1361" t="n">
        <v>67.87</v>
      </c>
      <c r="H1361" t="n">
        <v>1.16</v>
      </c>
      <c r="I1361" t="n">
        <v>6</v>
      </c>
      <c r="J1361" t="n">
        <v>249.24</v>
      </c>
      <c r="K1361" t="n">
        <v>56.94</v>
      </c>
      <c r="L1361" t="n">
        <v>16.25</v>
      </c>
      <c r="M1361" t="n">
        <v>4</v>
      </c>
      <c r="N1361" t="n">
        <v>61.05</v>
      </c>
      <c r="O1361" t="n">
        <v>30974.09</v>
      </c>
      <c r="P1361" t="n">
        <v>96.62</v>
      </c>
      <c r="Q1361" t="n">
        <v>204.14</v>
      </c>
      <c r="R1361" t="n">
        <v>24.86</v>
      </c>
      <c r="S1361" t="n">
        <v>17.37</v>
      </c>
      <c r="T1361" t="n">
        <v>1640.02</v>
      </c>
      <c r="U1361" t="n">
        <v>0.7</v>
      </c>
      <c r="V1361" t="n">
        <v>0.75</v>
      </c>
      <c r="W1361" t="n">
        <v>1.14</v>
      </c>
      <c r="X1361" t="n">
        <v>0.1</v>
      </c>
      <c r="Y1361" t="n">
        <v>1</v>
      </c>
      <c r="Z1361" t="n">
        <v>10</v>
      </c>
    </row>
    <row r="1362">
      <c r="A1362" t="n">
        <v>62</v>
      </c>
      <c r="B1362" t="n">
        <v>115</v>
      </c>
      <c r="C1362" t="inlineStr">
        <is>
          <t xml:space="preserve">CONCLUIDO	</t>
        </is>
      </c>
      <c r="D1362" t="n">
        <v>10.2998</v>
      </c>
      <c r="E1362" t="n">
        <v>9.710000000000001</v>
      </c>
      <c r="F1362" t="n">
        <v>6.78</v>
      </c>
      <c r="G1362" t="n">
        <v>67.84999999999999</v>
      </c>
      <c r="H1362" t="n">
        <v>1.18</v>
      </c>
      <c r="I1362" t="n">
        <v>6</v>
      </c>
      <c r="J1362" t="n">
        <v>249.69</v>
      </c>
      <c r="K1362" t="n">
        <v>56.94</v>
      </c>
      <c r="L1362" t="n">
        <v>16.5</v>
      </c>
      <c r="M1362" t="n">
        <v>4</v>
      </c>
      <c r="N1362" t="n">
        <v>61.25</v>
      </c>
      <c r="O1362" t="n">
        <v>31029.37</v>
      </c>
      <c r="P1362" t="n">
        <v>96.58</v>
      </c>
      <c r="Q1362" t="n">
        <v>204.14</v>
      </c>
      <c r="R1362" t="n">
        <v>24.78</v>
      </c>
      <c r="S1362" t="n">
        <v>17.37</v>
      </c>
      <c r="T1362" t="n">
        <v>1603.25</v>
      </c>
      <c r="U1362" t="n">
        <v>0.7</v>
      </c>
      <c r="V1362" t="n">
        <v>0.75</v>
      </c>
      <c r="W1362" t="n">
        <v>1.14</v>
      </c>
      <c r="X1362" t="n">
        <v>0.09</v>
      </c>
      <c r="Y1362" t="n">
        <v>1</v>
      </c>
      <c r="Z1362" t="n">
        <v>10</v>
      </c>
    </row>
    <row r="1363">
      <c r="A1363" t="n">
        <v>63</v>
      </c>
      <c r="B1363" t="n">
        <v>115</v>
      </c>
      <c r="C1363" t="inlineStr">
        <is>
          <t xml:space="preserve">CONCLUIDO	</t>
        </is>
      </c>
      <c r="D1363" t="n">
        <v>10.2978</v>
      </c>
      <c r="E1363" t="n">
        <v>9.710000000000001</v>
      </c>
      <c r="F1363" t="n">
        <v>6.79</v>
      </c>
      <c r="G1363" t="n">
        <v>67.87</v>
      </c>
      <c r="H1363" t="n">
        <v>1.19</v>
      </c>
      <c r="I1363" t="n">
        <v>6</v>
      </c>
      <c r="J1363" t="n">
        <v>250.14</v>
      </c>
      <c r="K1363" t="n">
        <v>56.94</v>
      </c>
      <c r="L1363" t="n">
        <v>16.75</v>
      </c>
      <c r="M1363" t="n">
        <v>4</v>
      </c>
      <c r="N1363" t="n">
        <v>61.45</v>
      </c>
      <c r="O1363" t="n">
        <v>31084.72</v>
      </c>
      <c r="P1363" t="n">
        <v>96.43000000000001</v>
      </c>
      <c r="Q1363" t="n">
        <v>204.14</v>
      </c>
      <c r="R1363" t="n">
        <v>24.82</v>
      </c>
      <c r="S1363" t="n">
        <v>17.37</v>
      </c>
      <c r="T1363" t="n">
        <v>1623.55</v>
      </c>
      <c r="U1363" t="n">
        <v>0.7</v>
      </c>
      <c r="V1363" t="n">
        <v>0.75</v>
      </c>
      <c r="W1363" t="n">
        <v>1.15</v>
      </c>
      <c r="X1363" t="n">
        <v>0.1</v>
      </c>
      <c r="Y1363" t="n">
        <v>1</v>
      </c>
      <c r="Z1363" t="n">
        <v>10</v>
      </c>
    </row>
    <row r="1364">
      <c r="A1364" t="n">
        <v>64</v>
      </c>
      <c r="B1364" t="n">
        <v>115</v>
      </c>
      <c r="C1364" t="inlineStr">
        <is>
          <t xml:space="preserve">CONCLUIDO	</t>
        </is>
      </c>
      <c r="D1364" t="n">
        <v>10.2922</v>
      </c>
      <c r="E1364" t="n">
        <v>9.720000000000001</v>
      </c>
      <c r="F1364" t="n">
        <v>6.79</v>
      </c>
      <c r="G1364" t="n">
        <v>67.92</v>
      </c>
      <c r="H1364" t="n">
        <v>1.21</v>
      </c>
      <c r="I1364" t="n">
        <v>6</v>
      </c>
      <c r="J1364" t="n">
        <v>250.59</v>
      </c>
      <c r="K1364" t="n">
        <v>56.94</v>
      </c>
      <c r="L1364" t="n">
        <v>17</v>
      </c>
      <c r="M1364" t="n">
        <v>4</v>
      </c>
      <c r="N1364" t="n">
        <v>61.65</v>
      </c>
      <c r="O1364" t="n">
        <v>31140.15</v>
      </c>
      <c r="P1364" t="n">
        <v>96.02</v>
      </c>
      <c r="Q1364" t="n">
        <v>204.14</v>
      </c>
      <c r="R1364" t="n">
        <v>25.05</v>
      </c>
      <c r="S1364" t="n">
        <v>17.37</v>
      </c>
      <c r="T1364" t="n">
        <v>1736.34</v>
      </c>
      <c r="U1364" t="n">
        <v>0.6899999999999999</v>
      </c>
      <c r="V1364" t="n">
        <v>0.75</v>
      </c>
      <c r="W1364" t="n">
        <v>1.14</v>
      </c>
      <c r="X1364" t="n">
        <v>0.1</v>
      </c>
      <c r="Y1364" t="n">
        <v>1</v>
      </c>
      <c r="Z1364" t="n">
        <v>10</v>
      </c>
    </row>
    <row r="1365">
      <c r="A1365" t="n">
        <v>65</v>
      </c>
      <c r="B1365" t="n">
        <v>115</v>
      </c>
      <c r="C1365" t="inlineStr">
        <is>
          <t xml:space="preserve">CONCLUIDO	</t>
        </is>
      </c>
      <c r="D1365" t="n">
        <v>10.3594</v>
      </c>
      <c r="E1365" t="n">
        <v>9.65</v>
      </c>
      <c r="F1365" t="n">
        <v>6.77</v>
      </c>
      <c r="G1365" t="n">
        <v>81.27</v>
      </c>
      <c r="H1365" t="n">
        <v>1.22</v>
      </c>
      <c r="I1365" t="n">
        <v>5</v>
      </c>
      <c r="J1365" t="n">
        <v>251.04</v>
      </c>
      <c r="K1365" t="n">
        <v>56.94</v>
      </c>
      <c r="L1365" t="n">
        <v>17.25</v>
      </c>
      <c r="M1365" t="n">
        <v>3</v>
      </c>
      <c r="N1365" t="n">
        <v>61.85</v>
      </c>
      <c r="O1365" t="n">
        <v>31195.65</v>
      </c>
      <c r="P1365" t="n">
        <v>95.53</v>
      </c>
      <c r="Q1365" t="n">
        <v>204.14</v>
      </c>
      <c r="R1365" t="n">
        <v>24.37</v>
      </c>
      <c r="S1365" t="n">
        <v>17.37</v>
      </c>
      <c r="T1365" t="n">
        <v>1402.32</v>
      </c>
      <c r="U1365" t="n">
        <v>0.71</v>
      </c>
      <c r="V1365" t="n">
        <v>0.75</v>
      </c>
      <c r="W1365" t="n">
        <v>1.14</v>
      </c>
      <c r="X1365" t="n">
        <v>0.08</v>
      </c>
      <c r="Y1365" t="n">
        <v>1</v>
      </c>
      <c r="Z1365" t="n">
        <v>10</v>
      </c>
    </row>
    <row r="1366">
      <c r="A1366" t="n">
        <v>66</v>
      </c>
      <c r="B1366" t="n">
        <v>115</v>
      </c>
      <c r="C1366" t="inlineStr">
        <is>
          <t xml:space="preserve">CONCLUIDO	</t>
        </is>
      </c>
      <c r="D1366" t="n">
        <v>10.3564</v>
      </c>
      <c r="E1366" t="n">
        <v>9.66</v>
      </c>
      <c r="F1366" t="n">
        <v>6.78</v>
      </c>
      <c r="G1366" t="n">
        <v>81.31</v>
      </c>
      <c r="H1366" t="n">
        <v>1.24</v>
      </c>
      <c r="I1366" t="n">
        <v>5</v>
      </c>
      <c r="J1366" t="n">
        <v>251.49</v>
      </c>
      <c r="K1366" t="n">
        <v>56.94</v>
      </c>
      <c r="L1366" t="n">
        <v>17.5</v>
      </c>
      <c r="M1366" t="n">
        <v>3</v>
      </c>
      <c r="N1366" t="n">
        <v>62.05</v>
      </c>
      <c r="O1366" t="n">
        <v>31251.22</v>
      </c>
      <c r="P1366" t="n">
        <v>95.88</v>
      </c>
      <c r="Q1366" t="n">
        <v>204.14</v>
      </c>
      <c r="R1366" t="n">
        <v>24.49</v>
      </c>
      <c r="S1366" t="n">
        <v>17.37</v>
      </c>
      <c r="T1366" t="n">
        <v>1461.38</v>
      </c>
      <c r="U1366" t="n">
        <v>0.71</v>
      </c>
      <c r="V1366" t="n">
        <v>0.75</v>
      </c>
      <c r="W1366" t="n">
        <v>1.14</v>
      </c>
      <c r="X1366" t="n">
        <v>0.08</v>
      </c>
      <c r="Y1366" t="n">
        <v>1</v>
      </c>
      <c r="Z1366" t="n">
        <v>10</v>
      </c>
    </row>
    <row r="1367">
      <c r="A1367" t="n">
        <v>67</v>
      </c>
      <c r="B1367" t="n">
        <v>115</v>
      </c>
      <c r="C1367" t="inlineStr">
        <is>
          <t xml:space="preserve">CONCLUIDO	</t>
        </is>
      </c>
      <c r="D1367" t="n">
        <v>10.3576</v>
      </c>
      <c r="E1367" t="n">
        <v>9.65</v>
      </c>
      <c r="F1367" t="n">
        <v>6.77</v>
      </c>
      <c r="G1367" t="n">
        <v>81.29000000000001</v>
      </c>
      <c r="H1367" t="n">
        <v>1.25</v>
      </c>
      <c r="I1367" t="n">
        <v>5</v>
      </c>
      <c r="J1367" t="n">
        <v>251.94</v>
      </c>
      <c r="K1367" t="n">
        <v>56.94</v>
      </c>
      <c r="L1367" t="n">
        <v>17.75</v>
      </c>
      <c r="M1367" t="n">
        <v>3</v>
      </c>
      <c r="N1367" t="n">
        <v>62.25</v>
      </c>
      <c r="O1367" t="n">
        <v>31306.86</v>
      </c>
      <c r="P1367" t="n">
        <v>95.98999999999999</v>
      </c>
      <c r="Q1367" t="n">
        <v>204.14</v>
      </c>
      <c r="R1367" t="n">
        <v>24.48</v>
      </c>
      <c r="S1367" t="n">
        <v>17.37</v>
      </c>
      <c r="T1367" t="n">
        <v>1459.68</v>
      </c>
      <c r="U1367" t="n">
        <v>0.71</v>
      </c>
      <c r="V1367" t="n">
        <v>0.75</v>
      </c>
      <c r="W1367" t="n">
        <v>1.14</v>
      </c>
      <c r="X1367" t="n">
        <v>0.08</v>
      </c>
      <c r="Y1367" t="n">
        <v>1</v>
      </c>
      <c r="Z1367" t="n">
        <v>10</v>
      </c>
    </row>
    <row r="1368">
      <c r="A1368" t="n">
        <v>68</v>
      </c>
      <c r="B1368" t="n">
        <v>115</v>
      </c>
      <c r="C1368" t="inlineStr">
        <is>
          <t xml:space="preserve">CONCLUIDO	</t>
        </is>
      </c>
      <c r="D1368" t="n">
        <v>10.3612</v>
      </c>
      <c r="E1368" t="n">
        <v>9.65</v>
      </c>
      <c r="F1368" t="n">
        <v>6.77</v>
      </c>
      <c r="G1368" t="n">
        <v>81.25</v>
      </c>
      <c r="H1368" t="n">
        <v>1.27</v>
      </c>
      <c r="I1368" t="n">
        <v>5</v>
      </c>
      <c r="J1368" t="n">
        <v>252.39</v>
      </c>
      <c r="K1368" t="n">
        <v>56.94</v>
      </c>
      <c r="L1368" t="n">
        <v>18</v>
      </c>
      <c r="M1368" t="n">
        <v>3</v>
      </c>
      <c r="N1368" t="n">
        <v>62.45</v>
      </c>
      <c r="O1368" t="n">
        <v>31362.58</v>
      </c>
      <c r="P1368" t="n">
        <v>96.09999999999999</v>
      </c>
      <c r="Q1368" t="n">
        <v>204.17</v>
      </c>
      <c r="R1368" t="n">
        <v>24.35</v>
      </c>
      <c r="S1368" t="n">
        <v>17.37</v>
      </c>
      <c r="T1368" t="n">
        <v>1390.21</v>
      </c>
      <c r="U1368" t="n">
        <v>0.71</v>
      </c>
      <c r="V1368" t="n">
        <v>0.75</v>
      </c>
      <c r="W1368" t="n">
        <v>1.14</v>
      </c>
      <c r="X1368" t="n">
        <v>0.08</v>
      </c>
      <c r="Y1368" t="n">
        <v>1</v>
      </c>
      <c r="Z1368" t="n">
        <v>10</v>
      </c>
    </row>
    <row r="1369">
      <c r="A1369" t="n">
        <v>69</v>
      </c>
      <c r="B1369" t="n">
        <v>115</v>
      </c>
      <c r="C1369" t="inlineStr">
        <is>
          <t xml:space="preserve">CONCLUIDO	</t>
        </is>
      </c>
      <c r="D1369" t="n">
        <v>10.3573</v>
      </c>
      <c r="E1369" t="n">
        <v>9.65</v>
      </c>
      <c r="F1369" t="n">
        <v>6.77</v>
      </c>
      <c r="G1369" t="n">
        <v>81.3</v>
      </c>
      <c r="H1369" t="n">
        <v>1.28</v>
      </c>
      <c r="I1369" t="n">
        <v>5</v>
      </c>
      <c r="J1369" t="n">
        <v>252.84</v>
      </c>
      <c r="K1369" t="n">
        <v>56.94</v>
      </c>
      <c r="L1369" t="n">
        <v>18.25</v>
      </c>
      <c r="M1369" t="n">
        <v>3</v>
      </c>
      <c r="N1369" t="n">
        <v>62.65</v>
      </c>
      <c r="O1369" t="n">
        <v>31418.38</v>
      </c>
      <c r="P1369" t="n">
        <v>96.16</v>
      </c>
      <c r="Q1369" t="n">
        <v>204.15</v>
      </c>
      <c r="R1369" t="n">
        <v>24.53</v>
      </c>
      <c r="S1369" t="n">
        <v>17.37</v>
      </c>
      <c r="T1369" t="n">
        <v>1484.33</v>
      </c>
      <c r="U1369" t="n">
        <v>0.71</v>
      </c>
      <c r="V1369" t="n">
        <v>0.75</v>
      </c>
      <c r="W1369" t="n">
        <v>1.14</v>
      </c>
      <c r="X1369" t="n">
        <v>0.08</v>
      </c>
      <c r="Y1369" t="n">
        <v>1</v>
      </c>
      <c r="Z1369" t="n">
        <v>10</v>
      </c>
    </row>
    <row r="1370">
      <c r="A1370" t="n">
        <v>70</v>
      </c>
      <c r="B1370" t="n">
        <v>115</v>
      </c>
      <c r="C1370" t="inlineStr">
        <is>
          <t xml:space="preserve">CONCLUIDO	</t>
        </is>
      </c>
      <c r="D1370" t="n">
        <v>10.3591</v>
      </c>
      <c r="E1370" t="n">
        <v>9.65</v>
      </c>
      <c r="F1370" t="n">
        <v>6.77</v>
      </c>
      <c r="G1370" t="n">
        <v>81.28</v>
      </c>
      <c r="H1370" t="n">
        <v>1.3</v>
      </c>
      <c r="I1370" t="n">
        <v>5</v>
      </c>
      <c r="J1370" t="n">
        <v>253.3</v>
      </c>
      <c r="K1370" t="n">
        <v>56.94</v>
      </c>
      <c r="L1370" t="n">
        <v>18.5</v>
      </c>
      <c r="M1370" t="n">
        <v>3</v>
      </c>
      <c r="N1370" t="n">
        <v>62.86</v>
      </c>
      <c r="O1370" t="n">
        <v>31474.25</v>
      </c>
      <c r="P1370" t="n">
        <v>95.95999999999999</v>
      </c>
      <c r="Q1370" t="n">
        <v>204.14</v>
      </c>
      <c r="R1370" t="n">
        <v>24.36</v>
      </c>
      <c r="S1370" t="n">
        <v>17.37</v>
      </c>
      <c r="T1370" t="n">
        <v>1395.61</v>
      </c>
      <c r="U1370" t="n">
        <v>0.71</v>
      </c>
      <c r="V1370" t="n">
        <v>0.75</v>
      </c>
      <c r="W1370" t="n">
        <v>1.15</v>
      </c>
      <c r="X1370" t="n">
        <v>0.08</v>
      </c>
      <c r="Y1370" t="n">
        <v>1</v>
      </c>
      <c r="Z1370" t="n">
        <v>10</v>
      </c>
    </row>
    <row r="1371">
      <c r="A1371" t="n">
        <v>71</v>
      </c>
      <c r="B1371" t="n">
        <v>115</v>
      </c>
      <c r="C1371" t="inlineStr">
        <is>
          <t xml:space="preserve">CONCLUIDO	</t>
        </is>
      </c>
      <c r="D1371" t="n">
        <v>10.3576</v>
      </c>
      <c r="E1371" t="n">
        <v>9.65</v>
      </c>
      <c r="F1371" t="n">
        <v>6.77</v>
      </c>
      <c r="G1371" t="n">
        <v>81.29000000000001</v>
      </c>
      <c r="H1371" t="n">
        <v>1.31</v>
      </c>
      <c r="I1371" t="n">
        <v>5</v>
      </c>
      <c r="J1371" t="n">
        <v>253.75</v>
      </c>
      <c r="K1371" t="n">
        <v>56.94</v>
      </c>
      <c r="L1371" t="n">
        <v>18.75</v>
      </c>
      <c r="M1371" t="n">
        <v>3</v>
      </c>
      <c r="N1371" t="n">
        <v>63.06</v>
      </c>
      <c r="O1371" t="n">
        <v>31530.19</v>
      </c>
      <c r="P1371" t="n">
        <v>95.95</v>
      </c>
      <c r="Q1371" t="n">
        <v>204.15</v>
      </c>
      <c r="R1371" t="n">
        <v>24.48</v>
      </c>
      <c r="S1371" t="n">
        <v>17.37</v>
      </c>
      <c r="T1371" t="n">
        <v>1456.53</v>
      </c>
      <c r="U1371" t="n">
        <v>0.71</v>
      </c>
      <c r="V1371" t="n">
        <v>0.75</v>
      </c>
      <c r="W1371" t="n">
        <v>1.14</v>
      </c>
      <c r="X1371" t="n">
        <v>0.08</v>
      </c>
      <c r="Y1371" t="n">
        <v>1</v>
      </c>
      <c r="Z1371" t="n">
        <v>10</v>
      </c>
    </row>
    <row r="1372">
      <c r="A1372" t="n">
        <v>72</v>
      </c>
      <c r="B1372" t="n">
        <v>115</v>
      </c>
      <c r="C1372" t="inlineStr">
        <is>
          <t xml:space="preserve">CONCLUIDO	</t>
        </is>
      </c>
      <c r="D1372" t="n">
        <v>10.3541</v>
      </c>
      <c r="E1372" t="n">
        <v>9.66</v>
      </c>
      <c r="F1372" t="n">
        <v>6.78</v>
      </c>
      <c r="G1372" t="n">
        <v>81.33</v>
      </c>
      <c r="H1372" t="n">
        <v>1.33</v>
      </c>
      <c r="I1372" t="n">
        <v>5</v>
      </c>
      <c r="J1372" t="n">
        <v>254.21</v>
      </c>
      <c r="K1372" t="n">
        <v>56.94</v>
      </c>
      <c r="L1372" t="n">
        <v>19</v>
      </c>
      <c r="M1372" t="n">
        <v>3</v>
      </c>
      <c r="N1372" t="n">
        <v>63.26</v>
      </c>
      <c r="O1372" t="n">
        <v>31586.21</v>
      </c>
      <c r="P1372" t="n">
        <v>95.97</v>
      </c>
      <c r="Q1372" t="n">
        <v>204.14</v>
      </c>
      <c r="R1372" t="n">
        <v>24.54</v>
      </c>
      <c r="S1372" t="n">
        <v>17.37</v>
      </c>
      <c r="T1372" t="n">
        <v>1489.8</v>
      </c>
      <c r="U1372" t="n">
        <v>0.71</v>
      </c>
      <c r="V1372" t="n">
        <v>0.75</v>
      </c>
      <c r="W1372" t="n">
        <v>1.15</v>
      </c>
      <c r="X1372" t="n">
        <v>0.09</v>
      </c>
      <c r="Y1372" t="n">
        <v>1</v>
      </c>
      <c r="Z1372" t="n">
        <v>10</v>
      </c>
    </row>
    <row r="1373">
      <c r="A1373" t="n">
        <v>73</v>
      </c>
      <c r="B1373" t="n">
        <v>115</v>
      </c>
      <c r="C1373" t="inlineStr">
        <is>
          <t xml:space="preserve">CONCLUIDO	</t>
        </is>
      </c>
      <c r="D1373" t="n">
        <v>10.3621</v>
      </c>
      <c r="E1373" t="n">
        <v>9.65</v>
      </c>
      <c r="F1373" t="n">
        <v>6.77</v>
      </c>
      <c r="G1373" t="n">
        <v>81.23999999999999</v>
      </c>
      <c r="H1373" t="n">
        <v>1.34</v>
      </c>
      <c r="I1373" t="n">
        <v>5</v>
      </c>
      <c r="J1373" t="n">
        <v>254.66</v>
      </c>
      <c r="K1373" t="n">
        <v>56.94</v>
      </c>
      <c r="L1373" t="n">
        <v>19.25</v>
      </c>
      <c r="M1373" t="n">
        <v>3</v>
      </c>
      <c r="N1373" t="n">
        <v>63.47</v>
      </c>
      <c r="O1373" t="n">
        <v>31642.3</v>
      </c>
      <c r="P1373" t="n">
        <v>95.69</v>
      </c>
      <c r="Q1373" t="n">
        <v>204.14</v>
      </c>
      <c r="R1373" t="n">
        <v>24.36</v>
      </c>
      <c r="S1373" t="n">
        <v>17.37</v>
      </c>
      <c r="T1373" t="n">
        <v>1398.05</v>
      </c>
      <c r="U1373" t="n">
        <v>0.71</v>
      </c>
      <c r="V1373" t="n">
        <v>0.75</v>
      </c>
      <c r="W1373" t="n">
        <v>1.14</v>
      </c>
      <c r="X1373" t="n">
        <v>0.08</v>
      </c>
      <c r="Y1373" t="n">
        <v>1</v>
      </c>
      <c r="Z1373" t="n">
        <v>10</v>
      </c>
    </row>
    <row r="1374">
      <c r="A1374" t="n">
        <v>74</v>
      </c>
      <c r="B1374" t="n">
        <v>115</v>
      </c>
      <c r="C1374" t="inlineStr">
        <is>
          <t xml:space="preserve">CONCLUIDO	</t>
        </is>
      </c>
      <c r="D1374" t="n">
        <v>10.3612</v>
      </c>
      <c r="E1374" t="n">
        <v>9.65</v>
      </c>
      <c r="F1374" t="n">
        <v>6.77</v>
      </c>
      <c r="G1374" t="n">
        <v>81.25</v>
      </c>
      <c r="H1374" t="n">
        <v>1.36</v>
      </c>
      <c r="I1374" t="n">
        <v>5</v>
      </c>
      <c r="J1374" t="n">
        <v>255.12</v>
      </c>
      <c r="K1374" t="n">
        <v>56.94</v>
      </c>
      <c r="L1374" t="n">
        <v>19.5</v>
      </c>
      <c r="M1374" t="n">
        <v>3</v>
      </c>
      <c r="N1374" t="n">
        <v>63.67</v>
      </c>
      <c r="O1374" t="n">
        <v>31698.47</v>
      </c>
      <c r="P1374" t="n">
        <v>95.58</v>
      </c>
      <c r="Q1374" t="n">
        <v>204.14</v>
      </c>
      <c r="R1374" t="n">
        <v>24.4</v>
      </c>
      <c r="S1374" t="n">
        <v>17.37</v>
      </c>
      <c r="T1374" t="n">
        <v>1417.63</v>
      </c>
      <c r="U1374" t="n">
        <v>0.71</v>
      </c>
      <c r="V1374" t="n">
        <v>0.75</v>
      </c>
      <c r="W1374" t="n">
        <v>1.14</v>
      </c>
      <c r="X1374" t="n">
        <v>0.08</v>
      </c>
      <c r="Y1374" t="n">
        <v>1</v>
      </c>
      <c r="Z1374" t="n">
        <v>10</v>
      </c>
    </row>
    <row r="1375">
      <c r="A1375" t="n">
        <v>75</v>
      </c>
      <c r="B1375" t="n">
        <v>115</v>
      </c>
      <c r="C1375" t="inlineStr">
        <is>
          <t xml:space="preserve">CONCLUIDO	</t>
        </is>
      </c>
      <c r="D1375" t="n">
        <v>10.3654</v>
      </c>
      <c r="E1375" t="n">
        <v>9.65</v>
      </c>
      <c r="F1375" t="n">
        <v>6.77</v>
      </c>
      <c r="G1375" t="n">
        <v>81.20999999999999</v>
      </c>
      <c r="H1375" t="n">
        <v>1.37</v>
      </c>
      <c r="I1375" t="n">
        <v>5</v>
      </c>
      <c r="J1375" t="n">
        <v>255.57</v>
      </c>
      <c r="K1375" t="n">
        <v>56.94</v>
      </c>
      <c r="L1375" t="n">
        <v>19.75</v>
      </c>
      <c r="M1375" t="n">
        <v>3</v>
      </c>
      <c r="N1375" t="n">
        <v>63.88</v>
      </c>
      <c r="O1375" t="n">
        <v>31754.72</v>
      </c>
      <c r="P1375" t="n">
        <v>95.28</v>
      </c>
      <c r="Q1375" t="n">
        <v>204.15</v>
      </c>
      <c r="R1375" t="n">
        <v>24.18</v>
      </c>
      <c r="S1375" t="n">
        <v>17.37</v>
      </c>
      <c r="T1375" t="n">
        <v>1308.58</v>
      </c>
      <c r="U1375" t="n">
        <v>0.72</v>
      </c>
      <c r="V1375" t="n">
        <v>0.75</v>
      </c>
      <c r="W1375" t="n">
        <v>1.14</v>
      </c>
      <c r="X1375" t="n">
        <v>0.08</v>
      </c>
      <c r="Y1375" t="n">
        <v>1</v>
      </c>
      <c r="Z1375" t="n">
        <v>10</v>
      </c>
    </row>
    <row r="1376">
      <c r="A1376" t="n">
        <v>76</v>
      </c>
      <c r="B1376" t="n">
        <v>115</v>
      </c>
      <c r="C1376" t="inlineStr">
        <is>
          <t xml:space="preserve">CONCLUIDO	</t>
        </is>
      </c>
      <c r="D1376" t="n">
        <v>10.3681</v>
      </c>
      <c r="E1376" t="n">
        <v>9.640000000000001</v>
      </c>
      <c r="F1376" t="n">
        <v>6.76</v>
      </c>
      <c r="G1376" t="n">
        <v>81.18000000000001</v>
      </c>
      <c r="H1376" t="n">
        <v>1.39</v>
      </c>
      <c r="I1376" t="n">
        <v>5</v>
      </c>
      <c r="J1376" t="n">
        <v>256.03</v>
      </c>
      <c r="K1376" t="n">
        <v>56.94</v>
      </c>
      <c r="L1376" t="n">
        <v>20</v>
      </c>
      <c r="M1376" t="n">
        <v>3</v>
      </c>
      <c r="N1376" t="n">
        <v>64.09</v>
      </c>
      <c r="O1376" t="n">
        <v>31811.04</v>
      </c>
      <c r="P1376" t="n">
        <v>94.94</v>
      </c>
      <c r="Q1376" t="n">
        <v>204.14</v>
      </c>
      <c r="R1376" t="n">
        <v>24.11</v>
      </c>
      <c r="S1376" t="n">
        <v>17.37</v>
      </c>
      <c r="T1376" t="n">
        <v>1274.01</v>
      </c>
      <c r="U1376" t="n">
        <v>0.72</v>
      </c>
      <c r="V1376" t="n">
        <v>0.75</v>
      </c>
      <c r="W1376" t="n">
        <v>1.14</v>
      </c>
      <c r="X1376" t="n">
        <v>0.07000000000000001</v>
      </c>
      <c r="Y1376" t="n">
        <v>1</v>
      </c>
      <c r="Z1376" t="n">
        <v>10</v>
      </c>
    </row>
    <row r="1377">
      <c r="A1377" t="n">
        <v>77</v>
      </c>
      <c r="B1377" t="n">
        <v>115</v>
      </c>
      <c r="C1377" t="inlineStr">
        <is>
          <t xml:space="preserve">CONCLUIDO	</t>
        </is>
      </c>
      <c r="D1377" t="n">
        <v>10.3699</v>
      </c>
      <c r="E1377" t="n">
        <v>9.640000000000001</v>
      </c>
      <c r="F1377" t="n">
        <v>6.76</v>
      </c>
      <c r="G1377" t="n">
        <v>81.16</v>
      </c>
      <c r="H1377" t="n">
        <v>1.4</v>
      </c>
      <c r="I1377" t="n">
        <v>5</v>
      </c>
      <c r="J1377" t="n">
        <v>256.49</v>
      </c>
      <c r="K1377" t="n">
        <v>56.94</v>
      </c>
      <c r="L1377" t="n">
        <v>20.25</v>
      </c>
      <c r="M1377" t="n">
        <v>3</v>
      </c>
      <c r="N1377" t="n">
        <v>64.29000000000001</v>
      </c>
      <c r="O1377" t="n">
        <v>31867.44</v>
      </c>
      <c r="P1377" t="n">
        <v>94.63</v>
      </c>
      <c r="Q1377" t="n">
        <v>204.14</v>
      </c>
      <c r="R1377" t="n">
        <v>24.05</v>
      </c>
      <c r="S1377" t="n">
        <v>17.37</v>
      </c>
      <c r="T1377" t="n">
        <v>1242.41</v>
      </c>
      <c r="U1377" t="n">
        <v>0.72</v>
      </c>
      <c r="V1377" t="n">
        <v>0.76</v>
      </c>
      <c r="W1377" t="n">
        <v>1.14</v>
      </c>
      <c r="X1377" t="n">
        <v>0.07000000000000001</v>
      </c>
      <c r="Y1377" t="n">
        <v>1</v>
      </c>
      <c r="Z1377" t="n">
        <v>10</v>
      </c>
    </row>
    <row r="1378">
      <c r="A1378" t="n">
        <v>78</v>
      </c>
      <c r="B1378" t="n">
        <v>115</v>
      </c>
      <c r="C1378" t="inlineStr">
        <is>
          <t xml:space="preserve">CONCLUIDO	</t>
        </is>
      </c>
      <c r="D1378" t="n">
        <v>10.3654</v>
      </c>
      <c r="E1378" t="n">
        <v>9.65</v>
      </c>
      <c r="F1378" t="n">
        <v>6.77</v>
      </c>
      <c r="G1378" t="n">
        <v>81.20999999999999</v>
      </c>
      <c r="H1378" t="n">
        <v>1.42</v>
      </c>
      <c r="I1378" t="n">
        <v>5</v>
      </c>
      <c r="J1378" t="n">
        <v>256.94</v>
      </c>
      <c r="K1378" t="n">
        <v>56.94</v>
      </c>
      <c r="L1378" t="n">
        <v>20.5</v>
      </c>
      <c r="M1378" t="n">
        <v>3</v>
      </c>
      <c r="N1378" t="n">
        <v>64.5</v>
      </c>
      <c r="O1378" t="n">
        <v>31924.04</v>
      </c>
      <c r="P1378" t="n">
        <v>94.29000000000001</v>
      </c>
      <c r="Q1378" t="n">
        <v>204.14</v>
      </c>
      <c r="R1378" t="n">
        <v>24.18</v>
      </c>
      <c r="S1378" t="n">
        <v>17.37</v>
      </c>
      <c r="T1378" t="n">
        <v>1305.17</v>
      </c>
      <c r="U1378" t="n">
        <v>0.72</v>
      </c>
      <c r="V1378" t="n">
        <v>0.75</v>
      </c>
      <c r="W1378" t="n">
        <v>1.14</v>
      </c>
      <c r="X1378" t="n">
        <v>0.08</v>
      </c>
      <c r="Y1378" t="n">
        <v>1</v>
      </c>
      <c r="Z1378" t="n">
        <v>10</v>
      </c>
    </row>
    <row r="1379">
      <c r="A1379" t="n">
        <v>79</v>
      </c>
      <c r="B1379" t="n">
        <v>115</v>
      </c>
      <c r="C1379" t="inlineStr">
        <is>
          <t xml:space="preserve">CONCLUIDO	</t>
        </is>
      </c>
      <c r="D1379" t="n">
        <v>10.3675</v>
      </c>
      <c r="E1379" t="n">
        <v>9.65</v>
      </c>
      <c r="F1379" t="n">
        <v>6.77</v>
      </c>
      <c r="G1379" t="n">
        <v>81.18000000000001</v>
      </c>
      <c r="H1379" t="n">
        <v>1.43</v>
      </c>
      <c r="I1379" t="n">
        <v>5</v>
      </c>
      <c r="J1379" t="n">
        <v>257.4</v>
      </c>
      <c r="K1379" t="n">
        <v>56.94</v>
      </c>
      <c r="L1379" t="n">
        <v>20.75</v>
      </c>
      <c r="M1379" t="n">
        <v>3</v>
      </c>
      <c r="N1379" t="n">
        <v>64.70999999999999</v>
      </c>
      <c r="O1379" t="n">
        <v>31980.59</v>
      </c>
      <c r="P1379" t="n">
        <v>93.95</v>
      </c>
      <c r="Q1379" t="n">
        <v>204.14</v>
      </c>
      <c r="R1379" t="n">
        <v>24.16</v>
      </c>
      <c r="S1379" t="n">
        <v>17.37</v>
      </c>
      <c r="T1379" t="n">
        <v>1298.99</v>
      </c>
      <c r="U1379" t="n">
        <v>0.72</v>
      </c>
      <c r="V1379" t="n">
        <v>0.75</v>
      </c>
      <c r="W1379" t="n">
        <v>1.14</v>
      </c>
      <c r="X1379" t="n">
        <v>0.07000000000000001</v>
      </c>
      <c r="Y1379" t="n">
        <v>1</v>
      </c>
      <c r="Z1379" t="n">
        <v>10</v>
      </c>
    </row>
    <row r="1380">
      <c r="A1380" t="n">
        <v>80</v>
      </c>
      <c r="B1380" t="n">
        <v>115</v>
      </c>
      <c r="C1380" t="inlineStr">
        <is>
          <t xml:space="preserve">CONCLUIDO	</t>
        </is>
      </c>
      <c r="D1380" t="n">
        <v>10.3648</v>
      </c>
      <c r="E1380" t="n">
        <v>9.65</v>
      </c>
      <c r="F1380" t="n">
        <v>6.77</v>
      </c>
      <c r="G1380" t="n">
        <v>81.20999999999999</v>
      </c>
      <c r="H1380" t="n">
        <v>1.45</v>
      </c>
      <c r="I1380" t="n">
        <v>5</v>
      </c>
      <c r="J1380" t="n">
        <v>257.86</v>
      </c>
      <c r="K1380" t="n">
        <v>56.94</v>
      </c>
      <c r="L1380" t="n">
        <v>21</v>
      </c>
      <c r="M1380" t="n">
        <v>3</v>
      </c>
      <c r="N1380" t="n">
        <v>64.92</v>
      </c>
      <c r="O1380" t="n">
        <v>32037.22</v>
      </c>
      <c r="P1380" t="n">
        <v>93.81999999999999</v>
      </c>
      <c r="Q1380" t="n">
        <v>204.16</v>
      </c>
      <c r="R1380" t="n">
        <v>24.25</v>
      </c>
      <c r="S1380" t="n">
        <v>17.37</v>
      </c>
      <c r="T1380" t="n">
        <v>1342.4</v>
      </c>
      <c r="U1380" t="n">
        <v>0.72</v>
      </c>
      <c r="V1380" t="n">
        <v>0.75</v>
      </c>
      <c r="W1380" t="n">
        <v>1.14</v>
      </c>
      <c r="X1380" t="n">
        <v>0.08</v>
      </c>
      <c r="Y1380" t="n">
        <v>1</v>
      </c>
      <c r="Z1380" t="n">
        <v>10</v>
      </c>
    </row>
    <row r="1381">
      <c r="A1381" t="n">
        <v>81</v>
      </c>
      <c r="B1381" t="n">
        <v>115</v>
      </c>
      <c r="C1381" t="inlineStr">
        <is>
          <t xml:space="preserve">CONCLUIDO	</t>
        </is>
      </c>
      <c r="D1381" t="n">
        <v>10.3651</v>
      </c>
      <c r="E1381" t="n">
        <v>9.65</v>
      </c>
      <c r="F1381" t="n">
        <v>6.77</v>
      </c>
      <c r="G1381" t="n">
        <v>81.20999999999999</v>
      </c>
      <c r="H1381" t="n">
        <v>1.46</v>
      </c>
      <c r="I1381" t="n">
        <v>5</v>
      </c>
      <c r="J1381" t="n">
        <v>258.32</v>
      </c>
      <c r="K1381" t="n">
        <v>56.94</v>
      </c>
      <c r="L1381" t="n">
        <v>21.25</v>
      </c>
      <c r="M1381" t="n">
        <v>3</v>
      </c>
      <c r="N1381" t="n">
        <v>65.13</v>
      </c>
      <c r="O1381" t="n">
        <v>32093.94</v>
      </c>
      <c r="P1381" t="n">
        <v>93.75</v>
      </c>
      <c r="Q1381" t="n">
        <v>204.14</v>
      </c>
      <c r="R1381" t="n">
        <v>24.27</v>
      </c>
      <c r="S1381" t="n">
        <v>17.37</v>
      </c>
      <c r="T1381" t="n">
        <v>1353.15</v>
      </c>
      <c r="U1381" t="n">
        <v>0.72</v>
      </c>
      <c r="V1381" t="n">
        <v>0.75</v>
      </c>
      <c r="W1381" t="n">
        <v>1.14</v>
      </c>
      <c r="X1381" t="n">
        <v>0.08</v>
      </c>
      <c r="Y1381" t="n">
        <v>1</v>
      </c>
      <c r="Z1381" t="n">
        <v>10</v>
      </c>
    </row>
    <row r="1382">
      <c r="A1382" t="n">
        <v>82</v>
      </c>
      <c r="B1382" t="n">
        <v>115</v>
      </c>
      <c r="C1382" t="inlineStr">
        <is>
          <t xml:space="preserve">CONCLUIDO	</t>
        </is>
      </c>
      <c r="D1382" t="n">
        <v>10.3567</v>
      </c>
      <c r="E1382" t="n">
        <v>9.66</v>
      </c>
      <c r="F1382" t="n">
        <v>6.78</v>
      </c>
      <c r="G1382" t="n">
        <v>81.3</v>
      </c>
      <c r="H1382" t="n">
        <v>1.48</v>
      </c>
      <c r="I1382" t="n">
        <v>5</v>
      </c>
      <c r="J1382" t="n">
        <v>258.78</v>
      </c>
      <c r="K1382" t="n">
        <v>56.94</v>
      </c>
      <c r="L1382" t="n">
        <v>21.5</v>
      </c>
      <c r="M1382" t="n">
        <v>3</v>
      </c>
      <c r="N1382" t="n">
        <v>65.34</v>
      </c>
      <c r="O1382" t="n">
        <v>32150.72</v>
      </c>
      <c r="P1382" t="n">
        <v>93.7</v>
      </c>
      <c r="Q1382" t="n">
        <v>204.14</v>
      </c>
      <c r="R1382" t="n">
        <v>24.42</v>
      </c>
      <c r="S1382" t="n">
        <v>17.37</v>
      </c>
      <c r="T1382" t="n">
        <v>1427.84</v>
      </c>
      <c r="U1382" t="n">
        <v>0.71</v>
      </c>
      <c r="V1382" t="n">
        <v>0.75</v>
      </c>
      <c r="W1382" t="n">
        <v>1.15</v>
      </c>
      <c r="X1382" t="n">
        <v>0.08</v>
      </c>
      <c r="Y1382" t="n">
        <v>1</v>
      </c>
      <c r="Z1382" t="n">
        <v>10</v>
      </c>
    </row>
    <row r="1383">
      <c r="A1383" t="n">
        <v>83</v>
      </c>
      <c r="B1383" t="n">
        <v>115</v>
      </c>
      <c r="C1383" t="inlineStr">
        <is>
          <t xml:space="preserve">CONCLUIDO	</t>
        </is>
      </c>
      <c r="D1383" t="n">
        <v>10.3645</v>
      </c>
      <c r="E1383" t="n">
        <v>9.65</v>
      </c>
      <c r="F1383" t="n">
        <v>6.77</v>
      </c>
      <c r="G1383" t="n">
        <v>81.22</v>
      </c>
      <c r="H1383" t="n">
        <v>1.49</v>
      </c>
      <c r="I1383" t="n">
        <v>5</v>
      </c>
      <c r="J1383" t="n">
        <v>259.24</v>
      </c>
      <c r="K1383" t="n">
        <v>56.94</v>
      </c>
      <c r="L1383" t="n">
        <v>21.75</v>
      </c>
      <c r="M1383" t="n">
        <v>3</v>
      </c>
      <c r="N1383" t="n">
        <v>65.55</v>
      </c>
      <c r="O1383" t="n">
        <v>32207.59</v>
      </c>
      <c r="P1383" t="n">
        <v>93.20999999999999</v>
      </c>
      <c r="Q1383" t="n">
        <v>204.14</v>
      </c>
      <c r="R1383" t="n">
        <v>24.24</v>
      </c>
      <c r="S1383" t="n">
        <v>17.37</v>
      </c>
      <c r="T1383" t="n">
        <v>1337.64</v>
      </c>
      <c r="U1383" t="n">
        <v>0.72</v>
      </c>
      <c r="V1383" t="n">
        <v>0.75</v>
      </c>
      <c r="W1383" t="n">
        <v>1.14</v>
      </c>
      <c r="X1383" t="n">
        <v>0.08</v>
      </c>
      <c r="Y1383" t="n">
        <v>1</v>
      </c>
      <c r="Z1383" t="n">
        <v>10</v>
      </c>
    </row>
    <row r="1384">
      <c r="A1384" t="n">
        <v>84</v>
      </c>
      <c r="B1384" t="n">
        <v>115</v>
      </c>
      <c r="C1384" t="inlineStr">
        <is>
          <t xml:space="preserve">CONCLUIDO	</t>
        </is>
      </c>
      <c r="D1384" t="n">
        <v>10.3696</v>
      </c>
      <c r="E1384" t="n">
        <v>9.640000000000001</v>
      </c>
      <c r="F1384" t="n">
        <v>6.76</v>
      </c>
      <c r="G1384" t="n">
        <v>81.16</v>
      </c>
      <c r="H1384" t="n">
        <v>1.51</v>
      </c>
      <c r="I1384" t="n">
        <v>5</v>
      </c>
      <c r="J1384" t="n">
        <v>259.71</v>
      </c>
      <c r="K1384" t="n">
        <v>56.94</v>
      </c>
      <c r="L1384" t="n">
        <v>22</v>
      </c>
      <c r="M1384" t="n">
        <v>3</v>
      </c>
      <c r="N1384" t="n">
        <v>65.76000000000001</v>
      </c>
      <c r="O1384" t="n">
        <v>32264.54</v>
      </c>
      <c r="P1384" t="n">
        <v>92.76000000000001</v>
      </c>
      <c r="Q1384" t="n">
        <v>204.14</v>
      </c>
      <c r="R1384" t="n">
        <v>24.11</v>
      </c>
      <c r="S1384" t="n">
        <v>17.37</v>
      </c>
      <c r="T1384" t="n">
        <v>1270.51</v>
      </c>
      <c r="U1384" t="n">
        <v>0.72</v>
      </c>
      <c r="V1384" t="n">
        <v>0.76</v>
      </c>
      <c r="W1384" t="n">
        <v>1.14</v>
      </c>
      <c r="X1384" t="n">
        <v>0.07000000000000001</v>
      </c>
      <c r="Y1384" t="n">
        <v>1</v>
      </c>
      <c r="Z1384" t="n">
        <v>10</v>
      </c>
    </row>
    <row r="1385">
      <c r="A1385" t="n">
        <v>85</v>
      </c>
      <c r="B1385" t="n">
        <v>115</v>
      </c>
      <c r="C1385" t="inlineStr">
        <is>
          <t xml:space="preserve">CONCLUIDO	</t>
        </is>
      </c>
      <c r="D1385" t="n">
        <v>10.4384</v>
      </c>
      <c r="E1385" t="n">
        <v>9.58</v>
      </c>
      <c r="F1385" t="n">
        <v>6.74</v>
      </c>
      <c r="G1385" t="n">
        <v>101.15</v>
      </c>
      <c r="H1385" t="n">
        <v>1.52</v>
      </c>
      <c r="I1385" t="n">
        <v>4</v>
      </c>
      <c r="J1385" t="n">
        <v>260.17</v>
      </c>
      <c r="K1385" t="n">
        <v>56.94</v>
      </c>
      <c r="L1385" t="n">
        <v>22.25</v>
      </c>
      <c r="M1385" t="n">
        <v>2</v>
      </c>
      <c r="N1385" t="n">
        <v>65.98</v>
      </c>
      <c r="O1385" t="n">
        <v>32321.56</v>
      </c>
      <c r="P1385" t="n">
        <v>92.33</v>
      </c>
      <c r="Q1385" t="n">
        <v>204.14</v>
      </c>
      <c r="R1385" t="n">
        <v>23.45</v>
      </c>
      <c r="S1385" t="n">
        <v>17.37</v>
      </c>
      <c r="T1385" t="n">
        <v>948.58</v>
      </c>
      <c r="U1385" t="n">
        <v>0.74</v>
      </c>
      <c r="V1385" t="n">
        <v>0.76</v>
      </c>
      <c r="W1385" t="n">
        <v>1.14</v>
      </c>
      <c r="X1385" t="n">
        <v>0.05</v>
      </c>
      <c r="Y1385" t="n">
        <v>1</v>
      </c>
      <c r="Z1385" t="n">
        <v>10</v>
      </c>
    </row>
    <row r="1386">
      <c r="A1386" t="n">
        <v>86</v>
      </c>
      <c r="B1386" t="n">
        <v>115</v>
      </c>
      <c r="C1386" t="inlineStr">
        <is>
          <t xml:space="preserve">CONCLUIDO	</t>
        </is>
      </c>
      <c r="D1386" t="n">
        <v>10.4384</v>
      </c>
      <c r="E1386" t="n">
        <v>9.58</v>
      </c>
      <c r="F1386" t="n">
        <v>6.74</v>
      </c>
      <c r="G1386" t="n">
        <v>101.15</v>
      </c>
      <c r="H1386" t="n">
        <v>1.54</v>
      </c>
      <c r="I1386" t="n">
        <v>4</v>
      </c>
      <c r="J1386" t="n">
        <v>260.63</v>
      </c>
      <c r="K1386" t="n">
        <v>56.94</v>
      </c>
      <c r="L1386" t="n">
        <v>22.5</v>
      </c>
      <c r="M1386" t="n">
        <v>2</v>
      </c>
      <c r="N1386" t="n">
        <v>66.19</v>
      </c>
      <c r="O1386" t="n">
        <v>32378.67</v>
      </c>
      <c r="P1386" t="n">
        <v>92.47</v>
      </c>
      <c r="Q1386" t="n">
        <v>204.14</v>
      </c>
      <c r="R1386" t="n">
        <v>23.47</v>
      </c>
      <c r="S1386" t="n">
        <v>17.37</v>
      </c>
      <c r="T1386" t="n">
        <v>954.96</v>
      </c>
      <c r="U1386" t="n">
        <v>0.74</v>
      </c>
      <c r="V1386" t="n">
        <v>0.76</v>
      </c>
      <c r="W1386" t="n">
        <v>1.14</v>
      </c>
      <c r="X1386" t="n">
        <v>0.05</v>
      </c>
      <c r="Y1386" t="n">
        <v>1</v>
      </c>
      <c r="Z1386" t="n">
        <v>10</v>
      </c>
    </row>
    <row r="1387">
      <c r="A1387" t="n">
        <v>87</v>
      </c>
      <c r="B1387" t="n">
        <v>115</v>
      </c>
      <c r="C1387" t="inlineStr">
        <is>
          <t xml:space="preserve">CONCLUIDO	</t>
        </is>
      </c>
      <c r="D1387" t="n">
        <v>10.4324</v>
      </c>
      <c r="E1387" t="n">
        <v>9.59</v>
      </c>
      <c r="F1387" t="n">
        <v>6.75</v>
      </c>
      <c r="G1387" t="n">
        <v>101.24</v>
      </c>
      <c r="H1387" t="n">
        <v>1.55</v>
      </c>
      <c r="I1387" t="n">
        <v>4</v>
      </c>
      <c r="J1387" t="n">
        <v>261.09</v>
      </c>
      <c r="K1387" t="n">
        <v>56.94</v>
      </c>
      <c r="L1387" t="n">
        <v>22.75</v>
      </c>
      <c r="M1387" t="n">
        <v>2</v>
      </c>
      <c r="N1387" t="n">
        <v>66.40000000000001</v>
      </c>
      <c r="O1387" t="n">
        <v>32435.86</v>
      </c>
      <c r="P1387" t="n">
        <v>92.72</v>
      </c>
      <c r="Q1387" t="n">
        <v>204.14</v>
      </c>
      <c r="R1387" t="n">
        <v>23.64</v>
      </c>
      <c r="S1387" t="n">
        <v>17.37</v>
      </c>
      <c r="T1387" t="n">
        <v>1044.66</v>
      </c>
      <c r="U1387" t="n">
        <v>0.73</v>
      </c>
      <c r="V1387" t="n">
        <v>0.76</v>
      </c>
      <c r="W1387" t="n">
        <v>1.14</v>
      </c>
      <c r="X1387" t="n">
        <v>0.06</v>
      </c>
      <c r="Y1387" t="n">
        <v>1</v>
      </c>
      <c r="Z1387" t="n">
        <v>10</v>
      </c>
    </row>
    <row r="1388">
      <c r="A1388" t="n">
        <v>88</v>
      </c>
      <c r="B1388" t="n">
        <v>115</v>
      </c>
      <c r="C1388" t="inlineStr">
        <is>
          <t xml:space="preserve">CONCLUIDO	</t>
        </is>
      </c>
      <c r="D1388" t="n">
        <v>10.4327</v>
      </c>
      <c r="E1388" t="n">
        <v>9.59</v>
      </c>
      <c r="F1388" t="n">
        <v>6.75</v>
      </c>
      <c r="G1388" t="n">
        <v>101.23</v>
      </c>
      <c r="H1388" t="n">
        <v>1.56</v>
      </c>
      <c r="I1388" t="n">
        <v>4</v>
      </c>
      <c r="J1388" t="n">
        <v>261.56</v>
      </c>
      <c r="K1388" t="n">
        <v>56.94</v>
      </c>
      <c r="L1388" t="n">
        <v>23</v>
      </c>
      <c r="M1388" t="n">
        <v>2</v>
      </c>
      <c r="N1388" t="n">
        <v>66.62</v>
      </c>
      <c r="O1388" t="n">
        <v>32493.12</v>
      </c>
      <c r="P1388" t="n">
        <v>92.83</v>
      </c>
      <c r="Q1388" t="n">
        <v>204.14</v>
      </c>
      <c r="R1388" t="n">
        <v>23.66</v>
      </c>
      <c r="S1388" t="n">
        <v>17.37</v>
      </c>
      <c r="T1388" t="n">
        <v>1051.12</v>
      </c>
      <c r="U1388" t="n">
        <v>0.73</v>
      </c>
      <c r="V1388" t="n">
        <v>0.76</v>
      </c>
      <c r="W1388" t="n">
        <v>1.14</v>
      </c>
      <c r="X1388" t="n">
        <v>0.06</v>
      </c>
      <c r="Y1388" t="n">
        <v>1</v>
      </c>
      <c r="Z1388" t="n">
        <v>10</v>
      </c>
    </row>
    <row r="1389">
      <c r="A1389" t="n">
        <v>89</v>
      </c>
      <c r="B1389" t="n">
        <v>115</v>
      </c>
      <c r="C1389" t="inlineStr">
        <is>
          <t xml:space="preserve">CONCLUIDO	</t>
        </is>
      </c>
      <c r="D1389" t="n">
        <v>10.4312</v>
      </c>
      <c r="E1389" t="n">
        <v>9.59</v>
      </c>
      <c r="F1389" t="n">
        <v>6.75</v>
      </c>
      <c r="G1389" t="n">
        <v>101.25</v>
      </c>
      <c r="H1389" t="n">
        <v>1.58</v>
      </c>
      <c r="I1389" t="n">
        <v>4</v>
      </c>
      <c r="J1389" t="n">
        <v>262.02</v>
      </c>
      <c r="K1389" t="n">
        <v>56.94</v>
      </c>
      <c r="L1389" t="n">
        <v>23.25</v>
      </c>
      <c r="M1389" t="n">
        <v>2</v>
      </c>
      <c r="N1389" t="n">
        <v>66.83</v>
      </c>
      <c r="O1389" t="n">
        <v>32550.47</v>
      </c>
      <c r="P1389" t="n">
        <v>92.92</v>
      </c>
      <c r="Q1389" t="n">
        <v>204.14</v>
      </c>
      <c r="R1389" t="n">
        <v>23.69</v>
      </c>
      <c r="S1389" t="n">
        <v>17.37</v>
      </c>
      <c r="T1389" t="n">
        <v>1066.02</v>
      </c>
      <c r="U1389" t="n">
        <v>0.73</v>
      </c>
      <c r="V1389" t="n">
        <v>0.76</v>
      </c>
      <c r="W1389" t="n">
        <v>1.14</v>
      </c>
      <c r="X1389" t="n">
        <v>0.06</v>
      </c>
      <c r="Y1389" t="n">
        <v>1</v>
      </c>
      <c r="Z1389" t="n">
        <v>10</v>
      </c>
    </row>
    <row r="1390">
      <c r="A1390" t="n">
        <v>90</v>
      </c>
      <c r="B1390" t="n">
        <v>115</v>
      </c>
      <c r="C1390" t="inlineStr">
        <is>
          <t xml:space="preserve">CONCLUIDO	</t>
        </is>
      </c>
      <c r="D1390" t="n">
        <v>10.4309</v>
      </c>
      <c r="E1390" t="n">
        <v>9.59</v>
      </c>
      <c r="F1390" t="n">
        <v>6.75</v>
      </c>
      <c r="G1390" t="n">
        <v>101.26</v>
      </c>
      <c r="H1390" t="n">
        <v>1.59</v>
      </c>
      <c r="I1390" t="n">
        <v>4</v>
      </c>
      <c r="J1390" t="n">
        <v>262.49</v>
      </c>
      <c r="K1390" t="n">
        <v>56.94</v>
      </c>
      <c r="L1390" t="n">
        <v>23.5</v>
      </c>
      <c r="M1390" t="n">
        <v>2</v>
      </c>
      <c r="N1390" t="n">
        <v>67.05</v>
      </c>
      <c r="O1390" t="n">
        <v>32607.89</v>
      </c>
      <c r="P1390" t="n">
        <v>93.09</v>
      </c>
      <c r="Q1390" t="n">
        <v>204.14</v>
      </c>
      <c r="R1390" t="n">
        <v>23.68</v>
      </c>
      <c r="S1390" t="n">
        <v>17.37</v>
      </c>
      <c r="T1390" t="n">
        <v>1060.08</v>
      </c>
      <c r="U1390" t="n">
        <v>0.73</v>
      </c>
      <c r="V1390" t="n">
        <v>0.76</v>
      </c>
      <c r="W1390" t="n">
        <v>1.14</v>
      </c>
      <c r="X1390" t="n">
        <v>0.06</v>
      </c>
      <c r="Y1390" t="n">
        <v>1</v>
      </c>
      <c r="Z1390" t="n">
        <v>10</v>
      </c>
    </row>
    <row r="1391">
      <c r="A1391" t="n">
        <v>91</v>
      </c>
      <c r="B1391" t="n">
        <v>115</v>
      </c>
      <c r="C1391" t="inlineStr">
        <is>
          <t xml:space="preserve">CONCLUIDO	</t>
        </is>
      </c>
      <c r="D1391" t="n">
        <v>10.4327</v>
      </c>
      <c r="E1391" t="n">
        <v>9.59</v>
      </c>
      <c r="F1391" t="n">
        <v>6.75</v>
      </c>
      <c r="G1391" t="n">
        <v>101.23</v>
      </c>
      <c r="H1391" t="n">
        <v>1.61</v>
      </c>
      <c r="I1391" t="n">
        <v>4</v>
      </c>
      <c r="J1391" t="n">
        <v>262.96</v>
      </c>
      <c r="K1391" t="n">
        <v>56.94</v>
      </c>
      <c r="L1391" t="n">
        <v>23.75</v>
      </c>
      <c r="M1391" t="n">
        <v>2</v>
      </c>
      <c r="N1391" t="n">
        <v>67.26000000000001</v>
      </c>
      <c r="O1391" t="n">
        <v>32665.4</v>
      </c>
      <c r="P1391" t="n">
        <v>93.18000000000001</v>
      </c>
      <c r="Q1391" t="n">
        <v>204.14</v>
      </c>
      <c r="R1391" t="n">
        <v>23.59</v>
      </c>
      <c r="S1391" t="n">
        <v>17.37</v>
      </c>
      <c r="T1391" t="n">
        <v>1015.23</v>
      </c>
      <c r="U1391" t="n">
        <v>0.74</v>
      </c>
      <c r="V1391" t="n">
        <v>0.76</v>
      </c>
      <c r="W1391" t="n">
        <v>1.14</v>
      </c>
      <c r="X1391" t="n">
        <v>0.06</v>
      </c>
      <c r="Y1391" t="n">
        <v>1</v>
      </c>
      <c r="Z1391" t="n">
        <v>10</v>
      </c>
    </row>
    <row r="1392">
      <c r="A1392" t="n">
        <v>92</v>
      </c>
      <c r="B1392" t="n">
        <v>115</v>
      </c>
      <c r="C1392" t="inlineStr">
        <is>
          <t xml:space="preserve">CONCLUIDO	</t>
        </is>
      </c>
      <c r="D1392" t="n">
        <v>10.4399</v>
      </c>
      <c r="E1392" t="n">
        <v>9.58</v>
      </c>
      <c r="F1392" t="n">
        <v>6.74</v>
      </c>
      <c r="G1392" t="n">
        <v>101.13</v>
      </c>
      <c r="H1392" t="n">
        <v>1.62</v>
      </c>
      <c r="I1392" t="n">
        <v>4</v>
      </c>
      <c r="J1392" t="n">
        <v>263.42</v>
      </c>
      <c r="K1392" t="n">
        <v>56.94</v>
      </c>
      <c r="L1392" t="n">
        <v>24</v>
      </c>
      <c r="M1392" t="n">
        <v>2</v>
      </c>
      <c r="N1392" t="n">
        <v>67.48</v>
      </c>
      <c r="O1392" t="n">
        <v>32722.99</v>
      </c>
      <c r="P1392" t="n">
        <v>93.17</v>
      </c>
      <c r="Q1392" t="n">
        <v>204.14</v>
      </c>
      <c r="R1392" t="n">
        <v>23.41</v>
      </c>
      <c r="S1392" t="n">
        <v>17.37</v>
      </c>
      <c r="T1392" t="n">
        <v>928.04</v>
      </c>
      <c r="U1392" t="n">
        <v>0.74</v>
      </c>
      <c r="V1392" t="n">
        <v>0.76</v>
      </c>
      <c r="W1392" t="n">
        <v>1.14</v>
      </c>
      <c r="X1392" t="n">
        <v>0.05</v>
      </c>
      <c r="Y1392" t="n">
        <v>1</v>
      </c>
      <c r="Z1392" t="n">
        <v>10</v>
      </c>
    </row>
    <row r="1393">
      <c r="A1393" t="n">
        <v>93</v>
      </c>
      <c r="B1393" t="n">
        <v>115</v>
      </c>
      <c r="C1393" t="inlineStr">
        <is>
          <t xml:space="preserve">CONCLUIDO	</t>
        </is>
      </c>
      <c r="D1393" t="n">
        <v>10.436</v>
      </c>
      <c r="E1393" t="n">
        <v>9.58</v>
      </c>
      <c r="F1393" t="n">
        <v>6.75</v>
      </c>
      <c r="G1393" t="n">
        <v>101.19</v>
      </c>
      <c r="H1393" t="n">
        <v>1.64</v>
      </c>
      <c r="I1393" t="n">
        <v>4</v>
      </c>
      <c r="J1393" t="n">
        <v>263.89</v>
      </c>
      <c r="K1393" t="n">
        <v>56.94</v>
      </c>
      <c r="L1393" t="n">
        <v>24.25</v>
      </c>
      <c r="M1393" t="n">
        <v>2</v>
      </c>
      <c r="N1393" t="n">
        <v>67.7</v>
      </c>
      <c r="O1393" t="n">
        <v>32780.66</v>
      </c>
      <c r="P1393" t="n">
        <v>93.2</v>
      </c>
      <c r="Q1393" t="n">
        <v>204.14</v>
      </c>
      <c r="R1393" t="n">
        <v>23.53</v>
      </c>
      <c r="S1393" t="n">
        <v>17.37</v>
      </c>
      <c r="T1393" t="n">
        <v>988.29</v>
      </c>
      <c r="U1393" t="n">
        <v>0.74</v>
      </c>
      <c r="V1393" t="n">
        <v>0.76</v>
      </c>
      <c r="W1393" t="n">
        <v>1.14</v>
      </c>
      <c r="X1393" t="n">
        <v>0.05</v>
      </c>
      <c r="Y1393" t="n">
        <v>1</v>
      </c>
      <c r="Z1393" t="n">
        <v>10</v>
      </c>
    </row>
    <row r="1394">
      <c r="A1394" t="n">
        <v>94</v>
      </c>
      <c r="B1394" t="n">
        <v>115</v>
      </c>
      <c r="C1394" t="inlineStr">
        <is>
          <t xml:space="preserve">CONCLUIDO	</t>
        </is>
      </c>
      <c r="D1394" t="n">
        <v>10.4351</v>
      </c>
      <c r="E1394" t="n">
        <v>9.58</v>
      </c>
      <c r="F1394" t="n">
        <v>6.75</v>
      </c>
      <c r="G1394" t="n">
        <v>101.2</v>
      </c>
      <c r="H1394" t="n">
        <v>1.65</v>
      </c>
      <c r="I1394" t="n">
        <v>4</v>
      </c>
      <c r="J1394" t="n">
        <v>264.36</v>
      </c>
      <c r="K1394" t="n">
        <v>56.94</v>
      </c>
      <c r="L1394" t="n">
        <v>24.5</v>
      </c>
      <c r="M1394" t="n">
        <v>2</v>
      </c>
      <c r="N1394" t="n">
        <v>67.92</v>
      </c>
      <c r="O1394" t="n">
        <v>32838.42</v>
      </c>
      <c r="P1394" t="n">
        <v>93.13</v>
      </c>
      <c r="Q1394" t="n">
        <v>204.15</v>
      </c>
      <c r="R1394" t="n">
        <v>23.56</v>
      </c>
      <c r="S1394" t="n">
        <v>17.37</v>
      </c>
      <c r="T1394" t="n">
        <v>1002.83</v>
      </c>
      <c r="U1394" t="n">
        <v>0.74</v>
      </c>
      <c r="V1394" t="n">
        <v>0.76</v>
      </c>
      <c r="W1394" t="n">
        <v>1.14</v>
      </c>
      <c r="X1394" t="n">
        <v>0.06</v>
      </c>
      <c r="Y1394" t="n">
        <v>1</v>
      </c>
      <c r="Z1394" t="n">
        <v>10</v>
      </c>
    </row>
    <row r="1395">
      <c r="A1395" t="n">
        <v>95</v>
      </c>
      <c r="B1395" t="n">
        <v>115</v>
      </c>
      <c r="C1395" t="inlineStr">
        <is>
          <t xml:space="preserve">CONCLUIDO	</t>
        </is>
      </c>
      <c r="D1395" t="n">
        <v>10.429</v>
      </c>
      <c r="E1395" t="n">
        <v>9.59</v>
      </c>
      <c r="F1395" t="n">
        <v>6.75</v>
      </c>
      <c r="G1395" t="n">
        <v>101.28</v>
      </c>
      <c r="H1395" t="n">
        <v>1.66</v>
      </c>
      <c r="I1395" t="n">
        <v>4</v>
      </c>
      <c r="J1395" t="n">
        <v>264.83</v>
      </c>
      <c r="K1395" t="n">
        <v>56.94</v>
      </c>
      <c r="L1395" t="n">
        <v>24.75</v>
      </c>
      <c r="M1395" t="n">
        <v>2</v>
      </c>
      <c r="N1395" t="n">
        <v>68.13</v>
      </c>
      <c r="O1395" t="n">
        <v>32896.26</v>
      </c>
      <c r="P1395" t="n">
        <v>93.18000000000001</v>
      </c>
      <c r="Q1395" t="n">
        <v>204.15</v>
      </c>
      <c r="R1395" t="n">
        <v>23.74</v>
      </c>
      <c r="S1395" t="n">
        <v>17.37</v>
      </c>
      <c r="T1395" t="n">
        <v>1094.1</v>
      </c>
      <c r="U1395" t="n">
        <v>0.73</v>
      </c>
      <c r="V1395" t="n">
        <v>0.76</v>
      </c>
      <c r="W1395" t="n">
        <v>1.14</v>
      </c>
      <c r="X1395" t="n">
        <v>0.06</v>
      </c>
      <c r="Y1395" t="n">
        <v>1</v>
      </c>
      <c r="Z1395" t="n">
        <v>10</v>
      </c>
    </row>
    <row r="1396">
      <c r="A1396" t="n">
        <v>96</v>
      </c>
      <c r="B1396" t="n">
        <v>115</v>
      </c>
      <c r="C1396" t="inlineStr">
        <is>
          <t xml:space="preserve">CONCLUIDO	</t>
        </is>
      </c>
      <c r="D1396" t="n">
        <v>10.4321</v>
      </c>
      <c r="E1396" t="n">
        <v>9.59</v>
      </c>
      <c r="F1396" t="n">
        <v>6.75</v>
      </c>
      <c r="G1396" t="n">
        <v>101.24</v>
      </c>
      <c r="H1396" t="n">
        <v>1.68</v>
      </c>
      <c r="I1396" t="n">
        <v>4</v>
      </c>
      <c r="J1396" t="n">
        <v>265.3</v>
      </c>
      <c r="K1396" t="n">
        <v>56.94</v>
      </c>
      <c r="L1396" t="n">
        <v>25</v>
      </c>
      <c r="M1396" t="n">
        <v>2</v>
      </c>
      <c r="N1396" t="n">
        <v>68.34999999999999</v>
      </c>
      <c r="O1396" t="n">
        <v>32954.18</v>
      </c>
      <c r="P1396" t="n">
        <v>93.06</v>
      </c>
      <c r="Q1396" t="n">
        <v>204.14</v>
      </c>
      <c r="R1396" t="n">
        <v>23.73</v>
      </c>
      <c r="S1396" t="n">
        <v>17.37</v>
      </c>
      <c r="T1396" t="n">
        <v>1085.37</v>
      </c>
      <c r="U1396" t="n">
        <v>0.73</v>
      </c>
      <c r="V1396" t="n">
        <v>0.76</v>
      </c>
      <c r="W1396" t="n">
        <v>1.14</v>
      </c>
      <c r="X1396" t="n">
        <v>0.06</v>
      </c>
      <c r="Y1396" t="n">
        <v>1</v>
      </c>
      <c r="Z1396" t="n">
        <v>10</v>
      </c>
    </row>
    <row r="1397">
      <c r="A1397" t="n">
        <v>97</v>
      </c>
      <c r="B1397" t="n">
        <v>115</v>
      </c>
      <c r="C1397" t="inlineStr">
        <is>
          <t xml:space="preserve">CONCLUIDO	</t>
        </is>
      </c>
      <c r="D1397" t="n">
        <v>10.4324</v>
      </c>
      <c r="E1397" t="n">
        <v>9.59</v>
      </c>
      <c r="F1397" t="n">
        <v>6.75</v>
      </c>
      <c r="G1397" t="n">
        <v>101.24</v>
      </c>
      <c r="H1397" t="n">
        <v>1.69</v>
      </c>
      <c r="I1397" t="n">
        <v>4</v>
      </c>
      <c r="J1397" t="n">
        <v>265.77</v>
      </c>
      <c r="K1397" t="n">
        <v>56.94</v>
      </c>
      <c r="L1397" t="n">
        <v>25.25</v>
      </c>
      <c r="M1397" t="n">
        <v>2</v>
      </c>
      <c r="N1397" t="n">
        <v>68.56999999999999</v>
      </c>
      <c r="O1397" t="n">
        <v>33012.18</v>
      </c>
      <c r="P1397" t="n">
        <v>93.03</v>
      </c>
      <c r="Q1397" t="n">
        <v>204.15</v>
      </c>
      <c r="R1397" t="n">
        <v>23.66</v>
      </c>
      <c r="S1397" t="n">
        <v>17.37</v>
      </c>
      <c r="T1397" t="n">
        <v>1052.93</v>
      </c>
      <c r="U1397" t="n">
        <v>0.73</v>
      </c>
      <c r="V1397" t="n">
        <v>0.76</v>
      </c>
      <c r="W1397" t="n">
        <v>1.14</v>
      </c>
      <c r="X1397" t="n">
        <v>0.06</v>
      </c>
      <c r="Y1397" t="n">
        <v>1</v>
      </c>
      <c r="Z1397" t="n">
        <v>10</v>
      </c>
    </row>
    <row r="1398">
      <c r="A1398" t="n">
        <v>98</v>
      </c>
      <c r="B1398" t="n">
        <v>115</v>
      </c>
      <c r="C1398" t="inlineStr">
        <is>
          <t xml:space="preserve">CONCLUIDO	</t>
        </is>
      </c>
      <c r="D1398" t="n">
        <v>10.4354</v>
      </c>
      <c r="E1398" t="n">
        <v>9.58</v>
      </c>
      <c r="F1398" t="n">
        <v>6.75</v>
      </c>
      <c r="G1398" t="n">
        <v>101.2</v>
      </c>
      <c r="H1398" t="n">
        <v>1.7</v>
      </c>
      <c r="I1398" t="n">
        <v>4</v>
      </c>
      <c r="J1398" t="n">
        <v>266.24</v>
      </c>
      <c r="K1398" t="n">
        <v>56.94</v>
      </c>
      <c r="L1398" t="n">
        <v>25.5</v>
      </c>
      <c r="M1398" t="n">
        <v>2</v>
      </c>
      <c r="N1398" t="n">
        <v>68.8</v>
      </c>
      <c r="O1398" t="n">
        <v>33070.26</v>
      </c>
      <c r="P1398" t="n">
        <v>92.81999999999999</v>
      </c>
      <c r="Q1398" t="n">
        <v>204.14</v>
      </c>
      <c r="R1398" t="n">
        <v>23.55</v>
      </c>
      <c r="S1398" t="n">
        <v>17.37</v>
      </c>
      <c r="T1398" t="n">
        <v>997.4400000000001</v>
      </c>
      <c r="U1398" t="n">
        <v>0.74</v>
      </c>
      <c r="V1398" t="n">
        <v>0.76</v>
      </c>
      <c r="W1398" t="n">
        <v>1.14</v>
      </c>
      <c r="X1398" t="n">
        <v>0.06</v>
      </c>
      <c r="Y1398" t="n">
        <v>1</v>
      </c>
      <c r="Z1398" t="n">
        <v>10</v>
      </c>
    </row>
    <row r="1399">
      <c r="A1399" t="n">
        <v>99</v>
      </c>
      <c r="B1399" t="n">
        <v>115</v>
      </c>
      <c r="C1399" t="inlineStr">
        <is>
          <t xml:space="preserve">CONCLUIDO	</t>
        </is>
      </c>
      <c r="D1399" t="n">
        <v>10.4363</v>
      </c>
      <c r="E1399" t="n">
        <v>9.58</v>
      </c>
      <c r="F1399" t="n">
        <v>6.75</v>
      </c>
      <c r="G1399" t="n">
        <v>101.18</v>
      </c>
      <c r="H1399" t="n">
        <v>1.72</v>
      </c>
      <c r="I1399" t="n">
        <v>4</v>
      </c>
      <c r="J1399" t="n">
        <v>266.71</v>
      </c>
      <c r="K1399" t="n">
        <v>56.94</v>
      </c>
      <c r="L1399" t="n">
        <v>25.75</v>
      </c>
      <c r="M1399" t="n">
        <v>2</v>
      </c>
      <c r="N1399" t="n">
        <v>69.02</v>
      </c>
      <c r="O1399" t="n">
        <v>33128.44</v>
      </c>
      <c r="P1399" t="n">
        <v>92.8</v>
      </c>
      <c r="Q1399" t="n">
        <v>204.14</v>
      </c>
      <c r="R1399" t="n">
        <v>23.54</v>
      </c>
      <c r="S1399" t="n">
        <v>17.37</v>
      </c>
      <c r="T1399" t="n">
        <v>990.16</v>
      </c>
      <c r="U1399" t="n">
        <v>0.74</v>
      </c>
      <c r="V1399" t="n">
        <v>0.76</v>
      </c>
      <c r="W1399" t="n">
        <v>1.14</v>
      </c>
      <c r="X1399" t="n">
        <v>0.05</v>
      </c>
      <c r="Y1399" t="n">
        <v>1</v>
      </c>
      <c r="Z1399" t="n">
        <v>10</v>
      </c>
    </row>
    <row r="1400">
      <c r="A1400" t="n">
        <v>100</v>
      </c>
      <c r="B1400" t="n">
        <v>115</v>
      </c>
      <c r="C1400" t="inlineStr">
        <is>
          <t xml:space="preserve">CONCLUIDO	</t>
        </is>
      </c>
      <c r="D1400" t="n">
        <v>10.4393</v>
      </c>
      <c r="E1400" t="n">
        <v>9.58</v>
      </c>
      <c r="F1400" t="n">
        <v>6.74</v>
      </c>
      <c r="G1400" t="n">
        <v>101.14</v>
      </c>
      <c r="H1400" t="n">
        <v>1.73</v>
      </c>
      <c r="I1400" t="n">
        <v>4</v>
      </c>
      <c r="J1400" t="n">
        <v>267.18</v>
      </c>
      <c r="K1400" t="n">
        <v>56.94</v>
      </c>
      <c r="L1400" t="n">
        <v>26</v>
      </c>
      <c r="M1400" t="n">
        <v>2</v>
      </c>
      <c r="N1400" t="n">
        <v>69.23999999999999</v>
      </c>
      <c r="O1400" t="n">
        <v>33186.69</v>
      </c>
      <c r="P1400" t="n">
        <v>92.61</v>
      </c>
      <c r="Q1400" t="n">
        <v>204.15</v>
      </c>
      <c r="R1400" t="n">
        <v>23.43</v>
      </c>
      <c r="S1400" t="n">
        <v>17.37</v>
      </c>
      <c r="T1400" t="n">
        <v>935.09</v>
      </c>
      <c r="U1400" t="n">
        <v>0.74</v>
      </c>
      <c r="V1400" t="n">
        <v>0.76</v>
      </c>
      <c r="W1400" t="n">
        <v>1.14</v>
      </c>
      <c r="X1400" t="n">
        <v>0.05</v>
      </c>
      <c r="Y1400" t="n">
        <v>1</v>
      </c>
      <c r="Z1400" t="n">
        <v>10</v>
      </c>
    </row>
    <row r="1401">
      <c r="A1401" t="n">
        <v>101</v>
      </c>
      <c r="B1401" t="n">
        <v>115</v>
      </c>
      <c r="C1401" t="inlineStr">
        <is>
          <t xml:space="preserve">CONCLUIDO	</t>
        </is>
      </c>
      <c r="D1401" t="n">
        <v>10.4402</v>
      </c>
      <c r="E1401" t="n">
        <v>9.58</v>
      </c>
      <c r="F1401" t="n">
        <v>6.74</v>
      </c>
      <c r="G1401" t="n">
        <v>101.13</v>
      </c>
      <c r="H1401" t="n">
        <v>1.75</v>
      </c>
      <c r="I1401" t="n">
        <v>4</v>
      </c>
      <c r="J1401" t="n">
        <v>267.66</v>
      </c>
      <c r="K1401" t="n">
        <v>56.94</v>
      </c>
      <c r="L1401" t="n">
        <v>26.25</v>
      </c>
      <c r="M1401" t="n">
        <v>2</v>
      </c>
      <c r="N1401" t="n">
        <v>69.45999999999999</v>
      </c>
      <c r="O1401" t="n">
        <v>33245.03</v>
      </c>
      <c r="P1401" t="n">
        <v>92.45</v>
      </c>
      <c r="Q1401" t="n">
        <v>204.14</v>
      </c>
      <c r="R1401" t="n">
        <v>23.38</v>
      </c>
      <c r="S1401" t="n">
        <v>17.37</v>
      </c>
      <c r="T1401" t="n">
        <v>910.24</v>
      </c>
      <c r="U1401" t="n">
        <v>0.74</v>
      </c>
      <c r="V1401" t="n">
        <v>0.76</v>
      </c>
      <c r="W1401" t="n">
        <v>1.14</v>
      </c>
      <c r="X1401" t="n">
        <v>0.05</v>
      </c>
      <c r="Y1401" t="n">
        <v>1</v>
      </c>
      <c r="Z1401" t="n">
        <v>10</v>
      </c>
    </row>
    <row r="1402">
      <c r="A1402" t="n">
        <v>102</v>
      </c>
      <c r="B1402" t="n">
        <v>115</v>
      </c>
      <c r="C1402" t="inlineStr">
        <is>
          <t xml:space="preserve">CONCLUIDO	</t>
        </is>
      </c>
      <c r="D1402" t="n">
        <v>10.436</v>
      </c>
      <c r="E1402" t="n">
        <v>9.58</v>
      </c>
      <c r="F1402" t="n">
        <v>6.75</v>
      </c>
      <c r="G1402" t="n">
        <v>101.19</v>
      </c>
      <c r="H1402" t="n">
        <v>1.76</v>
      </c>
      <c r="I1402" t="n">
        <v>4</v>
      </c>
      <c r="J1402" t="n">
        <v>268.13</v>
      </c>
      <c r="K1402" t="n">
        <v>56.94</v>
      </c>
      <c r="L1402" t="n">
        <v>26.5</v>
      </c>
      <c r="M1402" t="n">
        <v>2</v>
      </c>
      <c r="N1402" t="n">
        <v>69.69</v>
      </c>
      <c r="O1402" t="n">
        <v>33303.46</v>
      </c>
      <c r="P1402" t="n">
        <v>92.34</v>
      </c>
      <c r="Q1402" t="n">
        <v>204.14</v>
      </c>
      <c r="R1402" t="n">
        <v>23.45</v>
      </c>
      <c r="S1402" t="n">
        <v>17.37</v>
      </c>
      <c r="T1402" t="n">
        <v>948.55</v>
      </c>
      <c r="U1402" t="n">
        <v>0.74</v>
      </c>
      <c r="V1402" t="n">
        <v>0.76</v>
      </c>
      <c r="W1402" t="n">
        <v>1.14</v>
      </c>
      <c r="X1402" t="n">
        <v>0.05</v>
      </c>
      <c r="Y1402" t="n">
        <v>1</v>
      </c>
      <c r="Z1402" t="n">
        <v>10</v>
      </c>
    </row>
    <row r="1403">
      <c r="A1403" t="n">
        <v>103</v>
      </c>
      <c r="B1403" t="n">
        <v>115</v>
      </c>
      <c r="C1403" t="inlineStr">
        <is>
          <t xml:space="preserve">CONCLUIDO	</t>
        </is>
      </c>
      <c r="D1403" t="n">
        <v>10.4408</v>
      </c>
      <c r="E1403" t="n">
        <v>9.58</v>
      </c>
      <c r="F1403" t="n">
        <v>6.74</v>
      </c>
      <c r="G1403" t="n">
        <v>101.12</v>
      </c>
      <c r="H1403" t="n">
        <v>1.77</v>
      </c>
      <c r="I1403" t="n">
        <v>4</v>
      </c>
      <c r="J1403" t="n">
        <v>268.6</v>
      </c>
      <c r="K1403" t="n">
        <v>56.94</v>
      </c>
      <c r="L1403" t="n">
        <v>26.75</v>
      </c>
      <c r="M1403" t="n">
        <v>2</v>
      </c>
      <c r="N1403" t="n">
        <v>69.91</v>
      </c>
      <c r="O1403" t="n">
        <v>33361.97</v>
      </c>
      <c r="P1403" t="n">
        <v>92.04000000000001</v>
      </c>
      <c r="Q1403" t="n">
        <v>204.14</v>
      </c>
      <c r="R1403" t="n">
        <v>23.37</v>
      </c>
      <c r="S1403" t="n">
        <v>17.37</v>
      </c>
      <c r="T1403" t="n">
        <v>906.62</v>
      </c>
      <c r="U1403" t="n">
        <v>0.74</v>
      </c>
      <c r="V1403" t="n">
        <v>0.76</v>
      </c>
      <c r="W1403" t="n">
        <v>1.14</v>
      </c>
      <c r="X1403" t="n">
        <v>0.05</v>
      </c>
      <c r="Y1403" t="n">
        <v>1</v>
      </c>
      <c r="Z1403" t="n">
        <v>10</v>
      </c>
    </row>
    <row r="1404">
      <c r="A1404" t="n">
        <v>104</v>
      </c>
      <c r="B1404" t="n">
        <v>115</v>
      </c>
      <c r="C1404" t="inlineStr">
        <is>
          <t xml:space="preserve">CONCLUIDO	</t>
        </is>
      </c>
      <c r="D1404" t="n">
        <v>10.4387</v>
      </c>
      <c r="E1404" t="n">
        <v>9.58</v>
      </c>
      <c r="F1404" t="n">
        <v>6.74</v>
      </c>
      <c r="G1404" t="n">
        <v>101.15</v>
      </c>
      <c r="H1404" t="n">
        <v>1.79</v>
      </c>
      <c r="I1404" t="n">
        <v>4</v>
      </c>
      <c r="J1404" t="n">
        <v>269.08</v>
      </c>
      <c r="K1404" t="n">
        <v>56.94</v>
      </c>
      <c r="L1404" t="n">
        <v>27</v>
      </c>
      <c r="M1404" t="n">
        <v>2</v>
      </c>
      <c r="N1404" t="n">
        <v>70.14</v>
      </c>
      <c r="O1404" t="n">
        <v>33420.56</v>
      </c>
      <c r="P1404" t="n">
        <v>91.94</v>
      </c>
      <c r="Q1404" t="n">
        <v>204.14</v>
      </c>
      <c r="R1404" t="n">
        <v>23.41</v>
      </c>
      <c r="S1404" t="n">
        <v>17.37</v>
      </c>
      <c r="T1404" t="n">
        <v>925.9299999999999</v>
      </c>
      <c r="U1404" t="n">
        <v>0.74</v>
      </c>
      <c r="V1404" t="n">
        <v>0.76</v>
      </c>
      <c r="W1404" t="n">
        <v>1.14</v>
      </c>
      <c r="X1404" t="n">
        <v>0.05</v>
      </c>
      <c r="Y1404" t="n">
        <v>1</v>
      </c>
      <c r="Z1404" t="n">
        <v>10</v>
      </c>
    </row>
    <row r="1405">
      <c r="A1405" t="n">
        <v>105</v>
      </c>
      <c r="B1405" t="n">
        <v>115</v>
      </c>
      <c r="C1405" t="inlineStr">
        <is>
          <t xml:space="preserve">CONCLUIDO	</t>
        </is>
      </c>
      <c r="D1405" t="n">
        <v>10.4411</v>
      </c>
      <c r="E1405" t="n">
        <v>9.58</v>
      </c>
      <c r="F1405" t="n">
        <v>6.74</v>
      </c>
      <c r="G1405" t="n">
        <v>101.12</v>
      </c>
      <c r="H1405" t="n">
        <v>1.8</v>
      </c>
      <c r="I1405" t="n">
        <v>4</v>
      </c>
      <c r="J1405" t="n">
        <v>269.55</v>
      </c>
      <c r="K1405" t="n">
        <v>56.94</v>
      </c>
      <c r="L1405" t="n">
        <v>27.25</v>
      </c>
      <c r="M1405" t="n">
        <v>2</v>
      </c>
      <c r="N1405" t="n">
        <v>70.36</v>
      </c>
      <c r="O1405" t="n">
        <v>33479.25</v>
      </c>
      <c r="P1405" t="n">
        <v>91.56999999999999</v>
      </c>
      <c r="Q1405" t="n">
        <v>204.15</v>
      </c>
      <c r="R1405" t="n">
        <v>23.4</v>
      </c>
      <c r="S1405" t="n">
        <v>17.37</v>
      </c>
      <c r="T1405" t="n">
        <v>921.75</v>
      </c>
      <c r="U1405" t="n">
        <v>0.74</v>
      </c>
      <c r="V1405" t="n">
        <v>0.76</v>
      </c>
      <c r="W1405" t="n">
        <v>1.14</v>
      </c>
      <c r="X1405" t="n">
        <v>0.05</v>
      </c>
      <c r="Y1405" t="n">
        <v>1</v>
      </c>
      <c r="Z1405" t="n">
        <v>10</v>
      </c>
    </row>
    <row r="1406">
      <c r="A1406" t="n">
        <v>106</v>
      </c>
      <c r="B1406" t="n">
        <v>115</v>
      </c>
      <c r="C1406" t="inlineStr">
        <is>
          <t xml:space="preserve">CONCLUIDO	</t>
        </is>
      </c>
      <c r="D1406" t="n">
        <v>10.4451</v>
      </c>
      <c r="E1406" t="n">
        <v>9.57</v>
      </c>
      <c r="F1406" t="n">
        <v>6.74</v>
      </c>
      <c r="G1406" t="n">
        <v>101.06</v>
      </c>
      <c r="H1406" t="n">
        <v>1.81</v>
      </c>
      <c r="I1406" t="n">
        <v>4</v>
      </c>
      <c r="J1406" t="n">
        <v>270.03</v>
      </c>
      <c r="K1406" t="n">
        <v>56.94</v>
      </c>
      <c r="L1406" t="n">
        <v>27.5</v>
      </c>
      <c r="M1406" t="n">
        <v>2</v>
      </c>
      <c r="N1406" t="n">
        <v>70.59</v>
      </c>
      <c r="O1406" t="n">
        <v>33538.02</v>
      </c>
      <c r="P1406" t="n">
        <v>91.38</v>
      </c>
      <c r="Q1406" t="n">
        <v>204.14</v>
      </c>
      <c r="R1406" t="n">
        <v>23.28</v>
      </c>
      <c r="S1406" t="n">
        <v>17.37</v>
      </c>
      <c r="T1406" t="n">
        <v>864.09</v>
      </c>
      <c r="U1406" t="n">
        <v>0.75</v>
      </c>
      <c r="V1406" t="n">
        <v>0.76</v>
      </c>
      <c r="W1406" t="n">
        <v>1.14</v>
      </c>
      <c r="X1406" t="n">
        <v>0.05</v>
      </c>
      <c r="Y1406" t="n">
        <v>1</v>
      </c>
      <c r="Z1406" t="n">
        <v>10</v>
      </c>
    </row>
    <row r="1407">
      <c r="A1407" t="n">
        <v>107</v>
      </c>
      <c r="B1407" t="n">
        <v>115</v>
      </c>
      <c r="C1407" t="inlineStr">
        <is>
          <t xml:space="preserve">CONCLUIDO	</t>
        </is>
      </c>
      <c r="D1407" t="n">
        <v>10.4457</v>
      </c>
      <c r="E1407" t="n">
        <v>9.57</v>
      </c>
      <c r="F1407" t="n">
        <v>6.74</v>
      </c>
      <c r="G1407" t="n">
        <v>101.05</v>
      </c>
      <c r="H1407" t="n">
        <v>1.83</v>
      </c>
      <c r="I1407" t="n">
        <v>4</v>
      </c>
      <c r="J1407" t="n">
        <v>270.51</v>
      </c>
      <c r="K1407" t="n">
        <v>56.94</v>
      </c>
      <c r="L1407" t="n">
        <v>27.75</v>
      </c>
      <c r="M1407" t="n">
        <v>2</v>
      </c>
      <c r="N1407" t="n">
        <v>70.81999999999999</v>
      </c>
      <c r="O1407" t="n">
        <v>33596.87</v>
      </c>
      <c r="P1407" t="n">
        <v>91.08</v>
      </c>
      <c r="Q1407" t="n">
        <v>204.14</v>
      </c>
      <c r="R1407" t="n">
        <v>23.17</v>
      </c>
      <c r="S1407" t="n">
        <v>17.37</v>
      </c>
      <c r="T1407" t="n">
        <v>807.62</v>
      </c>
      <c r="U1407" t="n">
        <v>0.75</v>
      </c>
      <c r="V1407" t="n">
        <v>0.76</v>
      </c>
      <c r="W1407" t="n">
        <v>1.14</v>
      </c>
      <c r="X1407" t="n">
        <v>0.05</v>
      </c>
      <c r="Y1407" t="n">
        <v>1</v>
      </c>
      <c r="Z1407" t="n">
        <v>10</v>
      </c>
    </row>
    <row r="1408">
      <c r="A1408" t="n">
        <v>108</v>
      </c>
      <c r="B1408" t="n">
        <v>115</v>
      </c>
      <c r="C1408" t="inlineStr">
        <is>
          <t xml:space="preserve">CONCLUIDO	</t>
        </is>
      </c>
      <c r="D1408" t="n">
        <v>10.4493</v>
      </c>
      <c r="E1408" t="n">
        <v>9.57</v>
      </c>
      <c r="F1408" t="n">
        <v>6.73</v>
      </c>
      <c r="G1408" t="n">
        <v>101</v>
      </c>
      <c r="H1408" t="n">
        <v>1.84</v>
      </c>
      <c r="I1408" t="n">
        <v>4</v>
      </c>
      <c r="J1408" t="n">
        <v>270.99</v>
      </c>
      <c r="K1408" t="n">
        <v>56.94</v>
      </c>
      <c r="L1408" t="n">
        <v>28</v>
      </c>
      <c r="M1408" t="n">
        <v>2</v>
      </c>
      <c r="N1408" t="n">
        <v>71.04000000000001</v>
      </c>
      <c r="O1408" t="n">
        <v>33655.82</v>
      </c>
      <c r="P1408" t="n">
        <v>90.81</v>
      </c>
      <c r="Q1408" t="n">
        <v>204.14</v>
      </c>
      <c r="R1408" t="n">
        <v>23.1</v>
      </c>
      <c r="S1408" t="n">
        <v>17.37</v>
      </c>
      <c r="T1408" t="n">
        <v>770.75</v>
      </c>
      <c r="U1408" t="n">
        <v>0.75</v>
      </c>
      <c r="V1408" t="n">
        <v>0.76</v>
      </c>
      <c r="W1408" t="n">
        <v>1.14</v>
      </c>
      <c r="X1408" t="n">
        <v>0.04</v>
      </c>
      <c r="Y1408" t="n">
        <v>1</v>
      </c>
      <c r="Z1408" t="n">
        <v>10</v>
      </c>
    </row>
    <row r="1409">
      <c r="A1409" t="n">
        <v>109</v>
      </c>
      <c r="B1409" t="n">
        <v>115</v>
      </c>
      <c r="C1409" t="inlineStr">
        <is>
          <t xml:space="preserve">CONCLUIDO	</t>
        </is>
      </c>
      <c r="D1409" t="n">
        <v>10.4445</v>
      </c>
      <c r="E1409" t="n">
        <v>9.57</v>
      </c>
      <c r="F1409" t="n">
        <v>6.74</v>
      </c>
      <c r="G1409" t="n">
        <v>101.07</v>
      </c>
      <c r="H1409" t="n">
        <v>1.85</v>
      </c>
      <c r="I1409" t="n">
        <v>4</v>
      </c>
      <c r="J1409" t="n">
        <v>271.46</v>
      </c>
      <c r="K1409" t="n">
        <v>56.94</v>
      </c>
      <c r="L1409" t="n">
        <v>28.25</v>
      </c>
      <c r="M1409" t="n">
        <v>2</v>
      </c>
      <c r="N1409" t="n">
        <v>71.27</v>
      </c>
      <c r="O1409" t="n">
        <v>33714.85</v>
      </c>
      <c r="P1409" t="n">
        <v>90.59999999999999</v>
      </c>
      <c r="Q1409" t="n">
        <v>204.14</v>
      </c>
      <c r="R1409" t="n">
        <v>23.2</v>
      </c>
      <c r="S1409" t="n">
        <v>17.37</v>
      </c>
      <c r="T1409" t="n">
        <v>821.37</v>
      </c>
      <c r="U1409" t="n">
        <v>0.75</v>
      </c>
      <c r="V1409" t="n">
        <v>0.76</v>
      </c>
      <c r="W1409" t="n">
        <v>1.14</v>
      </c>
      <c r="X1409" t="n">
        <v>0.05</v>
      </c>
      <c r="Y1409" t="n">
        <v>1</v>
      </c>
      <c r="Z1409" t="n">
        <v>10</v>
      </c>
    </row>
    <row r="1410">
      <c r="A1410" t="n">
        <v>110</v>
      </c>
      <c r="B1410" t="n">
        <v>115</v>
      </c>
      <c r="C1410" t="inlineStr">
        <is>
          <t xml:space="preserve">CONCLUIDO	</t>
        </is>
      </c>
      <c r="D1410" t="n">
        <v>10.4451</v>
      </c>
      <c r="E1410" t="n">
        <v>9.57</v>
      </c>
      <c r="F1410" t="n">
        <v>6.74</v>
      </c>
      <c r="G1410" t="n">
        <v>101.06</v>
      </c>
      <c r="H1410" t="n">
        <v>1.87</v>
      </c>
      <c r="I1410" t="n">
        <v>4</v>
      </c>
      <c r="J1410" t="n">
        <v>271.94</v>
      </c>
      <c r="K1410" t="n">
        <v>56.94</v>
      </c>
      <c r="L1410" t="n">
        <v>28.5</v>
      </c>
      <c r="M1410" t="n">
        <v>2</v>
      </c>
      <c r="N1410" t="n">
        <v>71.5</v>
      </c>
      <c r="O1410" t="n">
        <v>33773.97</v>
      </c>
      <c r="P1410" t="n">
        <v>90.39</v>
      </c>
      <c r="Q1410" t="n">
        <v>204.14</v>
      </c>
      <c r="R1410" t="n">
        <v>23.23</v>
      </c>
      <c r="S1410" t="n">
        <v>17.37</v>
      </c>
      <c r="T1410" t="n">
        <v>837.17</v>
      </c>
      <c r="U1410" t="n">
        <v>0.75</v>
      </c>
      <c r="V1410" t="n">
        <v>0.76</v>
      </c>
      <c r="W1410" t="n">
        <v>1.14</v>
      </c>
      <c r="X1410" t="n">
        <v>0.05</v>
      </c>
      <c r="Y1410" t="n">
        <v>1</v>
      </c>
      <c r="Z1410" t="n">
        <v>10</v>
      </c>
    </row>
    <row r="1411">
      <c r="A1411" t="n">
        <v>111</v>
      </c>
      <c r="B1411" t="n">
        <v>115</v>
      </c>
      <c r="C1411" t="inlineStr">
        <is>
          <t xml:space="preserve">CONCLUIDO	</t>
        </is>
      </c>
      <c r="D1411" t="n">
        <v>10.4427</v>
      </c>
      <c r="E1411" t="n">
        <v>9.58</v>
      </c>
      <c r="F1411" t="n">
        <v>6.74</v>
      </c>
      <c r="G1411" t="n">
        <v>101.1</v>
      </c>
      <c r="H1411" t="n">
        <v>1.88</v>
      </c>
      <c r="I1411" t="n">
        <v>4</v>
      </c>
      <c r="J1411" t="n">
        <v>272.43</v>
      </c>
      <c r="K1411" t="n">
        <v>56.94</v>
      </c>
      <c r="L1411" t="n">
        <v>28.75</v>
      </c>
      <c r="M1411" t="n">
        <v>2</v>
      </c>
      <c r="N1411" t="n">
        <v>71.73</v>
      </c>
      <c r="O1411" t="n">
        <v>33833.3</v>
      </c>
      <c r="P1411" t="n">
        <v>90.22</v>
      </c>
      <c r="Q1411" t="n">
        <v>204.14</v>
      </c>
      <c r="R1411" t="n">
        <v>23.26</v>
      </c>
      <c r="S1411" t="n">
        <v>17.37</v>
      </c>
      <c r="T1411" t="n">
        <v>852.03</v>
      </c>
      <c r="U1411" t="n">
        <v>0.75</v>
      </c>
      <c r="V1411" t="n">
        <v>0.76</v>
      </c>
      <c r="W1411" t="n">
        <v>1.14</v>
      </c>
      <c r="X1411" t="n">
        <v>0.05</v>
      </c>
      <c r="Y1411" t="n">
        <v>1</v>
      </c>
      <c r="Z1411" t="n">
        <v>10</v>
      </c>
    </row>
    <row r="1412">
      <c r="A1412" t="n">
        <v>112</v>
      </c>
      <c r="B1412" t="n">
        <v>115</v>
      </c>
      <c r="C1412" t="inlineStr">
        <is>
          <t xml:space="preserve">CONCLUIDO	</t>
        </is>
      </c>
      <c r="D1412" t="n">
        <v>10.4393</v>
      </c>
      <c r="E1412" t="n">
        <v>9.58</v>
      </c>
      <c r="F1412" t="n">
        <v>6.74</v>
      </c>
      <c r="G1412" t="n">
        <v>101.14</v>
      </c>
      <c r="H1412" t="n">
        <v>1.89</v>
      </c>
      <c r="I1412" t="n">
        <v>4</v>
      </c>
      <c r="J1412" t="n">
        <v>272.91</v>
      </c>
      <c r="K1412" t="n">
        <v>56.94</v>
      </c>
      <c r="L1412" t="n">
        <v>29</v>
      </c>
      <c r="M1412" t="n">
        <v>2</v>
      </c>
      <c r="N1412" t="n">
        <v>71.95999999999999</v>
      </c>
      <c r="O1412" t="n">
        <v>33892.61</v>
      </c>
      <c r="P1412" t="n">
        <v>89.95999999999999</v>
      </c>
      <c r="Q1412" t="n">
        <v>204.14</v>
      </c>
      <c r="R1412" t="n">
        <v>23.42</v>
      </c>
      <c r="S1412" t="n">
        <v>17.37</v>
      </c>
      <c r="T1412" t="n">
        <v>934.28</v>
      </c>
      <c r="U1412" t="n">
        <v>0.74</v>
      </c>
      <c r="V1412" t="n">
        <v>0.76</v>
      </c>
      <c r="W1412" t="n">
        <v>1.14</v>
      </c>
      <c r="X1412" t="n">
        <v>0.05</v>
      </c>
      <c r="Y1412" t="n">
        <v>1</v>
      </c>
      <c r="Z1412" t="n">
        <v>10</v>
      </c>
    </row>
    <row r="1413">
      <c r="A1413" t="n">
        <v>113</v>
      </c>
      <c r="B1413" t="n">
        <v>115</v>
      </c>
      <c r="C1413" t="inlineStr">
        <is>
          <t xml:space="preserve">CONCLUIDO	</t>
        </is>
      </c>
      <c r="D1413" t="n">
        <v>10.4408</v>
      </c>
      <c r="E1413" t="n">
        <v>9.58</v>
      </c>
      <c r="F1413" t="n">
        <v>6.74</v>
      </c>
      <c r="G1413" t="n">
        <v>101.12</v>
      </c>
      <c r="H1413" t="n">
        <v>1.9</v>
      </c>
      <c r="I1413" t="n">
        <v>4</v>
      </c>
      <c r="J1413" t="n">
        <v>273.39</v>
      </c>
      <c r="K1413" t="n">
        <v>56.94</v>
      </c>
      <c r="L1413" t="n">
        <v>29.25</v>
      </c>
      <c r="M1413" t="n">
        <v>2</v>
      </c>
      <c r="N1413" t="n">
        <v>72.19</v>
      </c>
      <c r="O1413" t="n">
        <v>33952</v>
      </c>
      <c r="P1413" t="n">
        <v>89.62</v>
      </c>
      <c r="Q1413" t="n">
        <v>204.14</v>
      </c>
      <c r="R1413" t="n">
        <v>23.39</v>
      </c>
      <c r="S1413" t="n">
        <v>17.37</v>
      </c>
      <c r="T1413" t="n">
        <v>916.08</v>
      </c>
      <c r="U1413" t="n">
        <v>0.74</v>
      </c>
      <c r="V1413" t="n">
        <v>0.76</v>
      </c>
      <c r="W1413" t="n">
        <v>1.14</v>
      </c>
      <c r="X1413" t="n">
        <v>0.05</v>
      </c>
      <c r="Y1413" t="n">
        <v>1</v>
      </c>
      <c r="Z1413" t="n">
        <v>10</v>
      </c>
    </row>
    <row r="1414">
      <c r="A1414" t="n">
        <v>114</v>
      </c>
      <c r="B1414" t="n">
        <v>115</v>
      </c>
      <c r="C1414" t="inlineStr">
        <is>
          <t xml:space="preserve">CONCLUIDO	</t>
        </is>
      </c>
      <c r="D1414" t="n">
        <v>10.4442</v>
      </c>
      <c r="E1414" t="n">
        <v>9.57</v>
      </c>
      <c r="F1414" t="n">
        <v>6.74</v>
      </c>
      <c r="G1414" t="n">
        <v>101.08</v>
      </c>
      <c r="H1414" t="n">
        <v>1.92</v>
      </c>
      <c r="I1414" t="n">
        <v>4</v>
      </c>
      <c r="J1414" t="n">
        <v>273.87</v>
      </c>
      <c r="K1414" t="n">
        <v>56.94</v>
      </c>
      <c r="L1414" t="n">
        <v>29.5</v>
      </c>
      <c r="M1414" t="n">
        <v>2</v>
      </c>
      <c r="N1414" t="n">
        <v>72.43000000000001</v>
      </c>
      <c r="O1414" t="n">
        <v>34011.48</v>
      </c>
      <c r="P1414" t="n">
        <v>89.27</v>
      </c>
      <c r="Q1414" t="n">
        <v>204.14</v>
      </c>
      <c r="R1414" t="n">
        <v>23.24</v>
      </c>
      <c r="S1414" t="n">
        <v>17.37</v>
      </c>
      <c r="T1414" t="n">
        <v>842.59</v>
      </c>
      <c r="U1414" t="n">
        <v>0.75</v>
      </c>
      <c r="V1414" t="n">
        <v>0.76</v>
      </c>
      <c r="W1414" t="n">
        <v>1.14</v>
      </c>
      <c r="X1414" t="n">
        <v>0.05</v>
      </c>
      <c r="Y1414" t="n">
        <v>1</v>
      </c>
      <c r="Z1414" t="n">
        <v>10</v>
      </c>
    </row>
    <row r="1415">
      <c r="A1415" t="n">
        <v>115</v>
      </c>
      <c r="B1415" t="n">
        <v>115</v>
      </c>
      <c r="C1415" t="inlineStr">
        <is>
          <t xml:space="preserve">CONCLUIDO	</t>
        </is>
      </c>
      <c r="D1415" t="n">
        <v>10.4442</v>
      </c>
      <c r="E1415" t="n">
        <v>9.57</v>
      </c>
      <c r="F1415" t="n">
        <v>6.74</v>
      </c>
      <c r="G1415" t="n">
        <v>101.08</v>
      </c>
      <c r="H1415" t="n">
        <v>1.93</v>
      </c>
      <c r="I1415" t="n">
        <v>4</v>
      </c>
      <c r="J1415" t="n">
        <v>274.35</v>
      </c>
      <c r="K1415" t="n">
        <v>56.94</v>
      </c>
      <c r="L1415" t="n">
        <v>29.75</v>
      </c>
      <c r="M1415" t="n">
        <v>2</v>
      </c>
      <c r="N1415" t="n">
        <v>72.66</v>
      </c>
      <c r="O1415" t="n">
        <v>34071.05</v>
      </c>
      <c r="P1415" t="n">
        <v>89.06</v>
      </c>
      <c r="Q1415" t="n">
        <v>204.14</v>
      </c>
      <c r="R1415" t="n">
        <v>23.27</v>
      </c>
      <c r="S1415" t="n">
        <v>17.37</v>
      </c>
      <c r="T1415" t="n">
        <v>856.66</v>
      </c>
      <c r="U1415" t="n">
        <v>0.75</v>
      </c>
      <c r="V1415" t="n">
        <v>0.76</v>
      </c>
      <c r="W1415" t="n">
        <v>1.14</v>
      </c>
      <c r="X1415" t="n">
        <v>0.05</v>
      </c>
      <c r="Y1415" t="n">
        <v>1</v>
      </c>
      <c r="Z1415" t="n">
        <v>10</v>
      </c>
    </row>
    <row r="1416">
      <c r="A1416" t="n">
        <v>116</v>
      </c>
      <c r="B1416" t="n">
        <v>115</v>
      </c>
      <c r="C1416" t="inlineStr">
        <is>
          <t xml:space="preserve">CONCLUIDO	</t>
        </is>
      </c>
      <c r="D1416" t="n">
        <v>10.4414</v>
      </c>
      <c r="E1416" t="n">
        <v>9.58</v>
      </c>
      <c r="F1416" t="n">
        <v>6.74</v>
      </c>
      <c r="G1416" t="n">
        <v>101.11</v>
      </c>
      <c r="H1416" t="n">
        <v>1.94</v>
      </c>
      <c r="I1416" t="n">
        <v>4</v>
      </c>
      <c r="J1416" t="n">
        <v>274.84</v>
      </c>
      <c r="K1416" t="n">
        <v>56.94</v>
      </c>
      <c r="L1416" t="n">
        <v>30</v>
      </c>
      <c r="M1416" t="n">
        <v>2</v>
      </c>
      <c r="N1416" t="n">
        <v>72.89</v>
      </c>
      <c r="O1416" t="n">
        <v>34130.71</v>
      </c>
      <c r="P1416" t="n">
        <v>88.95999999999999</v>
      </c>
      <c r="Q1416" t="n">
        <v>204.14</v>
      </c>
      <c r="R1416" t="n">
        <v>23.33</v>
      </c>
      <c r="S1416" t="n">
        <v>17.37</v>
      </c>
      <c r="T1416" t="n">
        <v>885.46</v>
      </c>
      <c r="U1416" t="n">
        <v>0.74</v>
      </c>
      <c r="V1416" t="n">
        <v>0.76</v>
      </c>
      <c r="W1416" t="n">
        <v>1.14</v>
      </c>
      <c r="X1416" t="n">
        <v>0.05</v>
      </c>
      <c r="Y1416" t="n">
        <v>1</v>
      </c>
      <c r="Z1416" t="n">
        <v>10</v>
      </c>
    </row>
    <row r="1417">
      <c r="A1417" t="n">
        <v>117</v>
      </c>
      <c r="B1417" t="n">
        <v>115</v>
      </c>
      <c r="C1417" t="inlineStr">
        <is>
          <t xml:space="preserve">CONCLUIDO	</t>
        </is>
      </c>
      <c r="D1417" t="n">
        <v>10.4436</v>
      </c>
      <c r="E1417" t="n">
        <v>9.58</v>
      </c>
      <c r="F1417" t="n">
        <v>6.74</v>
      </c>
      <c r="G1417" t="n">
        <v>101.08</v>
      </c>
      <c r="H1417" t="n">
        <v>1.96</v>
      </c>
      <c r="I1417" t="n">
        <v>4</v>
      </c>
      <c r="J1417" t="n">
        <v>275.32</v>
      </c>
      <c r="K1417" t="n">
        <v>56.94</v>
      </c>
      <c r="L1417" t="n">
        <v>30.25</v>
      </c>
      <c r="M1417" t="n">
        <v>2</v>
      </c>
      <c r="N1417" t="n">
        <v>73.13</v>
      </c>
      <c r="O1417" t="n">
        <v>34190.46</v>
      </c>
      <c r="P1417" t="n">
        <v>88.58</v>
      </c>
      <c r="Q1417" t="n">
        <v>204.14</v>
      </c>
      <c r="R1417" t="n">
        <v>23.34</v>
      </c>
      <c r="S1417" t="n">
        <v>17.37</v>
      </c>
      <c r="T1417" t="n">
        <v>890.01</v>
      </c>
      <c r="U1417" t="n">
        <v>0.74</v>
      </c>
      <c r="V1417" t="n">
        <v>0.76</v>
      </c>
      <c r="W1417" t="n">
        <v>1.14</v>
      </c>
      <c r="X1417" t="n">
        <v>0.05</v>
      </c>
      <c r="Y1417" t="n">
        <v>1</v>
      </c>
      <c r="Z1417" t="n">
        <v>10</v>
      </c>
    </row>
    <row r="1418">
      <c r="A1418" t="n">
        <v>118</v>
      </c>
      <c r="B1418" t="n">
        <v>115</v>
      </c>
      <c r="C1418" t="inlineStr">
        <is>
          <t xml:space="preserve">CONCLUIDO	</t>
        </is>
      </c>
      <c r="D1418" t="n">
        <v>10.4384</v>
      </c>
      <c r="E1418" t="n">
        <v>9.58</v>
      </c>
      <c r="F1418" t="n">
        <v>6.74</v>
      </c>
      <c r="G1418" t="n">
        <v>101.15</v>
      </c>
      <c r="H1418" t="n">
        <v>1.97</v>
      </c>
      <c r="I1418" t="n">
        <v>4</v>
      </c>
      <c r="J1418" t="n">
        <v>275.81</v>
      </c>
      <c r="K1418" t="n">
        <v>56.94</v>
      </c>
      <c r="L1418" t="n">
        <v>30.5</v>
      </c>
      <c r="M1418" t="n">
        <v>2</v>
      </c>
      <c r="N1418" t="n">
        <v>73.36</v>
      </c>
      <c r="O1418" t="n">
        <v>34250.31</v>
      </c>
      <c r="P1418" t="n">
        <v>88.25</v>
      </c>
      <c r="Q1418" t="n">
        <v>204.14</v>
      </c>
      <c r="R1418" t="n">
        <v>23.43</v>
      </c>
      <c r="S1418" t="n">
        <v>17.37</v>
      </c>
      <c r="T1418" t="n">
        <v>937.27</v>
      </c>
      <c r="U1418" t="n">
        <v>0.74</v>
      </c>
      <c r="V1418" t="n">
        <v>0.76</v>
      </c>
      <c r="W1418" t="n">
        <v>1.14</v>
      </c>
      <c r="X1418" t="n">
        <v>0.05</v>
      </c>
      <c r="Y1418" t="n">
        <v>1</v>
      </c>
      <c r="Z1418" t="n">
        <v>10</v>
      </c>
    </row>
    <row r="1419">
      <c r="A1419" t="n">
        <v>119</v>
      </c>
      <c r="B1419" t="n">
        <v>115</v>
      </c>
      <c r="C1419" t="inlineStr">
        <is>
          <t xml:space="preserve">CONCLUIDO	</t>
        </is>
      </c>
      <c r="D1419" t="n">
        <v>10.4393</v>
      </c>
      <c r="E1419" t="n">
        <v>9.58</v>
      </c>
      <c r="F1419" t="n">
        <v>6.74</v>
      </c>
      <c r="G1419" t="n">
        <v>101.14</v>
      </c>
      <c r="H1419" t="n">
        <v>1.98</v>
      </c>
      <c r="I1419" t="n">
        <v>4</v>
      </c>
      <c r="J1419" t="n">
        <v>276.29</v>
      </c>
      <c r="K1419" t="n">
        <v>56.94</v>
      </c>
      <c r="L1419" t="n">
        <v>30.75</v>
      </c>
      <c r="M1419" t="n">
        <v>2</v>
      </c>
      <c r="N1419" t="n">
        <v>73.59999999999999</v>
      </c>
      <c r="O1419" t="n">
        <v>34310.24</v>
      </c>
      <c r="P1419" t="n">
        <v>87.79000000000001</v>
      </c>
      <c r="Q1419" t="n">
        <v>204.14</v>
      </c>
      <c r="R1419" t="n">
        <v>23.4</v>
      </c>
      <c r="S1419" t="n">
        <v>17.37</v>
      </c>
      <c r="T1419" t="n">
        <v>923.99</v>
      </c>
      <c r="U1419" t="n">
        <v>0.74</v>
      </c>
      <c r="V1419" t="n">
        <v>0.76</v>
      </c>
      <c r="W1419" t="n">
        <v>1.14</v>
      </c>
      <c r="X1419" t="n">
        <v>0.05</v>
      </c>
      <c r="Y1419" t="n">
        <v>1</v>
      </c>
      <c r="Z1419" t="n">
        <v>10</v>
      </c>
    </row>
    <row r="1420">
      <c r="A1420" t="n">
        <v>120</v>
      </c>
      <c r="B1420" t="n">
        <v>115</v>
      </c>
      <c r="C1420" t="inlineStr">
        <is>
          <t xml:space="preserve">CONCLUIDO	</t>
        </is>
      </c>
      <c r="D1420" t="n">
        <v>10.4448</v>
      </c>
      <c r="E1420" t="n">
        <v>9.57</v>
      </c>
      <c r="F1420" t="n">
        <v>6.74</v>
      </c>
      <c r="G1420" t="n">
        <v>101.07</v>
      </c>
      <c r="H1420" t="n">
        <v>1.99</v>
      </c>
      <c r="I1420" t="n">
        <v>4</v>
      </c>
      <c r="J1420" t="n">
        <v>276.78</v>
      </c>
      <c r="K1420" t="n">
        <v>56.94</v>
      </c>
      <c r="L1420" t="n">
        <v>31</v>
      </c>
      <c r="M1420" t="n">
        <v>2</v>
      </c>
      <c r="N1420" t="n">
        <v>73.84</v>
      </c>
      <c r="O1420" t="n">
        <v>34370.27</v>
      </c>
      <c r="P1420" t="n">
        <v>87.13</v>
      </c>
      <c r="Q1420" t="n">
        <v>204.14</v>
      </c>
      <c r="R1420" t="n">
        <v>23.21</v>
      </c>
      <c r="S1420" t="n">
        <v>17.37</v>
      </c>
      <c r="T1420" t="n">
        <v>826.7</v>
      </c>
      <c r="U1420" t="n">
        <v>0.75</v>
      </c>
      <c r="V1420" t="n">
        <v>0.76</v>
      </c>
      <c r="W1420" t="n">
        <v>1.14</v>
      </c>
      <c r="X1420" t="n">
        <v>0.05</v>
      </c>
      <c r="Y1420" t="n">
        <v>1</v>
      </c>
      <c r="Z1420" t="n">
        <v>10</v>
      </c>
    </row>
    <row r="1421">
      <c r="A1421" t="n">
        <v>121</v>
      </c>
      <c r="B1421" t="n">
        <v>115</v>
      </c>
      <c r="C1421" t="inlineStr">
        <is>
          <t xml:space="preserve">CONCLUIDO	</t>
        </is>
      </c>
      <c r="D1421" t="n">
        <v>10.5159</v>
      </c>
      <c r="E1421" t="n">
        <v>9.51</v>
      </c>
      <c r="F1421" t="n">
        <v>6.72</v>
      </c>
      <c r="G1421" t="n">
        <v>134.34</v>
      </c>
      <c r="H1421" t="n">
        <v>2.01</v>
      </c>
      <c r="I1421" t="n">
        <v>3</v>
      </c>
      <c r="J1421" t="n">
        <v>277.27</v>
      </c>
      <c r="K1421" t="n">
        <v>56.94</v>
      </c>
      <c r="L1421" t="n">
        <v>31.25</v>
      </c>
      <c r="M1421" t="n">
        <v>1</v>
      </c>
      <c r="N1421" t="n">
        <v>74.06999999999999</v>
      </c>
      <c r="O1421" t="n">
        <v>34430.39</v>
      </c>
      <c r="P1421" t="n">
        <v>87.02</v>
      </c>
      <c r="Q1421" t="n">
        <v>204.14</v>
      </c>
      <c r="R1421" t="n">
        <v>22.62</v>
      </c>
      <c r="S1421" t="n">
        <v>17.37</v>
      </c>
      <c r="T1421" t="n">
        <v>538.37</v>
      </c>
      <c r="U1421" t="n">
        <v>0.77</v>
      </c>
      <c r="V1421" t="n">
        <v>0.76</v>
      </c>
      <c r="W1421" t="n">
        <v>1.14</v>
      </c>
      <c r="X1421" t="n">
        <v>0.03</v>
      </c>
      <c r="Y1421" t="n">
        <v>1</v>
      </c>
      <c r="Z1421" t="n">
        <v>10</v>
      </c>
    </row>
    <row r="1422">
      <c r="A1422" t="n">
        <v>122</v>
      </c>
      <c r="B1422" t="n">
        <v>115</v>
      </c>
      <c r="C1422" t="inlineStr">
        <is>
          <t xml:space="preserve">CONCLUIDO	</t>
        </is>
      </c>
      <c r="D1422" t="n">
        <v>10.5149</v>
      </c>
      <c r="E1422" t="n">
        <v>9.51</v>
      </c>
      <c r="F1422" t="n">
        <v>6.72</v>
      </c>
      <c r="G1422" t="n">
        <v>134.36</v>
      </c>
      <c r="H1422" t="n">
        <v>2.02</v>
      </c>
      <c r="I1422" t="n">
        <v>3</v>
      </c>
      <c r="J1422" t="n">
        <v>277.75</v>
      </c>
      <c r="K1422" t="n">
        <v>56.94</v>
      </c>
      <c r="L1422" t="n">
        <v>31.5</v>
      </c>
      <c r="M1422" t="n">
        <v>1</v>
      </c>
      <c r="N1422" t="n">
        <v>74.31</v>
      </c>
      <c r="O1422" t="n">
        <v>34490.61</v>
      </c>
      <c r="P1422" t="n">
        <v>87.20999999999999</v>
      </c>
      <c r="Q1422" t="n">
        <v>204.14</v>
      </c>
      <c r="R1422" t="n">
        <v>22.66</v>
      </c>
      <c r="S1422" t="n">
        <v>17.37</v>
      </c>
      <c r="T1422" t="n">
        <v>555.9</v>
      </c>
      <c r="U1422" t="n">
        <v>0.77</v>
      </c>
      <c r="V1422" t="n">
        <v>0.76</v>
      </c>
      <c r="W1422" t="n">
        <v>1.14</v>
      </c>
      <c r="X1422" t="n">
        <v>0.03</v>
      </c>
      <c r="Y1422" t="n">
        <v>1</v>
      </c>
      <c r="Z1422" t="n">
        <v>10</v>
      </c>
    </row>
    <row r="1423">
      <c r="A1423" t="n">
        <v>123</v>
      </c>
      <c r="B1423" t="n">
        <v>115</v>
      </c>
      <c r="C1423" t="inlineStr">
        <is>
          <t xml:space="preserve">CONCLUIDO	</t>
        </is>
      </c>
      <c r="D1423" t="n">
        <v>10.5137</v>
      </c>
      <c r="E1423" t="n">
        <v>9.51</v>
      </c>
      <c r="F1423" t="n">
        <v>6.72</v>
      </c>
      <c r="G1423" t="n">
        <v>134.38</v>
      </c>
      <c r="H1423" t="n">
        <v>2.03</v>
      </c>
      <c r="I1423" t="n">
        <v>3</v>
      </c>
      <c r="J1423" t="n">
        <v>278.24</v>
      </c>
      <c r="K1423" t="n">
        <v>56.94</v>
      </c>
      <c r="L1423" t="n">
        <v>31.75</v>
      </c>
      <c r="M1423" t="n">
        <v>1</v>
      </c>
      <c r="N1423" t="n">
        <v>74.55</v>
      </c>
      <c r="O1423" t="n">
        <v>34550.91</v>
      </c>
      <c r="P1423" t="n">
        <v>87.51000000000001</v>
      </c>
      <c r="Q1423" t="n">
        <v>204.14</v>
      </c>
      <c r="R1423" t="n">
        <v>22.66</v>
      </c>
      <c r="S1423" t="n">
        <v>17.37</v>
      </c>
      <c r="T1423" t="n">
        <v>555.53</v>
      </c>
      <c r="U1423" t="n">
        <v>0.77</v>
      </c>
      <c r="V1423" t="n">
        <v>0.76</v>
      </c>
      <c r="W1423" t="n">
        <v>1.14</v>
      </c>
      <c r="X1423" t="n">
        <v>0.03</v>
      </c>
      <c r="Y1423" t="n">
        <v>1</v>
      </c>
      <c r="Z1423" t="n">
        <v>10</v>
      </c>
    </row>
    <row r="1424">
      <c r="A1424" t="n">
        <v>124</v>
      </c>
      <c r="B1424" t="n">
        <v>115</v>
      </c>
      <c r="C1424" t="inlineStr">
        <is>
          <t xml:space="preserve">CONCLUIDO	</t>
        </is>
      </c>
      <c r="D1424" t="n">
        <v>10.5128</v>
      </c>
      <c r="E1424" t="n">
        <v>9.51</v>
      </c>
      <c r="F1424" t="n">
        <v>6.72</v>
      </c>
      <c r="G1424" t="n">
        <v>134.39</v>
      </c>
      <c r="H1424" t="n">
        <v>2.04</v>
      </c>
      <c r="I1424" t="n">
        <v>3</v>
      </c>
      <c r="J1424" t="n">
        <v>278.73</v>
      </c>
      <c r="K1424" t="n">
        <v>56.94</v>
      </c>
      <c r="L1424" t="n">
        <v>32</v>
      </c>
      <c r="M1424" t="n">
        <v>1</v>
      </c>
      <c r="N1424" t="n">
        <v>74.79000000000001</v>
      </c>
      <c r="O1424" t="n">
        <v>34611.32</v>
      </c>
      <c r="P1424" t="n">
        <v>87.56</v>
      </c>
      <c r="Q1424" t="n">
        <v>204.14</v>
      </c>
      <c r="R1424" t="n">
        <v>22.69</v>
      </c>
      <c r="S1424" t="n">
        <v>17.37</v>
      </c>
      <c r="T1424" t="n">
        <v>570.37</v>
      </c>
      <c r="U1424" t="n">
        <v>0.77</v>
      </c>
      <c r="V1424" t="n">
        <v>0.76</v>
      </c>
      <c r="W1424" t="n">
        <v>1.14</v>
      </c>
      <c r="X1424" t="n">
        <v>0.03</v>
      </c>
      <c r="Y1424" t="n">
        <v>1</v>
      </c>
      <c r="Z1424" t="n">
        <v>10</v>
      </c>
    </row>
    <row r="1425">
      <c r="A1425" t="n">
        <v>125</v>
      </c>
      <c r="B1425" t="n">
        <v>115</v>
      </c>
      <c r="C1425" t="inlineStr">
        <is>
          <t xml:space="preserve">CONCLUIDO	</t>
        </is>
      </c>
      <c r="D1425" t="n">
        <v>10.5156</v>
      </c>
      <c r="E1425" t="n">
        <v>9.51</v>
      </c>
      <c r="F1425" t="n">
        <v>6.72</v>
      </c>
      <c r="G1425" t="n">
        <v>134.34</v>
      </c>
      <c r="H1425" t="n">
        <v>2.06</v>
      </c>
      <c r="I1425" t="n">
        <v>3</v>
      </c>
      <c r="J1425" t="n">
        <v>279.22</v>
      </c>
      <c r="K1425" t="n">
        <v>56.94</v>
      </c>
      <c r="L1425" t="n">
        <v>32.25</v>
      </c>
      <c r="M1425" t="n">
        <v>1</v>
      </c>
      <c r="N1425" t="n">
        <v>75.03</v>
      </c>
      <c r="O1425" t="n">
        <v>34671.81</v>
      </c>
      <c r="P1425" t="n">
        <v>87.79000000000001</v>
      </c>
      <c r="Q1425" t="n">
        <v>204.14</v>
      </c>
      <c r="R1425" t="n">
        <v>22.6</v>
      </c>
      <c r="S1425" t="n">
        <v>17.37</v>
      </c>
      <c r="T1425" t="n">
        <v>529.62</v>
      </c>
      <c r="U1425" t="n">
        <v>0.77</v>
      </c>
      <c r="V1425" t="n">
        <v>0.76</v>
      </c>
      <c r="W1425" t="n">
        <v>1.14</v>
      </c>
      <c r="X1425" t="n">
        <v>0.03</v>
      </c>
      <c r="Y1425" t="n">
        <v>1</v>
      </c>
      <c r="Z1425" t="n">
        <v>10</v>
      </c>
    </row>
    <row r="1426">
      <c r="A1426" t="n">
        <v>126</v>
      </c>
      <c r="B1426" t="n">
        <v>115</v>
      </c>
      <c r="C1426" t="inlineStr">
        <is>
          <t xml:space="preserve">CONCLUIDO	</t>
        </is>
      </c>
      <c r="D1426" t="n">
        <v>10.5149</v>
      </c>
      <c r="E1426" t="n">
        <v>9.51</v>
      </c>
      <c r="F1426" t="n">
        <v>6.72</v>
      </c>
      <c r="G1426" t="n">
        <v>134.36</v>
      </c>
      <c r="H1426" t="n">
        <v>2.07</v>
      </c>
      <c r="I1426" t="n">
        <v>3</v>
      </c>
      <c r="J1426" t="n">
        <v>279.72</v>
      </c>
      <c r="K1426" t="n">
        <v>56.94</v>
      </c>
      <c r="L1426" t="n">
        <v>32.5</v>
      </c>
      <c r="M1426" t="n">
        <v>1</v>
      </c>
      <c r="N1426" t="n">
        <v>75.27</v>
      </c>
      <c r="O1426" t="n">
        <v>34732.41</v>
      </c>
      <c r="P1426" t="n">
        <v>87.92</v>
      </c>
      <c r="Q1426" t="n">
        <v>204.14</v>
      </c>
      <c r="R1426" t="n">
        <v>22.61</v>
      </c>
      <c r="S1426" t="n">
        <v>17.37</v>
      </c>
      <c r="T1426" t="n">
        <v>532.63</v>
      </c>
      <c r="U1426" t="n">
        <v>0.77</v>
      </c>
      <c r="V1426" t="n">
        <v>0.76</v>
      </c>
      <c r="W1426" t="n">
        <v>1.14</v>
      </c>
      <c r="X1426" t="n">
        <v>0.03</v>
      </c>
      <c r="Y1426" t="n">
        <v>1</v>
      </c>
      <c r="Z1426" t="n">
        <v>10</v>
      </c>
    </row>
    <row r="1427">
      <c r="A1427" t="n">
        <v>127</v>
      </c>
      <c r="B1427" t="n">
        <v>115</v>
      </c>
      <c r="C1427" t="inlineStr">
        <is>
          <t xml:space="preserve">CONCLUIDO	</t>
        </is>
      </c>
      <c r="D1427" t="n">
        <v>10.5128</v>
      </c>
      <c r="E1427" t="n">
        <v>9.51</v>
      </c>
      <c r="F1427" t="n">
        <v>6.72</v>
      </c>
      <c r="G1427" t="n">
        <v>134.39</v>
      </c>
      <c r="H1427" t="n">
        <v>2.08</v>
      </c>
      <c r="I1427" t="n">
        <v>3</v>
      </c>
      <c r="J1427" t="n">
        <v>280.21</v>
      </c>
      <c r="K1427" t="n">
        <v>56.94</v>
      </c>
      <c r="L1427" t="n">
        <v>32.75</v>
      </c>
      <c r="M1427" t="n">
        <v>0</v>
      </c>
      <c r="N1427" t="n">
        <v>75.51000000000001</v>
      </c>
      <c r="O1427" t="n">
        <v>34793.09</v>
      </c>
      <c r="P1427" t="n">
        <v>88.06</v>
      </c>
      <c r="Q1427" t="n">
        <v>204.14</v>
      </c>
      <c r="R1427" t="n">
        <v>22.62</v>
      </c>
      <c r="S1427" t="n">
        <v>17.37</v>
      </c>
      <c r="T1427" t="n">
        <v>539.72</v>
      </c>
      <c r="U1427" t="n">
        <v>0.77</v>
      </c>
      <c r="V1427" t="n">
        <v>0.76</v>
      </c>
      <c r="W1427" t="n">
        <v>1.14</v>
      </c>
      <c r="X1427" t="n">
        <v>0.03</v>
      </c>
      <c r="Y1427" t="n">
        <v>1</v>
      </c>
      <c r="Z1427" t="n">
        <v>10</v>
      </c>
    </row>
    <row r="1428">
      <c r="A1428" t="n">
        <v>0</v>
      </c>
      <c r="B1428" t="n">
        <v>35</v>
      </c>
      <c r="C1428" t="inlineStr">
        <is>
          <t xml:space="preserve">CONCLUIDO	</t>
        </is>
      </c>
      <c r="D1428" t="n">
        <v>9.8377</v>
      </c>
      <c r="E1428" t="n">
        <v>10.16</v>
      </c>
      <c r="F1428" t="n">
        <v>7.53</v>
      </c>
      <c r="G1428" t="n">
        <v>10.51</v>
      </c>
      <c r="H1428" t="n">
        <v>0.22</v>
      </c>
      <c r="I1428" t="n">
        <v>43</v>
      </c>
      <c r="J1428" t="n">
        <v>80.84</v>
      </c>
      <c r="K1428" t="n">
        <v>35.1</v>
      </c>
      <c r="L1428" t="n">
        <v>1</v>
      </c>
      <c r="M1428" t="n">
        <v>41</v>
      </c>
      <c r="N1428" t="n">
        <v>9.74</v>
      </c>
      <c r="O1428" t="n">
        <v>10204.21</v>
      </c>
      <c r="P1428" t="n">
        <v>57.91</v>
      </c>
      <c r="Q1428" t="n">
        <v>204.16</v>
      </c>
      <c r="R1428" t="n">
        <v>48.25</v>
      </c>
      <c r="S1428" t="n">
        <v>17.37</v>
      </c>
      <c r="T1428" t="n">
        <v>13154.31</v>
      </c>
      <c r="U1428" t="n">
        <v>0.36</v>
      </c>
      <c r="V1428" t="n">
        <v>0.68</v>
      </c>
      <c r="W1428" t="n">
        <v>1.2</v>
      </c>
      <c r="X1428" t="n">
        <v>0.84</v>
      </c>
      <c r="Y1428" t="n">
        <v>1</v>
      </c>
      <c r="Z1428" t="n">
        <v>10</v>
      </c>
    </row>
    <row r="1429">
      <c r="A1429" t="n">
        <v>1</v>
      </c>
      <c r="B1429" t="n">
        <v>35</v>
      </c>
      <c r="C1429" t="inlineStr">
        <is>
          <t xml:space="preserve">CONCLUIDO	</t>
        </is>
      </c>
      <c r="D1429" t="n">
        <v>10.2102</v>
      </c>
      <c r="E1429" t="n">
        <v>9.789999999999999</v>
      </c>
      <c r="F1429" t="n">
        <v>7.33</v>
      </c>
      <c r="G1429" t="n">
        <v>13.33</v>
      </c>
      <c r="H1429" t="n">
        <v>0.27</v>
      </c>
      <c r="I1429" t="n">
        <v>33</v>
      </c>
      <c r="J1429" t="n">
        <v>81.14</v>
      </c>
      <c r="K1429" t="n">
        <v>35.1</v>
      </c>
      <c r="L1429" t="n">
        <v>1.25</v>
      </c>
      <c r="M1429" t="n">
        <v>31</v>
      </c>
      <c r="N1429" t="n">
        <v>9.789999999999999</v>
      </c>
      <c r="O1429" t="n">
        <v>10241.25</v>
      </c>
      <c r="P1429" t="n">
        <v>55.86</v>
      </c>
      <c r="Q1429" t="n">
        <v>204.16</v>
      </c>
      <c r="R1429" t="n">
        <v>41.63</v>
      </c>
      <c r="S1429" t="n">
        <v>17.37</v>
      </c>
      <c r="T1429" t="n">
        <v>9894.129999999999</v>
      </c>
      <c r="U1429" t="n">
        <v>0.42</v>
      </c>
      <c r="V1429" t="n">
        <v>0.7</v>
      </c>
      <c r="W1429" t="n">
        <v>1.2</v>
      </c>
      <c r="X1429" t="n">
        <v>0.64</v>
      </c>
      <c r="Y1429" t="n">
        <v>1</v>
      </c>
      <c r="Z1429" t="n">
        <v>10</v>
      </c>
    </row>
    <row r="1430">
      <c r="A1430" t="n">
        <v>2</v>
      </c>
      <c r="B1430" t="n">
        <v>35</v>
      </c>
      <c r="C1430" t="inlineStr">
        <is>
          <t xml:space="preserve">CONCLUIDO	</t>
        </is>
      </c>
      <c r="D1430" t="n">
        <v>10.4493</v>
      </c>
      <c r="E1430" t="n">
        <v>9.57</v>
      </c>
      <c r="F1430" t="n">
        <v>7.21</v>
      </c>
      <c r="G1430" t="n">
        <v>16.03</v>
      </c>
      <c r="H1430" t="n">
        <v>0.32</v>
      </c>
      <c r="I1430" t="n">
        <v>27</v>
      </c>
      <c r="J1430" t="n">
        <v>81.44</v>
      </c>
      <c r="K1430" t="n">
        <v>35.1</v>
      </c>
      <c r="L1430" t="n">
        <v>1.5</v>
      </c>
      <c r="M1430" t="n">
        <v>25</v>
      </c>
      <c r="N1430" t="n">
        <v>9.84</v>
      </c>
      <c r="O1430" t="n">
        <v>10278.32</v>
      </c>
      <c r="P1430" t="n">
        <v>54.43</v>
      </c>
      <c r="Q1430" t="n">
        <v>204.15</v>
      </c>
      <c r="R1430" t="n">
        <v>38</v>
      </c>
      <c r="S1430" t="n">
        <v>17.37</v>
      </c>
      <c r="T1430" t="n">
        <v>8105.34</v>
      </c>
      <c r="U1430" t="n">
        <v>0.46</v>
      </c>
      <c r="V1430" t="n">
        <v>0.71</v>
      </c>
      <c r="W1430" t="n">
        <v>1.18</v>
      </c>
      <c r="X1430" t="n">
        <v>0.52</v>
      </c>
      <c r="Y1430" t="n">
        <v>1</v>
      </c>
      <c r="Z1430" t="n">
        <v>10</v>
      </c>
    </row>
    <row r="1431">
      <c r="A1431" t="n">
        <v>3</v>
      </c>
      <c r="B1431" t="n">
        <v>35</v>
      </c>
      <c r="C1431" t="inlineStr">
        <is>
          <t xml:space="preserve">CONCLUIDO	</t>
        </is>
      </c>
      <c r="D1431" t="n">
        <v>10.6198</v>
      </c>
      <c r="E1431" t="n">
        <v>9.42</v>
      </c>
      <c r="F1431" t="n">
        <v>7.13</v>
      </c>
      <c r="G1431" t="n">
        <v>18.6</v>
      </c>
      <c r="H1431" t="n">
        <v>0.38</v>
      </c>
      <c r="I1431" t="n">
        <v>23</v>
      </c>
      <c r="J1431" t="n">
        <v>81.73999999999999</v>
      </c>
      <c r="K1431" t="n">
        <v>35.1</v>
      </c>
      <c r="L1431" t="n">
        <v>1.75</v>
      </c>
      <c r="M1431" t="n">
        <v>21</v>
      </c>
      <c r="N1431" t="n">
        <v>9.890000000000001</v>
      </c>
      <c r="O1431" t="n">
        <v>10315.41</v>
      </c>
      <c r="P1431" t="n">
        <v>53.34</v>
      </c>
      <c r="Q1431" t="n">
        <v>204.19</v>
      </c>
      <c r="R1431" t="n">
        <v>35.68</v>
      </c>
      <c r="S1431" t="n">
        <v>17.37</v>
      </c>
      <c r="T1431" t="n">
        <v>6965.96</v>
      </c>
      <c r="U1431" t="n">
        <v>0.49</v>
      </c>
      <c r="V1431" t="n">
        <v>0.72</v>
      </c>
      <c r="W1431" t="n">
        <v>1.17</v>
      </c>
      <c r="X1431" t="n">
        <v>0.44</v>
      </c>
      <c r="Y1431" t="n">
        <v>1</v>
      </c>
      <c r="Z1431" t="n">
        <v>10</v>
      </c>
    </row>
    <row r="1432">
      <c r="A1432" t="n">
        <v>4</v>
      </c>
      <c r="B1432" t="n">
        <v>35</v>
      </c>
      <c r="C1432" t="inlineStr">
        <is>
          <t xml:space="preserve">CONCLUIDO	</t>
        </is>
      </c>
      <c r="D1432" t="n">
        <v>10.7386</v>
      </c>
      <c r="E1432" t="n">
        <v>9.31</v>
      </c>
      <c r="F1432" t="n">
        <v>7.08</v>
      </c>
      <c r="G1432" t="n">
        <v>21.23</v>
      </c>
      <c r="H1432" t="n">
        <v>0.43</v>
      </c>
      <c r="I1432" t="n">
        <v>20</v>
      </c>
      <c r="J1432" t="n">
        <v>82.04000000000001</v>
      </c>
      <c r="K1432" t="n">
        <v>35.1</v>
      </c>
      <c r="L1432" t="n">
        <v>2</v>
      </c>
      <c r="M1432" t="n">
        <v>18</v>
      </c>
      <c r="N1432" t="n">
        <v>9.94</v>
      </c>
      <c r="O1432" t="n">
        <v>10352.53</v>
      </c>
      <c r="P1432" t="n">
        <v>52.56</v>
      </c>
      <c r="Q1432" t="n">
        <v>204.18</v>
      </c>
      <c r="R1432" t="n">
        <v>33.83</v>
      </c>
      <c r="S1432" t="n">
        <v>17.37</v>
      </c>
      <c r="T1432" t="n">
        <v>6059.5</v>
      </c>
      <c r="U1432" t="n">
        <v>0.51</v>
      </c>
      <c r="V1432" t="n">
        <v>0.72</v>
      </c>
      <c r="W1432" t="n">
        <v>1.17</v>
      </c>
      <c r="X1432" t="n">
        <v>0.38</v>
      </c>
      <c r="Y1432" t="n">
        <v>1</v>
      </c>
      <c r="Z1432" t="n">
        <v>10</v>
      </c>
    </row>
    <row r="1433">
      <c r="A1433" t="n">
        <v>5</v>
      </c>
      <c r="B1433" t="n">
        <v>35</v>
      </c>
      <c r="C1433" t="inlineStr">
        <is>
          <t xml:space="preserve">CONCLUIDO	</t>
        </is>
      </c>
      <c r="D1433" t="n">
        <v>10.8316</v>
      </c>
      <c r="E1433" t="n">
        <v>9.23</v>
      </c>
      <c r="F1433" t="n">
        <v>7.03</v>
      </c>
      <c r="G1433" t="n">
        <v>23.43</v>
      </c>
      <c r="H1433" t="n">
        <v>0.48</v>
      </c>
      <c r="I1433" t="n">
        <v>18</v>
      </c>
      <c r="J1433" t="n">
        <v>82.34</v>
      </c>
      <c r="K1433" t="n">
        <v>35.1</v>
      </c>
      <c r="L1433" t="n">
        <v>2.25</v>
      </c>
      <c r="M1433" t="n">
        <v>16</v>
      </c>
      <c r="N1433" t="n">
        <v>9.99</v>
      </c>
      <c r="O1433" t="n">
        <v>10389.66</v>
      </c>
      <c r="P1433" t="n">
        <v>51.52</v>
      </c>
      <c r="Q1433" t="n">
        <v>204.15</v>
      </c>
      <c r="R1433" t="n">
        <v>32.51</v>
      </c>
      <c r="S1433" t="n">
        <v>17.37</v>
      </c>
      <c r="T1433" t="n">
        <v>5407.13</v>
      </c>
      <c r="U1433" t="n">
        <v>0.53</v>
      </c>
      <c r="V1433" t="n">
        <v>0.73</v>
      </c>
      <c r="W1433" t="n">
        <v>1.16</v>
      </c>
      <c r="X1433" t="n">
        <v>0.34</v>
      </c>
      <c r="Y1433" t="n">
        <v>1</v>
      </c>
      <c r="Z1433" t="n">
        <v>10</v>
      </c>
    </row>
    <row r="1434">
      <c r="A1434" t="n">
        <v>6</v>
      </c>
      <c r="B1434" t="n">
        <v>35</v>
      </c>
      <c r="C1434" t="inlineStr">
        <is>
          <t xml:space="preserve">CONCLUIDO	</t>
        </is>
      </c>
      <c r="D1434" t="n">
        <v>10.9055</v>
      </c>
      <c r="E1434" t="n">
        <v>9.17</v>
      </c>
      <c r="F1434" t="n">
        <v>7</v>
      </c>
      <c r="G1434" t="n">
        <v>26.26</v>
      </c>
      <c r="H1434" t="n">
        <v>0.53</v>
      </c>
      <c r="I1434" t="n">
        <v>16</v>
      </c>
      <c r="J1434" t="n">
        <v>82.65000000000001</v>
      </c>
      <c r="K1434" t="n">
        <v>35.1</v>
      </c>
      <c r="L1434" t="n">
        <v>2.5</v>
      </c>
      <c r="M1434" t="n">
        <v>14</v>
      </c>
      <c r="N1434" t="n">
        <v>10.04</v>
      </c>
      <c r="O1434" t="n">
        <v>10426.82</v>
      </c>
      <c r="P1434" t="n">
        <v>50.9</v>
      </c>
      <c r="Q1434" t="n">
        <v>204.14</v>
      </c>
      <c r="R1434" t="n">
        <v>31.43</v>
      </c>
      <c r="S1434" t="n">
        <v>17.37</v>
      </c>
      <c r="T1434" t="n">
        <v>4877.08</v>
      </c>
      <c r="U1434" t="n">
        <v>0.55</v>
      </c>
      <c r="V1434" t="n">
        <v>0.73</v>
      </c>
      <c r="W1434" t="n">
        <v>1.17</v>
      </c>
      <c r="X1434" t="n">
        <v>0.31</v>
      </c>
      <c r="Y1434" t="n">
        <v>1</v>
      </c>
      <c r="Z1434" t="n">
        <v>10</v>
      </c>
    </row>
    <row r="1435">
      <c r="A1435" t="n">
        <v>7</v>
      </c>
      <c r="B1435" t="n">
        <v>35</v>
      </c>
      <c r="C1435" t="inlineStr">
        <is>
          <t xml:space="preserve">CONCLUIDO	</t>
        </is>
      </c>
      <c r="D1435" t="n">
        <v>10.9519</v>
      </c>
      <c r="E1435" t="n">
        <v>9.130000000000001</v>
      </c>
      <c r="F1435" t="n">
        <v>6.98</v>
      </c>
      <c r="G1435" t="n">
        <v>27.92</v>
      </c>
      <c r="H1435" t="n">
        <v>0.58</v>
      </c>
      <c r="I1435" t="n">
        <v>15</v>
      </c>
      <c r="J1435" t="n">
        <v>82.95</v>
      </c>
      <c r="K1435" t="n">
        <v>35.1</v>
      </c>
      <c r="L1435" t="n">
        <v>2.75</v>
      </c>
      <c r="M1435" t="n">
        <v>13</v>
      </c>
      <c r="N1435" t="n">
        <v>10.1</v>
      </c>
      <c r="O1435" t="n">
        <v>10463.99</v>
      </c>
      <c r="P1435" t="n">
        <v>50.19</v>
      </c>
      <c r="Q1435" t="n">
        <v>204.14</v>
      </c>
      <c r="R1435" t="n">
        <v>30.87</v>
      </c>
      <c r="S1435" t="n">
        <v>17.37</v>
      </c>
      <c r="T1435" t="n">
        <v>4601.49</v>
      </c>
      <c r="U1435" t="n">
        <v>0.5600000000000001</v>
      </c>
      <c r="V1435" t="n">
        <v>0.73</v>
      </c>
      <c r="W1435" t="n">
        <v>1.16</v>
      </c>
      <c r="X1435" t="n">
        <v>0.29</v>
      </c>
      <c r="Y1435" t="n">
        <v>1</v>
      </c>
      <c r="Z1435" t="n">
        <v>10</v>
      </c>
    </row>
    <row r="1436">
      <c r="A1436" t="n">
        <v>8</v>
      </c>
      <c r="B1436" t="n">
        <v>35</v>
      </c>
      <c r="C1436" t="inlineStr">
        <is>
          <t xml:space="preserve">CONCLUIDO	</t>
        </is>
      </c>
      <c r="D1436" t="n">
        <v>11.0579</v>
      </c>
      <c r="E1436" t="n">
        <v>9.039999999999999</v>
      </c>
      <c r="F1436" t="n">
        <v>6.93</v>
      </c>
      <c r="G1436" t="n">
        <v>31.97</v>
      </c>
      <c r="H1436" t="n">
        <v>0.63</v>
      </c>
      <c r="I1436" t="n">
        <v>13</v>
      </c>
      <c r="J1436" t="n">
        <v>83.25</v>
      </c>
      <c r="K1436" t="n">
        <v>35.1</v>
      </c>
      <c r="L1436" t="n">
        <v>3</v>
      </c>
      <c r="M1436" t="n">
        <v>11</v>
      </c>
      <c r="N1436" t="n">
        <v>10.15</v>
      </c>
      <c r="O1436" t="n">
        <v>10501.19</v>
      </c>
      <c r="P1436" t="n">
        <v>49.4</v>
      </c>
      <c r="Q1436" t="n">
        <v>204.14</v>
      </c>
      <c r="R1436" t="n">
        <v>29.26</v>
      </c>
      <c r="S1436" t="n">
        <v>17.37</v>
      </c>
      <c r="T1436" t="n">
        <v>3804.89</v>
      </c>
      <c r="U1436" t="n">
        <v>0.59</v>
      </c>
      <c r="V1436" t="n">
        <v>0.74</v>
      </c>
      <c r="W1436" t="n">
        <v>1.15</v>
      </c>
      <c r="X1436" t="n">
        <v>0.24</v>
      </c>
      <c r="Y1436" t="n">
        <v>1</v>
      </c>
      <c r="Z1436" t="n">
        <v>10</v>
      </c>
    </row>
    <row r="1437">
      <c r="A1437" t="n">
        <v>9</v>
      </c>
      <c r="B1437" t="n">
        <v>35</v>
      </c>
      <c r="C1437" t="inlineStr">
        <is>
          <t xml:space="preserve">CONCLUIDO	</t>
        </is>
      </c>
      <c r="D1437" t="n">
        <v>11.0909</v>
      </c>
      <c r="E1437" t="n">
        <v>9.02</v>
      </c>
      <c r="F1437" t="n">
        <v>6.92</v>
      </c>
      <c r="G1437" t="n">
        <v>34.59</v>
      </c>
      <c r="H1437" t="n">
        <v>0.68</v>
      </c>
      <c r="I1437" t="n">
        <v>12</v>
      </c>
      <c r="J1437" t="n">
        <v>83.55</v>
      </c>
      <c r="K1437" t="n">
        <v>35.1</v>
      </c>
      <c r="L1437" t="n">
        <v>3.25</v>
      </c>
      <c r="M1437" t="n">
        <v>10</v>
      </c>
      <c r="N1437" t="n">
        <v>10.2</v>
      </c>
      <c r="O1437" t="n">
        <v>10538.42</v>
      </c>
      <c r="P1437" t="n">
        <v>48.92</v>
      </c>
      <c r="Q1437" t="n">
        <v>204.16</v>
      </c>
      <c r="R1437" t="n">
        <v>28.88</v>
      </c>
      <c r="S1437" t="n">
        <v>17.37</v>
      </c>
      <c r="T1437" t="n">
        <v>3620.27</v>
      </c>
      <c r="U1437" t="n">
        <v>0.6</v>
      </c>
      <c r="V1437" t="n">
        <v>0.74</v>
      </c>
      <c r="W1437" t="n">
        <v>1.16</v>
      </c>
      <c r="X1437" t="n">
        <v>0.23</v>
      </c>
      <c r="Y1437" t="n">
        <v>1</v>
      </c>
      <c r="Z1437" t="n">
        <v>10</v>
      </c>
    </row>
    <row r="1438">
      <c r="A1438" t="n">
        <v>10</v>
      </c>
      <c r="B1438" t="n">
        <v>35</v>
      </c>
      <c r="C1438" t="inlineStr">
        <is>
          <t xml:space="preserve">CONCLUIDO	</t>
        </is>
      </c>
      <c r="D1438" t="n">
        <v>11.1462</v>
      </c>
      <c r="E1438" t="n">
        <v>8.970000000000001</v>
      </c>
      <c r="F1438" t="n">
        <v>6.89</v>
      </c>
      <c r="G1438" t="n">
        <v>37.58</v>
      </c>
      <c r="H1438" t="n">
        <v>0.73</v>
      </c>
      <c r="I1438" t="n">
        <v>11</v>
      </c>
      <c r="J1438" t="n">
        <v>83.84999999999999</v>
      </c>
      <c r="K1438" t="n">
        <v>35.1</v>
      </c>
      <c r="L1438" t="n">
        <v>3.5</v>
      </c>
      <c r="M1438" t="n">
        <v>9</v>
      </c>
      <c r="N1438" t="n">
        <v>10.25</v>
      </c>
      <c r="O1438" t="n">
        <v>10575.66</v>
      </c>
      <c r="P1438" t="n">
        <v>47.87</v>
      </c>
      <c r="Q1438" t="n">
        <v>204.14</v>
      </c>
      <c r="R1438" t="n">
        <v>27.89</v>
      </c>
      <c r="S1438" t="n">
        <v>17.37</v>
      </c>
      <c r="T1438" t="n">
        <v>3132.84</v>
      </c>
      <c r="U1438" t="n">
        <v>0.62</v>
      </c>
      <c r="V1438" t="n">
        <v>0.74</v>
      </c>
      <c r="W1438" t="n">
        <v>1.16</v>
      </c>
      <c r="X1438" t="n">
        <v>0.2</v>
      </c>
      <c r="Y1438" t="n">
        <v>1</v>
      </c>
      <c r="Z1438" t="n">
        <v>10</v>
      </c>
    </row>
    <row r="1439">
      <c r="A1439" t="n">
        <v>11</v>
      </c>
      <c r="B1439" t="n">
        <v>35</v>
      </c>
      <c r="C1439" t="inlineStr">
        <is>
          <t xml:space="preserve">CONCLUIDO	</t>
        </is>
      </c>
      <c r="D1439" t="n">
        <v>11.2027</v>
      </c>
      <c r="E1439" t="n">
        <v>8.93</v>
      </c>
      <c r="F1439" t="n">
        <v>6.86</v>
      </c>
      <c r="G1439" t="n">
        <v>41.17</v>
      </c>
      <c r="H1439" t="n">
        <v>0.78</v>
      </c>
      <c r="I1439" t="n">
        <v>10</v>
      </c>
      <c r="J1439" t="n">
        <v>84.15000000000001</v>
      </c>
      <c r="K1439" t="n">
        <v>35.1</v>
      </c>
      <c r="L1439" t="n">
        <v>3.75</v>
      </c>
      <c r="M1439" t="n">
        <v>8</v>
      </c>
      <c r="N1439" t="n">
        <v>10.3</v>
      </c>
      <c r="O1439" t="n">
        <v>10612.93</v>
      </c>
      <c r="P1439" t="n">
        <v>46.84</v>
      </c>
      <c r="Q1439" t="n">
        <v>204.16</v>
      </c>
      <c r="R1439" t="n">
        <v>27.15</v>
      </c>
      <c r="S1439" t="n">
        <v>17.37</v>
      </c>
      <c r="T1439" t="n">
        <v>2765.54</v>
      </c>
      <c r="U1439" t="n">
        <v>0.64</v>
      </c>
      <c r="V1439" t="n">
        <v>0.74</v>
      </c>
      <c r="W1439" t="n">
        <v>1.15</v>
      </c>
      <c r="X1439" t="n">
        <v>0.17</v>
      </c>
      <c r="Y1439" t="n">
        <v>1</v>
      </c>
      <c r="Z1439" t="n">
        <v>10</v>
      </c>
    </row>
    <row r="1440">
      <c r="A1440" t="n">
        <v>12</v>
      </c>
      <c r="B1440" t="n">
        <v>35</v>
      </c>
      <c r="C1440" t="inlineStr">
        <is>
          <t xml:space="preserve">CONCLUIDO	</t>
        </is>
      </c>
      <c r="D1440" t="n">
        <v>11.2013</v>
      </c>
      <c r="E1440" t="n">
        <v>8.93</v>
      </c>
      <c r="F1440" t="n">
        <v>6.86</v>
      </c>
      <c r="G1440" t="n">
        <v>41.18</v>
      </c>
      <c r="H1440" t="n">
        <v>0.83</v>
      </c>
      <c r="I1440" t="n">
        <v>10</v>
      </c>
      <c r="J1440" t="n">
        <v>84.45999999999999</v>
      </c>
      <c r="K1440" t="n">
        <v>35.1</v>
      </c>
      <c r="L1440" t="n">
        <v>4</v>
      </c>
      <c r="M1440" t="n">
        <v>8</v>
      </c>
      <c r="N1440" t="n">
        <v>10.36</v>
      </c>
      <c r="O1440" t="n">
        <v>10650.22</v>
      </c>
      <c r="P1440" t="n">
        <v>46.84</v>
      </c>
      <c r="Q1440" t="n">
        <v>204.14</v>
      </c>
      <c r="R1440" t="n">
        <v>27.15</v>
      </c>
      <c r="S1440" t="n">
        <v>17.37</v>
      </c>
      <c r="T1440" t="n">
        <v>2768.92</v>
      </c>
      <c r="U1440" t="n">
        <v>0.64</v>
      </c>
      <c r="V1440" t="n">
        <v>0.74</v>
      </c>
      <c r="W1440" t="n">
        <v>1.15</v>
      </c>
      <c r="X1440" t="n">
        <v>0.17</v>
      </c>
      <c r="Y1440" t="n">
        <v>1</v>
      </c>
      <c r="Z1440" t="n">
        <v>10</v>
      </c>
    </row>
    <row r="1441">
      <c r="A1441" t="n">
        <v>13</v>
      </c>
      <c r="B1441" t="n">
        <v>35</v>
      </c>
      <c r="C1441" t="inlineStr">
        <is>
          <t xml:space="preserve">CONCLUIDO	</t>
        </is>
      </c>
      <c r="D1441" t="n">
        <v>11.223</v>
      </c>
      <c r="E1441" t="n">
        <v>8.91</v>
      </c>
      <c r="F1441" t="n">
        <v>6.86</v>
      </c>
      <c r="G1441" t="n">
        <v>45.76</v>
      </c>
      <c r="H1441" t="n">
        <v>0.88</v>
      </c>
      <c r="I1441" t="n">
        <v>9</v>
      </c>
      <c r="J1441" t="n">
        <v>84.76000000000001</v>
      </c>
      <c r="K1441" t="n">
        <v>35.1</v>
      </c>
      <c r="L1441" t="n">
        <v>4.25</v>
      </c>
      <c r="M1441" t="n">
        <v>7</v>
      </c>
      <c r="N1441" t="n">
        <v>10.41</v>
      </c>
      <c r="O1441" t="n">
        <v>10687.53</v>
      </c>
      <c r="P1441" t="n">
        <v>46.4</v>
      </c>
      <c r="Q1441" t="n">
        <v>204.17</v>
      </c>
      <c r="R1441" t="n">
        <v>27.21</v>
      </c>
      <c r="S1441" t="n">
        <v>17.37</v>
      </c>
      <c r="T1441" t="n">
        <v>2804.44</v>
      </c>
      <c r="U1441" t="n">
        <v>0.64</v>
      </c>
      <c r="V1441" t="n">
        <v>0.74</v>
      </c>
      <c r="W1441" t="n">
        <v>1.15</v>
      </c>
      <c r="X1441" t="n">
        <v>0.17</v>
      </c>
      <c r="Y1441" t="n">
        <v>1</v>
      </c>
      <c r="Z1441" t="n">
        <v>10</v>
      </c>
    </row>
    <row r="1442">
      <c r="A1442" t="n">
        <v>14</v>
      </c>
      <c r="B1442" t="n">
        <v>35</v>
      </c>
      <c r="C1442" t="inlineStr">
        <is>
          <t xml:space="preserve">CONCLUIDO	</t>
        </is>
      </c>
      <c r="D1442" t="n">
        <v>11.2272</v>
      </c>
      <c r="E1442" t="n">
        <v>8.91</v>
      </c>
      <c r="F1442" t="n">
        <v>6.86</v>
      </c>
      <c r="G1442" t="n">
        <v>45.73</v>
      </c>
      <c r="H1442" t="n">
        <v>0.93</v>
      </c>
      <c r="I1442" t="n">
        <v>9</v>
      </c>
      <c r="J1442" t="n">
        <v>85.06</v>
      </c>
      <c r="K1442" t="n">
        <v>35.1</v>
      </c>
      <c r="L1442" t="n">
        <v>4.5</v>
      </c>
      <c r="M1442" t="n">
        <v>7</v>
      </c>
      <c r="N1442" t="n">
        <v>10.46</v>
      </c>
      <c r="O1442" t="n">
        <v>10724.86</v>
      </c>
      <c r="P1442" t="n">
        <v>45.64</v>
      </c>
      <c r="Q1442" t="n">
        <v>204.15</v>
      </c>
      <c r="R1442" t="n">
        <v>27.07</v>
      </c>
      <c r="S1442" t="n">
        <v>17.37</v>
      </c>
      <c r="T1442" t="n">
        <v>2734.58</v>
      </c>
      <c r="U1442" t="n">
        <v>0.64</v>
      </c>
      <c r="V1442" t="n">
        <v>0.74</v>
      </c>
      <c r="W1442" t="n">
        <v>1.15</v>
      </c>
      <c r="X1442" t="n">
        <v>0.17</v>
      </c>
      <c r="Y1442" t="n">
        <v>1</v>
      </c>
      <c r="Z1442" t="n">
        <v>10</v>
      </c>
    </row>
    <row r="1443">
      <c r="A1443" t="n">
        <v>15</v>
      </c>
      <c r="B1443" t="n">
        <v>35</v>
      </c>
      <c r="C1443" t="inlineStr">
        <is>
          <t xml:space="preserve">CONCLUIDO	</t>
        </is>
      </c>
      <c r="D1443" t="n">
        <v>11.292</v>
      </c>
      <c r="E1443" t="n">
        <v>8.859999999999999</v>
      </c>
      <c r="F1443" t="n">
        <v>6.83</v>
      </c>
      <c r="G1443" t="n">
        <v>51.2</v>
      </c>
      <c r="H1443" t="n">
        <v>0.98</v>
      </c>
      <c r="I1443" t="n">
        <v>8</v>
      </c>
      <c r="J1443" t="n">
        <v>85.36</v>
      </c>
      <c r="K1443" t="n">
        <v>35.1</v>
      </c>
      <c r="L1443" t="n">
        <v>4.75</v>
      </c>
      <c r="M1443" t="n">
        <v>6</v>
      </c>
      <c r="N1443" t="n">
        <v>10.51</v>
      </c>
      <c r="O1443" t="n">
        <v>10762.22</v>
      </c>
      <c r="P1443" t="n">
        <v>44.51</v>
      </c>
      <c r="Q1443" t="n">
        <v>204.14</v>
      </c>
      <c r="R1443" t="n">
        <v>25.92</v>
      </c>
      <c r="S1443" t="n">
        <v>17.37</v>
      </c>
      <c r="T1443" t="n">
        <v>2159.96</v>
      </c>
      <c r="U1443" t="n">
        <v>0.67</v>
      </c>
      <c r="V1443" t="n">
        <v>0.75</v>
      </c>
      <c r="W1443" t="n">
        <v>1.15</v>
      </c>
      <c r="X1443" t="n">
        <v>0.14</v>
      </c>
      <c r="Y1443" t="n">
        <v>1</v>
      </c>
      <c r="Z1443" t="n">
        <v>10</v>
      </c>
    </row>
    <row r="1444">
      <c r="A1444" t="n">
        <v>16</v>
      </c>
      <c r="B1444" t="n">
        <v>35</v>
      </c>
      <c r="C1444" t="inlineStr">
        <is>
          <t xml:space="preserve">CONCLUIDO	</t>
        </is>
      </c>
      <c r="D1444" t="n">
        <v>11.286</v>
      </c>
      <c r="E1444" t="n">
        <v>8.859999999999999</v>
      </c>
      <c r="F1444" t="n">
        <v>6.83</v>
      </c>
      <c r="G1444" t="n">
        <v>51.23</v>
      </c>
      <c r="H1444" t="n">
        <v>1.02</v>
      </c>
      <c r="I1444" t="n">
        <v>8</v>
      </c>
      <c r="J1444" t="n">
        <v>85.67</v>
      </c>
      <c r="K1444" t="n">
        <v>35.1</v>
      </c>
      <c r="L1444" t="n">
        <v>5</v>
      </c>
      <c r="M1444" t="n">
        <v>5</v>
      </c>
      <c r="N1444" t="n">
        <v>10.57</v>
      </c>
      <c r="O1444" t="n">
        <v>10799.59</v>
      </c>
      <c r="P1444" t="n">
        <v>44.17</v>
      </c>
      <c r="Q1444" t="n">
        <v>204.16</v>
      </c>
      <c r="R1444" t="n">
        <v>26.12</v>
      </c>
      <c r="S1444" t="n">
        <v>17.37</v>
      </c>
      <c r="T1444" t="n">
        <v>2260.91</v>
      </c>
      <c r="U1444" t="n">
        <v>0.67</v>
      </c>
      <c r="V1444" t="n">
        <v>0.75</v>
      </c>
      <c r="W1444" t="n">
        <v>1.15</v>
      </c>
      <c r="X1444" t="n">
        <v>0.14</v>
      </c>
      <c r="Y1444" t="n">
        <v>1</v>
      </c>
      <c r="Z1444" t="n">
        <v>10</v>
      </c>
    </row>
    <row r="1445">
      <c r="A1445" t="n">
        <v>17</v>
      </c>
      <c r="B1445" t="n">
        <v>35</v>
      </c>
      <c r="C1445" t="inlineStr">
        <is>
          <t xml:space="preserve">CONCLUIDO	</t>
        </is>
      </c>
      <c r="D1445" t="n">
        <v>11.2831</v>
      </c>
      <c r="E1445" t="n">
        <v>8.859999999999999</v>
      </c>
      <c r="F1445" t="n">
        <v>6.83</v>
      </c>
      <c r="G1445" t="n">
        <v>51.25</v>
      </c>
      <c r="H1445" t="n">
        <v>1.07</v>
      </c>
      <c r="I1445" t="n">
        <v>8</v>
      </c>
      <c r="J1445" t="n">
        <v>85.97</v>
      </c>
      <c r="K1445" t="n">
        <v>35.1</v>
      </c>
      <c r="L1445" t="n">
        <v>5.25</v>
      </c>
      <c r="M1445" t="n">
        <v>2</v>
      </c>
      <c r="N1445" t="n">
        <v>10.62</v>
      </c>
      <c r="O1445" t="n">
        <v>10836.99</v>
      </c>
      <c r="P1445" t="n">
        <v>43.58</v>
      </c>
      <c r="Q1445" t="n">
        <v>204.14</v>
      </c>
      <c r="R1445" t="n">
        <v>26.24</v>
      </c>
      <c r="S1445" t="n">
        <v>17.37</v>
      </c>
      <c r="T1445" t="n">
        <v>2320.62</v>
      </c>
      <c r="U1445" t="n">
        <v>0.66</v>
      </c>
      <c r="V1445" t="n">
        <v>0.75</v>
      </c>
      <c r="W1445" t="n">
        <v>1.15</v>
      </c>
      <c r="X1445" t="n">
        <v>0.14</v>
      </c>
      <c r="Y1445" t="n">
        <v>1</v>
      </c>
      <c r="Z1445" t="n">
        <v>10</v>
      </c>
    </row>
    <row r="1446">
      <c r="A1446" t="n">
        <v>18</v>
      </c>
      <c r="B1446" t="n">
        <v>35</v>
      </c>
      <c r="C1446" t="inlineStr">
        <is>
          <t xml:space="preserve">CONCLUIDO	</t>
        </is>
      </c>
      <c r="D1446" t="n">
        <v>11.3257</v>
      </c>
      <c r="E1446" t="n">
        <v>8.83</v>
      </c>
      <c r="F1446" t="n">
        <v>6.82</v>
      </c>
      <c r="G1446" t="n">
        <v>58.43</v>
      </c>
      <c r="H1446" t="n">
        <v>1.12</v>
      </c>
      <c r="I1446" t="n">
        <v>7</v>
      </c>
      <c r="J1446" t="n">
        <v>86.27</v>
      </c>
      <c r="K1446" t="n">
        <v>35.1</v>
      </c>
      <c r="L1446" t="n">
        <v>5.5</v>
      </c>
      <c r="M1446" t="n">
        <v>1</v>
      </c>
      <c r="N1446" t="n">
        <v>10.67</v>
      </c>
      <c r="O1446" t="n">
        <v>10874.42</v>
      </c>
      <c r="P1446" t="n">
        <v>43.41</v>
      </c>
      <c r="Q1446" t="n">
        <v>204.15</v>
      </c>
      <c r="R1446" t="n">
        <v>25.68</v>
      </c>
      <c r="S1446" t="n">
        <v>17.37</v>
      </c>
      <c r="T1446" t="n">
        <v>2046.7</v>
      </c>
      <c r="U1446" t="n">
        <v>0.68</v>
      </c>
      <c r="V1446" t="n">
        <v>0.75</v>
      </c>
      <c r="W1446" t="n">
        <v>1.15</v>
      </c>
      <c r="X1446" t="n">
        <v>0.13</v>
      </c>
      <c r="Y1446" t="n">
        <v>1</v>
      </c>
      <c r="Z1446" t="n">
        <v>10</v>
      </c>
    </row>
    <row r="1447">
      <c r="A1447" t="n">
        <v>19</v>
      </c>
      <c r="B1447" t="n">
        <v>35</v>
      </c>
      <c r="C1447" t="inlineStr">
        <is>
          <t xml:space="preserve">CONCLUIDO	</t>
        </is>
      </c>
      <c r="D1447" t="n">
        <v>11.3257</v>
      </c>
      <c r="E1447" t="n">
        <v>8.83</v>
      </c>
      <c r="F1447" t="n">
        <v>6.82</v>
      </c>
      <c r="G1447" t="n">
        <v>58.43</v>
      </c>
      <c r="H1447" t="n">
        <v>1.16</v>
      </c>
      <c r="I1447" t="n">
        <v>7</v>
      </c>
      <c r="J1447" t="n">
        <v>86.58</v>
      </c>
      <c r="K1447" t="n">
        <v>35.1</v>
      </c>
      <c r="L1447" t="n">
        <v>5.75</v>
      </c>
      <c r="M1447" t="n">
        <v>0</v>
      </c>
      <c r="N1447" t="n">
        <v>10.73</v>
      </c>
      <c r="O1447" t="n">
        <v>10911.86</v>
      </c>
      <c r="P1447" t="n">
        <v>43.6</v>
      </c>
      <c r="Q1447" t="n">
        <v>204.14</v>
      </c>
      <c r="R1447" t="n">
        <v>25.69</v>
      </c>
      <c r="S1447" t="n">
        <v>17.37</v>
      </c>
      <c r="T1447" t="n">
        <v>2050.3</v>
      </c>
      <c r="U1447" t="n">
        <v>0.68</v>
      </c>
      <c r="V1447" t="n">
        <v>0.75</v>
      </c>
      <c r="W1447" t="n">
        <v>1.15</v>
      </c>
      <c r="X1447" t="n">
        <v>0.13</v>
      </c>
      <c r="Y1447" t="n">
        <v>1</v>
      </c>
      <c r="Z1447" t="n">
        <v>10</v>
      </c>
    </row>
    <row r="1448">
      <c r="A1448" t="n">
        <v>0</v>
      </c>
      <c r="B1448" t="n">
        <v>50</v>
      </c>
      <c r="C1448" t="inlineStr">
        <is>
          <t xml:space="preserve">CONCLUIDO	</t>
        </is>
      </c>
      <c r="D1448" t="n">
        <v>9.0824</v>
      </c>
      <c r="E1448" t="n">
        <v>11.01</v>
      </c>
      <c r="F1448" t="n">
        <v>7.77</v>
      </c>
      <c r="G1448" t="n">
        <v>8.640000000000001</v>
      </c>
      <c r="H1448" t="n">
        <v>0.16</v>
      </c>
      <c r="I1448" t="n">
        <v>54</v>
      </c>
      <c r="J1448" t="n">
        <v>107.41</v>
      </c>
      <c r="K1448" t="n">
        <v>41.65</v>
      </c>
      <c r="L1448" t="n">
        <v>1</v>
      </c>
      <c r="M1448" t="n">
        <v>52</v>
      </c>
      <c r="N1448" t="n">
        <v>14.77</v>
      </c>
      <c r="O1448" t="n">
        <v>13481.73</v>
      </c>
      <c r="P1448" t="n">
        <v>73.15000000000001</v>
      </c>
      <c r="Q1448" t="n">
        <v>204.22</v>
      </c>
      <c r="R1448" t="n">
        <v>55.59</v>
      </c>
      <c r="S1448" t="n">
        <v>17.37</v>
      </c>
      <c r="T1448" t="n">
        <v>16767.77</v>
      </c>
      <c r="U1448" t="n">
        <v>0.31</v>
      </c>
      <c r="V1448" t="n">
        <v>0.66</v>
      </c>
      <c r="W1448" t="n">
        <v>1.23</v>
      </c>
      <c r="X1448" t="n">
        <v>1.08</v>
      </c>
      <c r="Y1448" t="n">
        <v>1</v>
      </c>
      <c r="Z1448" t="n">
        <v>10</v>
      </c>
    </row>
    <row r="1449">
      <c r="A1449" t="n">
        <v>1</v>
      </c>
      <c r="B1449" t="n">
        <v>50</v>
      </c>
      <c r="C1449" t="inlineStr">
        <is>
          <t xml:space="preserve">CONCLUIDO	</t>
        </is>
      </c>
      <c r="D1449" t="n">
        <v>9.5306</v>
      </c>
      <c r="E1449" t="n">
        <v>10.49</v>
      </c>
      <c r="F1449" t="n">
        <v>7.52</v>
      </c>
      <c r="G1449" t="n">
        <v>10.75</v>
      </c>
      <c r="H1449" t="n">
        <v>0.2</v>
      </c>
      <c r="I1449" t="n">
        <v>42</v>
      </c>
      <c r="J1449" t="n">
        <v>107.73</v>
      </c>
      <c r="K1449" t="n">
        <v>41.65</v>
      </c>
      <c r="L1449" t="n">
        <v>1.25</v>
      </c>
      <c r="M1449" t="n">
        <v>40</v>
      </c>
      <c r="N1449" t="n">
        <v>14.83</v>
      </c>
      <c r="O1449" t="n">
        <v>13520.81</v>
      </c>
      <c r="P1449" t="n">
        <v>70.45</v>
      </c>
      <c r="Q1449" t="n">
        <v>204.18</v>
      </c>
      <c r="R1449" t="n">
        <v>47.65</v>
      </c>
      <c r="S1449" t="n">
        <v>17.37</v>
      </c>
      <c r="T1449" t="n">
        <v>12858.83</v>
      </c>
      <c r="U1449" t="n">
        <v>0.36</v>
      </c>
      <c r="V1449" t="n">
        <v>0.68</v>
      </c>
      <c r="W1449" t="n">
        <v>1.21</v>
      </c>
      <c r="X1449" t="n">
        <v>0.83</v>
      </c>
      <c r="Y1449" t="n">
        <v>1</v>
      </c>
      <c r="Z1449" t="n">
        <v>10</v>
      </c>
    </row>
    <row r="1450">
      <c r="A1450" t="n">
        <v>2</v>
      </c>
      <c r="B1450" t="n">
        <v>50</v>
      </c>
      <c r="C1450" t="inlineStr">
        <is>
          <t xml:space="preserve">CONCLUIDO	</t>
        </is>
      </c>
      <c r="D1450" t="n">
        <v>9.849500000000001</v>
      </c>
      <c r="E1450" t="n">
        <v>10.15</v>
      </c>
      <c r="F1450" t="n">
        <v>7.36</v>
      </c>
      <c r="G1450" t="n">
        <v>12.99</v>
      </c>
      <c r="H1450" t="n">
        <v>0.24</v>
      </c>
      <c r="I1450" t="n">
        <v>34</v>
      </c>
      <c r="J1450" t="n">
        <v>108.05</v>
      </c>
      <c r="K1450" t="n">
        <v>41.65</v>
      </c>
      <c r="L1450" t="n">
        <v>1.5</v>
      </c>
      <c r="M1450" t="n">
        <v>32</v>
      </c>
      <c r="N1450" t="n">
        <v>14.9</v>
      </c>
      <c r="O1450" t="n">
        <v>13559.91</v>
      </c>
      <c r="P1450" t="n">
        <v>68.58</v>
      </c>
      <c r="Q1450" t="n">
        <v>204.15</v>
      </c>
      <c r="R1450" t="n">
        <v>42.61</v>
      </c>
      <c r="S1450" t="n">
        <v>17.37</v>
      </c>
      <c r="T1450" t="n">
        <v>10375.82</v>
      </c>
      <c r="U1450" t="n">
        <v>0.41</v>
      </c>
      <c r="V1450" t="n">
        <v>0.6899999999999999</v>
      </c>
      <c r="W1450" t="n">
        <v>1.2</v>
      </c>
      <c r="X1450" t="n">
        <v>0.67</v>
      </c>
      <c r="Y1450" t="n">
        <v>1</v>
      </c>
      <c r="Z1450" t="n">
        <v>10</v>
      </c>
    </row>
    <row r="1451">
      <c r="A1451" t="n">
        <v>3</v>
      </c>
      <c r="B1451" t="n">
        <v>50</v>
      </c>
      <c r="C1451" t="inlineStr">
        <is>
          <t xml:space="preserve">CONCLUIDO	</t>
        </is>
      </c>
      <c r="D1451" t="n">
        <v>10.0632</v>
      </c>
      <c r="E1451" t="n">
        <v>9.94</v>
      </c>
      <c r="F1451" t="n">
        <v>7.26</v>
      </c>
      <c r="G1451" t="n">
        <v>15.01</v>
      </c>
      <c r="H1451" t="n">
        <v>0.28</v>
      </c>
      <c r="I1451" t="n">
        <v>29</v>
      </c>
      <c r="J1451" t="n">
        <v>108.37</v>
      </c>
      <c r="K1451" t="n">
        <v>41.65</v>
      </c>
      <c r="L1451" t="n">
        <v>1.75</v>
      </c>
      <c r="M1451" t="n">
        <v>27</v>
      </c>
      <c r="N1451" t="n">
        <v>14.97</v>
      </c>
      <c r="O1451" t="n">
        <v>13599.17</v>
      </c>
      <c r="P1451" t="n">
        <v>67.31</v>
      </c>
      <c r="Q1451" t="n">
        <v>204.21</v>
      </c>
      <c r="R1451" t="n">
        <v>39.54</v>
      </c>
      <c r="S1451" t="n">
        <v>17.37</v>
      </c>
      <c r="T1451" t="n">
        <v>8864.83</v>
      </c>
      <c r="U1451" t="n">
        <v>0.44</v>
      </c>
      <c r="V1451" t="n">
        <v>0.7</v>
      </c>
      <c r="W1451" t="n">
        <v>1.18</v>
      </c>
      <c r="X1451" t="n">
        <v>0.5600000000000001</v>
      </c>
      <c r="Y1451" t="n">
        <v>1</v>
      </c>
      <c r="Z1451" t="n">
        <v>10</v>
      </c>
    </row>
    <row r="1452">
      <c r="A1452" t="n">
        <v>4</v>
      </c>
      <c r="B1452" t="n">
        <v>50</v>
      </c>
      <c r="C1452" t="inlineStr">
        <is>
          <t xml:space="preserve">CONCLUIDO	</t>
        </is>
      </c>
      <c r="D1452" t="n">
        <v>10.2279</v>
      </c>
      <c r="E1452" t="n">
        <v>9.779999999999999</v>
      </c>
      <c r="F1452" t="n">
        <v>7.19</v>
      </c>
      <c r="G1452" t="n">
        <v>17.25</v>
      </c>
      <c r="H1452" t="n">
        <v>0.32</v>
      </c>
      <c r="I1452" t="n">
        <v>25</v>
      </c>
      <c r="J1452" t="n">
        <v>108.68</v>
      </c>
      <c r="K1452" t="n">
        <v>41.65</v>
      </c>
      <c r="L1452" t="n">
        <v>2</v>
      </c>
      <c r="M1452" t="n">
        <v>23</v>
      </c>
      <c r="N1452" t="n">
        <v>15.03</v>
      </c>
      <c r="O1452" t="n">
        <v>13638.32</v>
      </c>
      <c r="P1452" t="n">
        <v>66.28</v>
      </c>
      <c r="Q1452" t="n">
        <v>204.14</v>
      </c>
      <c r="R1452" t="n">
        <v>37.17</v>
      </c>
      <c r="S1452" t="n">
        <v>17.37</v>
      </c>
      <c r="T1452" t="n">
        <v>7701.1</v>
      </c>
      <c r="U1452" t="n">
        <v>0.47</v>
      </c>
      <c r="V1452" t="n">
        <v>0.71</v>
      </c>
      <c r="W1452" t="n">
        <v>1.18</v>
      </c>
      <c r="X1452" t="n">
        <v>0.49</v>
      </c>
      <c r="Y1452" t="n">
        <v>1</v>
      </c>
      <c r="Z1452" t="n">
        <v>10</v>
      </c>
    </row>
    <row r="1453">
      <c r="A1453" t="n">
        <v>5</v>
      </c>
      <c r="B1453" t="n">
        <v>50</v>
      </c>
      <c r="C1453" t="inlineStr">
        <is>
          <t xml:space="preserve">CONCLUIDO	</t>
        </is>
      </c>
      <c r="D1453" t="n">
        <v>10.3764</v>
      </c>
      <c r="E1453" t="n">
        <v>9.640000000000001</v>
      </c>
      <c r="F1453" t="n">
        <v>7.11</v>
      </c>
      <c r="G1453" t="n">
        <v>19.4</v>
      </c>
      <c r="H1453" t="n">
        <v>0.36</v>
      </c>
      <c r="I1453" t="n">
        <v>22</v>
      </c>
      <c r="J1453" t="n">
        <v>109</v>
      </c>
      <c r="K1453" t="n">
        <v>41.65</v>
      </c>
      <c r="L1453" t="n">
        <v>2.25</v>
      </c>
      <c r="M1453" t="n">
        <v>20</v>
      </c>
      <c r="N1453" t="n">
        <v>15.1</v>
      </c>
      <c r="O1453" t="n">
        <v>13677.51</v>
      </c>
      <c r="P1453" t="n">
        <v>65.23</v>
      </c>
      <c r="Q1453" t="n">
        <v>204.15</v>
      </c>
      <c r="R1453" t="n">
        <v>35.1</v>
      </c>
      <c r="S1453" t="n">
        <v>17.37</v>
      </c>
      <c r="T1453" t="n">
        <v>6680.64</v>
      </c>
      <c r="U1453" t="n">
        <v>0.5</v>
      </c>
      <c r="V1453" t="n">
        <v>0.72</v>
      </c>
      <c r="W1453" t="n">
        <v>1.17</v>
      </c>
      <c r="X1453" t="n">
        <v>0.42</v>
      </c>
      <c r="Y1453" t="n">
        <v>1</v>
      </c>
      <c r="Z1453" t="n">
        <v>10</v>
      </c>
    </row>
    <row r="1454">
      <c r="A1454" t="n">
        <v>6</v>
      </c>
      <c r="B1454" t="n">
        <v>50</v>
      </c>
      <c r="C1454" t="inlineStr">
        <is>
          <t xml:space="preserve">CONCLUIDO	</t>
        </is>
      </c>
      <c r="D1454" t="n">
        <v>10.466</v>
      </c>
      <c r="E1454" t="n">
        <v>9.550000000000001</v>
      </c>
      <c r="F1454" t="n">
        <v>7.07</v>
      </c>
      <c r="G1454" t="n">
        <v>21.22</v>
      </c>
      <c r="H1454" t="n">
        <v>0.4</v>
      </c>
      <c r="I1454" t="n">
        <v>20</v>
      </c>
      <c r="J1454" t="n">
        <v>109.32</v>
      </c>
      <c r="K1454" t="n">
        <v>41.65</v>
      </c>
      <c r="L1454" t="n">
        <v>2.5</v>
      </c>
      <c r="M1454" t="n">
        <v>18</v>
      </c>
      <c r="N1454" t="n">
        <v>15.17</v>
      </c>
      <c r="O1454" t="n">
        <v>13716.72</v>
      </c>
      <c r="P1454" t="n">
        <v>64.56</v>
      </c>
      <c r="Q1454" t="n">
        <v>204.19</v>
      </c>
      <c r="R1454" t="n">
        <v>33.76</v>
      </c>
      <c r="S1454" t="n">
        <v>17.37</v>
      </c>
      <c r="T1454" t="n">
        <v>6023.14</v>
      </c>
      <c r="U1454" t="n">
        <v>0.51</v>
      </c>
      <c r="V1454" t="n">
        <v>0.72</v>
      </c>
      <c r="W1454" t="n">
        <v>1.17</v>
      </c>
      <c r="X1454" t="n">
        <v>0.38</v>
      </c>
      <c r="Y1454" t="n">
        <v>1</v>
      </c>
      <c r="Z1454" t="n">
        <v>10</v>
      </c>
    </row>
    <row r="1455">
      <c r="A1455" t="n">
        <v>7</v>
      </c>
      <c r="B1455" t="n">
        <v>50</v>
      </c>
      <c r="C1455" t="inlineStr">
        <is>
          <t xml:space="preserve">CONCLUIDO	</t>
        </is>
      </c>
      <c r="D1455" t="n">
        <v>10.5758</v>
      </c>
      <c r="E1455" t="n">
        <v>9.460000000000001</v>
      </c>
      <c r="F1455" t="n">
        <v>7.02</v>
      </c>
      <c r="G1455" t="n">
        <v>23.4</v>
      </c>
      <c r="H1455" t="n">
        <v>0.44</v>
      </c>
      <c r="I1455" t="n">
        <v>18</v>
      </c>
      <c r="J1455" t="n">
        <v>109.64</v>
      </c>
      <c r="K1455" t="n">
        <v>41.65</v>
      </c>
      <c r="L1455" t="n">
        <v>2.75</v>
      </c>
      <c r="M1455" t="n">
        <v>16</v>
      </c>
      <c r="N1455" t="n">
        <v>15.24</v>
      </c>
      <c r="O1455" t="n">
        <v>13755.95</v>
      </c>
      <c r="P1455" t="n">
        <v>63.72</v>
      </c>
      <c r="Q1455" t="n">
        <v>204.16</v>
      </c>
      <c r="R1455" t="n">
        <v>31.99</v>
      </c>
      <c r="S1455" t="n">
        <v>17.37</v>
      </c>
      <c r="T1455" t="n">
        <v>5146.01</v>
      </c>
      <c r="U1455" t="n">
        <v>0.54</v>
      </c>
      <c r="V1455" t="n">
        <v>0.73</v>
      </c>
      <c r="W1455" t="n">
        <v>1.17</v>
      </c>
      <c r="X1455" t="n">
        <v>0.33</v>
      </c>
      <c r="Y1455" t="n">
        <v>1</v>
      </c>
      <c r="Z1455" t="n">
        <v>10</v>
      </c>
    </row>
    <row r="1456">
      <c r="A1456" t="n">
        <v>8</v>
      </c>
      <c r="B1456" t="n">
        <v>50</v>
      </c>
      <c r="C1456" t="inlineStr">
        <is>
          <t xml:space="preserve">CONCLUIDO	</t>
        </is>
      </c>
      <c r="D1456" t="n">
        <v>10.6051</v>
      </c>
      <c r="E1456" t="n">
        <v>9.43</v>
      </c>
      <c r="F1456" t="n">
        <v>7.02</v>
      </c>
      <c r="G1456" t="n">
        <v>24.76</v>
      </c>
      <c r="H1456" t="n">
        <v>0.48</v>
      </c>
      <c r="I1456" t="n">
        <v>17</v>
      </c>
      <c r="J1456" t="n">
        <v>109.96</v>
      </c>
      <c r="K1456" t="n">
        <v>41.65</v>
      </c>
      <c r="L1456" t="n">
        <v>3</v>
      </c>
      <c r="M1456" t="n">
        <v>15</v>
      </c>
      <c r="N1456" t="n">
        <v>15.31</v>
      </c>
      <c r="O1456" t="n">
        <v>13795.21</v>
      </c>
      <c r="P1456" t="n">
        <v>63.4</v>
      </c>
      <c r="Q1456" t="n">
        <v>204.26</v>
      </c>
      <c r="R1456" t="n">
        <v>31.94</v>
      </c>
      <c r="S1456" t="n">
        <v>17.37</v>
      </c>
      <c r="T1456" t="n">
        <v>5126.38</v>
      </c>
      <c r="U1456" t="n">
        <v>0.54</v>
      </c>
      <c r="V1456" t="n">
        <v>0.73</v>
      </c>
      <c r="W1456" t="n">
        <v>1.16</v>
      </c>
      <c r="X1456" t="n">
        <v>0.32</v>
      </c>
      <c r="Y1456" t="n">
        <v>1</v>
      </c>
      <c r="Z1456" t="n">
        <v>10</v>
      </c>
    </row>
    <row r="1457">
      <c r="A1457" t="n">
        <v>9</v>
      </c>
      <c r="B1457" t="n">
        <v>50</v>
      </c>
      <c r="C1457" t="inlineStr">
        <is>
          <t xml:space="preserve">CONCLUIDO	</t>
        </is>
      </c>
      <c r="D1457" t="n">
        <v>10.7047</v>
      </c>
      <c r="E1457" t="n">
        <v>9.34</v>
      </c>
      <c r="F1457" t="n">
        <v>6.97</v>
      </c>
      <c r="G1457" t="n">
        <v>27.89</v>
      </c>
      <c r="H1457" t="n">
        <v>0.52</v>
      </c>
      <c r="I1457" t="n">
        <v>15</v>
      </c>
      <c r="J1457" t="n">
        <v>110.27</v>
      </c>
      <c r="K1457" t="n">
        <v>41.65</v>
      </c>
      <c r="L1457" t="n">
        <v>3.25</v>
      </c>
      <c r="M1457" t="n">
        <v>13</v>
      </c>
      <c r="N1457" t="n">
        <v>15.37</v>
      </c>
      <c r="O1457" t="n">
        <v>13834.5</v>
      </c>
      <c r="P1457" t="n">
        <v>62.68</v>
      </c>
      <c r="Q1457" t="n">
        <v>204.16</v>
      </c>
      <c r="R1457" t="n">
        <v>30.59</v>
      </c>
      <c r="S1457" t="n">
        <v>17.37</v>
      </c>
      <c r="T1457" t="n">
        <v>4463.66</v>
      </c>
      <c r="U1457" t="n">
        <v>0.57</v>
      </c>
      <c r="V1457" t="n">
        <v>0.73</v>
      </c>
      <c r="W1457" t="n">
        <v>1.16</v>
      </c>
      <c r="X1457" t="n">
        <v>0.28</v>
      </c>
      <c r="Y1457" t="n">
        <v>1</v>
      </c>
      <c r="Z1457" t="n">
        <v>10</v>
      </c>
    </row>
    <row r="1458">
      <c r="A1458" t="n">
        <v>10</v>
      </c>
      <c r="B1458" t="n">
        <v>50</v>
      </c>
      <c r="C1458" t="inlineStr">
        <is>
          <t xml:space="preserve">CONCLUIDO	</t>
        </is>
      </c>
      <c r="D1458" t="n">
        <v>10.7585</v>
      </c>
      <c r="E1458" t="n">
        <v>9.300000000000001</v>
      </c>
      <c r="F1458" t="n">
        <v>6.95</v>
      </c>
      <c r="G1458" t="n">
        <v>29.78</v>
      </c>
      <c r="H1458" t="n">
        <v>0.5600000000000001</v>
      </c>
      <c r="I1458" t="n">
        <v>14</v>
      </c>
      <c r="J1458" t="n">
        <v>110.59</v>
      </c>
      <c r="K1458" t="n">
        <v>41.65</v>
      </c>
      <c r="L1458" t="n">
        <v>3.5</v>
      </c>
      <c r="M1458" t="n">
        <v>12</v>
      </c>
      <c r="N1458" t="n">
        <v>15.44</v>
      </c>
      <c r="O1458" t="n">
        <v>13873.81</v>
      </c>
      <c r="P1458" t="n">
        <v>62.02</v>
      </c>
      <c r="Q1458" t="n">
        <v>204.15</v>
      </c>
      <c r="R1458" t="n">
        <v>29.79</v>
      </c>
      <c r="S1458" t="n">
        <v>17.37</v>
      </c>
      <c r="T1458" t="n">
        <v>4069.45</v>
      </c>
      <c r="U1458" t="n">
        <v>0.58</v>
      </c>
      <c r="V1458" t="n">
        <v>0.74</v>
      </c>
      <c r="W1458" t="n">
        <v>1.16</v>
      </c>
      <c r="X1458" t="n">
        <v>0.26</v>
      </c>
      <c r="Y1458" t="n">
        <v>1</v>
      </c>
      <c r="Z1458" t="n">
        <v>10</v>
      </c>
    </row>
    <row r="1459">
      <c r="A1459" t="n">
        <v>11</v>
      </c>
      <c r="B1459" t="n">
        <v>50</v>
      </c>
      <c r="C1459" t="inlineStr">
        <is>
          <t xml:space="preserve">CONCLUIDO	</t>
        </is>
      </c>
      <c r="D1459" t="n">
        <v>10.8037</v>
      </c>
      <c r="E1459" t="n">
        <v>9.26</v>
      </c>
      <c r="F1459" t="n">
        <v>6.93</v>
      </c>
      <c r="G1459" t="n">
        <v>31.99</v>
      </c>
      <c r="H1459" t="n">
        <v>0.6</v>
      </c>
      <c r="I1459" t="n">
        <v>13</v>
      </c>
      <c r="J1459" t="n">
        <v>110.91</v>
      </c>
      <c r="K1459" t="n">
        <v>41.65</v>
      </c>
      <c r="L1459" t="n">
        <v>3.75</v>
      </c>
      <c r="M1459" t="n">
        <v>11</v>
      </c>
      <c r="N1459" t="n">
        <v>15.51</v>
      </c>
      <c r="O1459" t="n">
        <v>13913.15</v>
      </c>
      <c r="P1459" t="n">
        <v>61.53</v>
      </c>
      <c r="Q1459" t="n">
        <v>204.16</v>
      </c>
      <c r="R1459" t="n">
        <v>29.29</v>
      </c>
      <c r="S1459" t="n">
        <v>17.37</v>
      </c>
      <c r="T1459" t="n">
        <v>3819.96</v>
      </c>
      <c r="U1459" t="n">
        <v>0.59</v>
      </c>
      <c r="V1459" t="n">
        <v>0.74</v>
      </c>
      <c r="W1459" t="n">
        <v>1.16</v>
      </c>
      <c r="X1459" t="n">
        <v>0.24</v>
      </c>
      <c r="Y1459" t="n">
        <v>1</v>
      </c>
      <c r="Z1459" t="n">
        <v>10</v>
      </c>
    </row>
    <row r="1460">
      <c r="A1460" t="n">
        <v>12</v>
      </c>
      <c r="B1460" t="n">
        <v>50</v>
      </c>
      <c r="C1460" t="inlineStr">
        <is>
          <t xml:space="preserve">CONCLUIDO	</t>
        </is>
      </c>
      <c r="D1460" t="n">
        <v>10.8538</v>
      </c>
      <c r="E1460" t="n">
        <v>9.210000000000001</v>
      </c>
      <c r="F1460" t="n">
        <v>6.91</v>
      </c>
      <c r="G1460" t="n">
        <v>34.55</v>
      </c>
      <c r="H1460" t="n">
        <v>0.63</v>
      </c>
      <c r="I1460" t="n">
        <v>12</v>
      </c>
      <c r="J1460" t="n">
        <v>111.23</v>
      </c>
      <c r="K1460" t="n">
        <v>41.65</v>
      </c>
      <c r="L1460" t="n">
        <v>4</v>
      </c>
      <c r="M1460" t="n">
        <v>10</v>
      </c>
      <c r="N1460" t="n">
        <v>15.58</v>
      </c>
      <c r="O1460" t="n">
        <v>13952.52</v>
      </c>
      <c r="P1460" t="n">
        <v>61.02</v>
      </c>
      <c r="Q1460" t="n">
        <v>204.15</v>
      </c>
      <c r="R1460" t="n">
        <v>28.71</v>
      </c>
      <c r="S1460" t="n">
        <v>17.37</v>
      </c>
      <c r="T1460" t="n">
        <v>3534.87</v>
      </c>
      <c r="U1460" t="n">
        <v>0.61</v>
      </c>
      <c r="V1460" t="n">
        <v>0.74</v>
      </c>
      <c r="W1460" t="n">
        <v>1.15</v>
      </c>
      <c r="X1460" t="n">
        <v>0.22</v>
      </c>
      <c r="Y1460" t="n">
        <v>1</v>
      </c>
      <c r="Z1460" t="n">
        <v>10</v>
      </c>
    </row>
    <row r="1461">
      <c r="A1461" t="n">
        <v>13</v>
      </c>
      <c r="B1461" t="n">
        <v>50</v>
      </c>
      <c r="C1461" t="inlineStr">
        <is>
          <t xml:space="preserve">CONCLUIDO	</t>
        </is>
      </c>
      <c r="D1461" t="n">
        <v>10.8561</v>
      </c>
      <c r="E1461" t="n">
        <v>9.210000000000001</v>
      </c>
      <c r="F1461" t="n">
        <v>6.91</v>
      </c>
      <c r="G1461" t="n">
        <v>34.54</v>
      </c>
      <c r="H1461" t="n">
        <v>0.67</v>
      </c>
      <c r="I1461" t="n">
        <v>12</v>
      </c>
      <c r="J1461" t="n">
        <v>111.55</v>
      </c>
      <c r="K1461" t="n">
        <v>41.65</v>
      </c>
      <c r="L1461" t="n">
        <v>4.25</v>
      </c>
      <c r="M1461" t="n">
        <v>10</v>
      </c>
      <c r="N1461" t="n">
        <v>15.65</v>
      </c>
      <c r="O1461" t="n">
        <v>13991.91</v>
      </c>
      <c r="P1461" t="n">
        <v>60.54</v>
      </c>
      <c r="Q1461" t="n">
        <v>204.14</v>
      </c>
      <c r="R1461" t="n">
        <v>28.63</v>
      </c>
      <c r="S1461" t="n">
        <v>17.37</v>
      </c>
      <c r="T1461" t="n">
        <v>3498.47</v>
      </c>
      <c r="U1461" t="n">
        <v>0.61</v>
      </c>
      <c r="V1461" t="n">
        <v>0.74</v>
      </c>
      <c r="W1461" t="n">
        <v>1.15</v>
      </c>
      <c r="X1461" t="n">
        <v>0.22</v>
      </c>
      <c r="Y1461" t="n">
        <v>1</v>
      </c>
      <c r="Z1461" t="n">
        <v>10</v>
      </c>
    </row>
    <row r="1462">
      <c r="A1462" t="n">
        <v>14</v>
      </c>
      <c r="B1462" t="n">
        <v>50</v>
      </c>
      <c r="C1462" t="inlineStr">
        <is>
          <t xml:space="preserve">CONCLUIDO	</t>
        </is>
      </c>
      <c r="D1462" t="n">
        <v>10.9117</v>
      </c>
      <c r="E1462" t="n">
        <v>9.16</v>
      </c>
      <c r="F1462" t="n">
        <v>6.88</v>
      </c>
      <c r="G1462" t="n">
        <v>37.55</v>
      </c>
      <c r="H1462" t="n">
        <v>0.71</v>
      </c>
      <c r="I1462" t="n">
        <v>11</v>
      </c>
      <c r="J1462" t="n">
        <v>111.87</v>
      </c>
      <c r="K1462" t="n">
        <v>41.65</v>
      </c>
      <c r="L1462" t="n">
        <v>4.5</v>
      </c>
      <c r="M1462" t="n">
        <v>9</v>
      </c>
      <c r="N1462" t="n">
        <v>15.72</v>
      </c>
      <c r="O1462" t="n">
        <v>14031.33</v>
      </c>
      <c r="P1462" t="n">
        <v>60</v>
      </c>
      <c r="Q1462" t="n">
        <v>204.14</v>
      </c>
      <c r="R1462" t="n">
        <v>27.78</v>
      </c>
      <c r="S1462" t="n">
        <v>17.37</v>
      </c>
      <c r="T1462" t="n">
        <v>3078.84</v>
      </c>
      <c r="U1462" t="n">
        <v>0.63</v>
      </c>
      <c r="V1462" t="n">
        <v>0.74</v>
      </c>
      <c r="W1462" t="n">
        <v>1.15</v>
      </c>
      <c r="X1462" t="n">
        <v>0.19</v>
      </c>
      <c r="Y1462" t="n">
        <v>1</v>
      </c>
      <c r="Z1462" t="n">
        <v>10</v>
      </c>
    </row>
    <row r="1463">
      <c r="A1463" t="n">
        <v>15</v>
      </c>
      <c r="B1463" t="n">
        <v>50</v>
      </c>
      <c r="C1463" t="inlineStr">
        <is>
          <t xml:space="preserve">CONCLUIDO	</t>
        </is>
      </c>
      <c r="D1463" t="n">
        <v>10.9589</v>
      </c>
      <c r="E1463" t="n">
        <v>9.119999999999999</v>
      </c>
      <c r="F1463" t="n">
        <v>6.87</v>
      </c>
      <c r="G1463" t="n">
        <v>41.2</v>
      </c>
      <c r="H1463" t="n">
        <v>0.75</v>
      </c>
      <c r="I1463" t="n">
        <v>10</v>
      </c>
      <c r="J1463" t="n">
        <v>112.19</v>
      </c>
      <c r="K1463" t="n">
        <v>41.65</v>
      </c>
      <c r="L1463" t="n">
        <v>4.75</v>
      </c>
      <c r="M1463" t="n">
        <v>8</v>
      </c>
      <c r="N1463" t="n">
        <v>15.79</v>
      </c>
      <c r="O1463" t="n">
        <v>14070.77</v>
      </c>
      <c r="P1463" t="n">
        <v>59.12</v>
      </c>
      <c r="Q1463" t="n">
        <v>204.15</v>
      </c>
      <c r="R1463" t="n">
        <v>27.24</v>
      </c>
      <c r="S1463" t="n">
        <v>17.37</v>
      </c>
      <c r="T1463" t="n">
        <v>2811.34</v>
      </c>
      <c r="U1463" t="n">
        <v>0.64</v>
      </c>
      <c r="V1463" t="n">
        <v>0.74</v>
      </c>
      <c r="W1463" t="n">
        <v>1.15</v>
      </c>
      <c r="X1463" t="n">
        <v>0.17</v>
      </c>
      <c r="Y1463" t="n">
        <v>1</v>
      </c>
      <c r="Z1463" t="n">
        <v>10</v>
      </c>
    </row>
    <row r="1464">
      <c r="A1464" t="n">
        <v>16</v>
      </c>
      <c r="B1464" t="n">
        <v>50</v>
      </c>
      <c r="C1464" t="inlineStr">
        <is>
          <t xml:space="preserve">CONCLUIDO	</t>
        </is>
      </c>
      <c r="D1464" t="n">
        <v>10.9526</v>
      </c>
      <c r="E1464" t="n">
        <v>9.130000000000001</v>
      </c>
      <c r="F1464" t="n">
        <v>6.87</v>
      </c>
      <c r="G1464" t="n">
        <v>41.23</v>
      </c>
      <c r="H1464" t="n">
        <v>0.78</v>
      </c>
      <c r="I1464" t="n">
        <v>10</v>
      </c>
      <c r="J1464" t="n">
        <v>112.51</v>
      </c>
      <c r="K1464" t="n">
        <v>41.65</v>
      </c>
      <c r="L1464" t="n">
        <v>5</v>
      </c>
      <c r="M1464" t="n">
        <v>8</v>
      </c>
      <c r="N1464" t="n">
        <v>15.86</v>
      </c>
      <c r="O1464" t="n">
        <v>14110.24</v>
      </c>
      <c r="P1464" t="n">
        <v>59.09</v>
      </c>
      <c r="Q1464" t="n">
        <v>204.17</v>
      </c>
      <c r="R1464" t="n">
        <v>27.42</v>
      </c>
      <c r="S1464" t="n">
        <v>17.37</v>
      </c>
      <c r="T1464" t="n">
        <v>2901.6</v>
      </c>
      <c r="U1464" t="n">
        <v>0.63</v>
      </c>
      <c r="V1464" t="n">
        <v>0.74</v>
      </c>
      <c r="W1464" t="n">
        <v>1.15</v>
      </c>
      <c r="X1464" t="n">
        <v>0.18</v>
      </c>
      <c r="Y1464" t="n">
        <v>1</v>
      </c>
      <c r="Z1464" t="n">
        <v>10</v>
      </c>
    </row>
    <row r="1465">
      <c r="A1465" t="n">
        <v>17</v>
      </c>
      <c r="B1465" t="n">
        <v>50</v>
      </c>
      <c r="C1465" t="inlineStr">
        <is>
          <t xml:space="preserve">CONCLUIDO	</t>
        </is>
      </c>
      <c r="D1465" t="n">
        <v>11.0051</v>
      </c>
      <c r="E1465" t="n">
        <v>9.09</v>
      </c>
      <c r="F1465" t="n">
        <v>6.85</v>
      </c>
      <c r="G1465" t="n">
        <v>45.67</v>
      </c>
      <c r="H1465" t="n">
        <v>0.82</v>
      </c>
      <c r="I1465" t="n">
        <v>9</v>
      </c>
      <c r="J1465" t="n">
        <v>112.83</v>
      </c>
      <c r="K1465" t="n">
        <v>41.65</v>
      </c>
      <c r="L1465" t="n">
        <v>5.25</v>
      </c>
      <c r="M1465" t="n">
        <v>7</v>
      </c>
      <c r="N1465" t="n">
        <v>15.93</v>
      </c>
      <c r="O1465" t="n">
        <v>14149.74</v>
      </c>
      <c r="P1465" t="n">
        <v>58.29</v>
      </c>
      <c r="Q1465" t="n">
        <v>204.16</v>
      </c>
      <c r="R1465" t="n">
        <v>26.76</v>
      </c>
      <c r="S1465" t="n">
        <v>17.37</v>
      </c>
      <c r="T1465" t="n">
        <v>2577.47</v>
      </c>
      <c r="U1465" t="n">
        <v>0.65</v>
      </c>
      <c r="V1465" t="n">
        <v>0.75</v>
      </c>
      <c r="W1465" t="n">
        <v>1.15</v>
      </c>
      <c r="X1465" t="n">
        <v>0.16</v>
      </c>
      <c r="Y1465" t="n">
        <v>1</v>
      </c>
      <c r="Z1465" t="n">
        <v>10</v>
      </c>
    </row>
    <row r="1466">
      <c r="A1466" t="n">
        <v>18</v>
      </c>
      <c r="B1466" t="n">
        <v>50</v>
      </c>
      <c r="C1466" t="inlineStr">
        <is>
          <t xml:space="preserve">CONCLUIDO	</t>
        </is>
      </c>
      <c r="D1466" t="n">
        <v>10.9944</v>
      </c>
      <c r="E1466" t="n">
        <v>9.1</v>
      </c>
      <c r="F1466" t="n">
        <v>6.86</v>
      </c>
      <c r="G1466" t="n">
        <v>45.73</v>
      </c>
      <c r="H1466" t="n">
        <v>0.86</v>
      </c>
      <c r="I1466" t="n">
        <v>9</v>
      </c>
      <c r="J1466" t="n">
        <v>113.15</v>
      </c>
      <c r="K1466" t="n">
        <v>41.65</v>
      </c>
      <c r="L1466" t="n">
        <v>5.5</v>
      </c>
      <c r="M1466" t="n">
        <v>7</v>
      </c>
      <c r="N1466" t="n">
        <v>16</v>
      </c>
      <c r="O1466" t="n">
        <v>14189.26</v>
      </c>
      <c r="P1466" t="n">
        <v>58.69</v>
      </c>
      <c r="Q1466" t="n">
        <v>204.14</v>
      </c>
      <c r="R1466" t="n">
        <v>27.06</v>
      </c>
      <c r="S1466" t="n">
        <v>17.37</v>
      </c>
      <c r="T1466" t="n">
        <v>2728.1</v>
      </c>
      <c r="U1466" t="n">
        <v>0.64</v>
      </c>
      <c r="V1466" t="n">
        <v>0.74</v>
      </c>
      <c r="W1466" t="n">
        <v>1.15</v>
      </c>
      <c r="X1466" t="n">
        <v>0.17</v>
      </c>
      <c r="Y1466" t="n">
        <v>1</v>
      </c>
      <c r="Z1466" t="n">
        <v>10</v>
      </c>
    </row>
    <row r="1467">
      <c r="A1467" t="n">
        <v>19</v>
      </c>
      <c r="B1467" t="n">
        <v>50</v>
      </c>
      <c r="C1467" t="inlineStr">
        <is>
          <t xml:space="preserve">CONCLUIDO	</t>
        </is>
      </c>
      <c r="D1467" t="n">
        <v>10.9954</v>
      </c>
      <c r="E1467" t="n">
        <v>9.09</v>
      </c>
      <c r="F1467" t="n">
        <v>6.86</v>
      </c>
      <c r="G1467" t="n">
        <v>45.72</v>
      </c>
      <c r="H1467" t="n">
        <v>0.89</v>
      </c>
      <c r="I1467" t="n">
        <v>9</v>
      </c>
      <c r="J1467" t="n">
        <v>113.47</v>
      </c>
      <c r="K1467" t="n">
        <v>41.65</v>
      </c>
      <c r="L1467" t="n">
        <v>5.75</v>
      </c>
      <c r="M1467" t="n">
        <v>7</v>
      </c>
      <c r="N1467" t="n">
        <v>16.07</v>
      </c>
      <c r="O1467" t="n">
        <v>14228.81</v>
      </c>
      <c r="P1467" t="n">
        <v>57.91</v>
      </c>
      <c r="Q1467" t="n">
        <v>204.14</v>
      </c>
      <c r="R1467" t="n">
        <v>27.06</v>
      </c>
      <c r="S1467" t="n">
        <v>17.37</v>
      </c>
      <c r="T1467" t="n">
        <v>2726.3</v>
      </c>
      <c r="U1467" t="n">
        <v>0.64</v>
      </c>
      <c r="V1467" t="n">
        <v>0.74</v>
      </c>
      <c r="W1467" t="n">
        <v>1.15</v>
      </c>
      <c r="X1467" t="n">
        <v>0.17</v>
      </c>
      <c r="Y1467" t="n">
        <v>1</v>
      </c>
      <c r="Z1467" t="n">
        <v>10</v>
      </c>
    </row>
    <row r="1468">
      <c r="A1468" t="n">
        <v>20</v>
      </c>
      <c r="B1468" t="n">
        <v>50</v>
      </c>
      <c r="C1468" t="inlineStr">
        <is>
          <t xml:space="preserve">CONCLUIDO	</t>
        </is>
      </c>
      <c r="D1468" t="n">
        <v>11.0691</v>
      </c>
      <c r="E1468" t="n">
        <v>9.029999999999999</v>
      </c>
      <c r="F1468" t="n">
        <v>6.82</v>
      </c>
      <c r="G1468" t="n">
        <v>51.15</v>
      </c>
      <c r="H1468" t="n">
        <v>0.93</v>
      </c>
      <c r="I1468" t="n">
        <v>8</v>
      </c>
      <c r="J1468" t="n">
        <v>113.79</v>
      </c>
      <c r="K1468" t="n">
        <v>41.65</v>
      </c>
      <c r="L1468" t="n">
        <v>6</v>
      </c>
      <c r="M1468" t="n">
        <v>6</v>
      </c>
      <c r="N1468" t="n">
        <v>16.14</v>
      </c>
      <c r="O1468" t="n">
        <v>14268.39</v>
      </c>
      <c r="P1468" t="n">
        <v>57.14</v>
      </c>
      <c r="Q1468" t="n">
        <v>204.14</v>
      </c>
      <c r="R1468" t="n">
        <v>25.84</v>
      </c>
      <c r="S1468" t="n">
        <v>17.37</v>
      </c>
      <c r="T1468" t="n">
        <v>2124.26</v>
      </c>
      <c r="U1468" t="n">
        <v>0.67</v>
      </c>
      <c r="V1468" t="n">
        <v>0.75</v>
      </c>
      <c r="W1468" t="n">
        <v>1.15</v>
      </c>
      <c r="X1468" t="n">
        <v>0.13</v>
      </c>
      <c r="Y1468" t="n">
        <v>1</v>
      </c>
      <c r="Z1468" t="n">
        <v>10</v>
      </c>
    </row>
    <row r="1469">
      <c r="A1469" t="n">
        <v>21</v>
      </c>
      <c r="B1469" t="n">
        <v>50</v>
      </c>
      <c r="C1469" t="inlineStr">
        <is>
          <t xml:space="preserve">CONCLUIDO	</t>
        </is>
      </c>
      <c r="D1469" t="n">
        <v>11.0541</v>
      </c>
      <c r="E1469" t="n">
        <v>9.050000000000001</v>
      </c>
      <c r="F1469" t="n">
        <v>6.83</v>
      </c>
      <c r="G1469" t="n">
        <v>51.24</v>
      </c>
      <c r="H1469" t="n">
        <v>0.97</v>
      </c>
      <c r="I1469" t="n">
        <v>8</v>
      </c>
      <c r="J1469" t="n">
        <v>114.11</v>
      </c>
      <c r="K1469" t="n">
        <v>41.65</v>
      </c>
      <c r="L1469" t="n">
        <v>6.25</v>
      </c>
      <c r="M1469" t="n">
        <v>6</v>
      </c>
      <c r="N1469" t="n">
        <v>16.21</v>
      </c>
      <c r="O1469" t="n">
        <v>14307.99</v>
      </c>
      <c r="P1469" t="n">
        <v>56.6</v>
      </c>
      <c r="Q1469" t="n">
        <v>204.14</v>
      </c>
      <c r="R1469" t="n">
        <v>26.3</v>
      </c>
      <c r="S1469" t="n">
        <v>17.37</v>
      </c>
      <c r="T1469" t="n">
        <v>2350.63</v>
      </c>
      <c r="U1469" t="n">
        <v>0.66</v>
      </c>
      <c r="V1469" t="n">
        <v>0.75</v>
      </c>
      <c r="W1469" t="n">
        <v>1.15</v>
      </c>
      <c r="X1469" t="n">
        <v>0.14</v>
      </c>
      <c r="Y1469" t="n">
        <v>1</v>
      </c>
      <c r="Z1469" t="n">
        <v>10</v>
      </c>
    </row>
    <row r="1470">
      <c r="A1470" t="n">
        <v>22</v>
      </c>
      <c r="B1470" t="n">
        <v>50</v>
      </c>
      <c r="C1470" t="inlineStr">
        <is>
          <t xml:space="preserve">CONCLUIDO	</t>
        </is>
      </c>
      <c r="D1470" t="n">
        <v>11.0626</v>
      </c>
      <c r="E1470" t="n">
        <v>9.039999999999999</v>
      </c>
      <c r="F1470" t="n">
        <v>6.83</v>
      </c>
      <c r="G1470" t="n">
        <v>51.19</v>
      </c>
      <c r="H1470" t="n">
        <v>1</v>
      </c>
      <c r="I1470" t="n">
        <v>8</v>
      </c>
      <c r="J1470" t="n">
        <v>114.44</v>
      </c>
      <c r="K1470" t="n">
        <v>41.65</v>
      </c>
      <c r="L1470" t="n">
        <v>6.5</v>
      </c>
      <c r="M1470" t="n">
        <v>6</v>
      </c>
      <c r="N1470" t="n">
        <v>16.29</v>
      </c>
      <c r="O1470" t="n">
        <v>14347.62</v>
      </c>
      <c r="P1470" t="n">
        <v>56.12</v>
      </c>
      <c r="Q1470" t="n">
        <v>204.14</v>
      </c>
      <c r="R1470" t="n">
        <v>26.09</v>
      </c>
      <c r="S1470" t="n">
        <v>17.37</v>
      </c>
      <c r="T1470" t="n">
        <v>2247.72</v>
      </c>
      <c r="U1470" t="n">
        <v>0.67</v>
      </c>
      <c r="V1470" t="n">
        <v>0.75</v>
      </c>
      <c r="W1470" t="n">
        <v>1.15</v>
      </c>
      <c r="X1470" t="n">
        <v>0.13</v>
      </c>
      <c r="Y1470" t="n">
        <v>1</v>
      </c>
      <c r="Z1470" t="n">
        <v>10</v>
      </c>
    </row>
    <row r="1471">
      <c r="A1471" t="n">
        <v>23</v>
      </c>
      <c r="B1471" t="n">
        <v>50</v>
      </c>
      <c r="C1471" t="inlineStr">
        <is>
          <t xml:space="preserve">CONCLUIDO	</t>
        </is>
      </c>
      <c r="D1471" t="n">
        <v>11.1231</v>
      </c>
      <c r="E1471" t="n">
        <v>8.99</v>
      </c>
      <c r="F1471" t="n">
        <v>6.8</v>
      </c>
      <c r="G1471" t="n">
        <v>58.27</v>
      </c>
      <c r="H1471" t="n">
        <v>1.04</v>
      </c>
      <c r="I1471" t="n">
        <v>7</v>
      </c>
      <c r="J1471" t="n">
        <v>114.76</v>
      </c>
      <c r="K1471" t="n">
        <v>41.65</v>
      </c>
      <c r="L1471" t="n">
        <v>6.75</v>
      </c>
      <c r="M1471" t="n">
        <v>5</v>
      </c>
      <c r="N1471" t="n">
        <v>16.36</v>
      </c>
      <c r="O1471" t="n">
        <v>14387.27</v>
      </c>
      <c r="P1471" t="n">
        <v>55.71</v>
      </c>
      <c r="Q1471" t="n">
        <v>204.14</v>
      </c>
      <c r="R1471" t="n">
        <v>25.21</v>
      </c>
      <c r="S1471" t="n">
        <v>17.37</v>
      </c>
      <c r="T1471" t="n">
        <v>1811.29</v>
      </c>
      <c r="U1471" t="n">
        <v>0.6899999999999999</v>
      </c>
      <c r="V1471" t="n">
        <v>0.75</v>
      </c>
      <c r="W1471" t="n">
        <v>1.15</v>
      </c>
      <c r="X1471" t="n">
        <v>0.11</v>
      </c>
      <c r="Y1471" t="n">
        <v>1</v>
      </c>
      <c r="Z1471" t="n">
        <v>10</v>
      </c>
    </row>
    <row r="1472">
      <c r="A1472" t="n">
        <v>24</v>
      </c>
      <c r="B1472" t="n">
        <v>50</v>
      </c>
      <c r="C1472" t="inlineStr">
        <is>
          <t xml:space="preserve">CONCLUIDO	</t>
        </is>
      </c>
      <c r="D1472" t="n">
        <v>11.1084</v>
      </c>
      <c r="E1472" t="n">
        <v>9</v>
      </c>
      <c r="F1472" t="n">
        <v>6.81</v>
      </c>
      <c r="G1472" t="n">
        <v>58.38</v>
      </c>
      <c r="H1472" t="n">
        <v>1.07</v>
      </c>
      <c r="I1472" t="n">
        <v>7</v>
      </c>
      <c r="J1472" t="n">
        <v>115.08</v>
      </c>
      <c r="K1472" t="n">
        <v>41.65</v>
      </c>
      <c r="L1472" t="n">
        <v>7</v>
      </c>
      <c r="M1472" t="n">
        <v>5</v>
      </c>
      <c r="N1472" t="n">
        <v>16.43</v>
      </c>
      <c r="O1472" t="n">
        <v>14426.96</v>
      </c>
      <c r="P1472" t="n">
        <v>55.78</v>
      </c>
      <c r="Q1472" t="n">
        <v>204.15</v>
      </c>
      <c r="R1472" t="n">
        <v>25.56</v>
      </c>
      <c r="S1472" t="n">
        <v>17.37</v>
      </c>
      <c r="T1472" t="n">
        <v>1989.41</v>
      </c>
      <c r="U1472" t="n">
        <v>0.68</v>
      </c>
      <c r="V1472" t="n">
        <v>0.75</v>
      </c>
      <c r="W1472" t="n">
        <v>1.15</v>
      </c>
      <c r="X1472" t="n">
        <v>0.12</v>
      </c>
      <c r="Y1472" t="n">
        <v>1</v>
      </c>
      <c r="Z1472" t="n">
        <v>10</v>
      </c>
    </row>
    <row r="1473">
      <c r="A1473" t="n">
        <v>25</v>
      </c>
      <c r="B1473" t="n">
        <v>50</v>
      </c>
      <c r="C1473" t="inlineStr">
        <is>
          <t xml:space="preserve">CONCLUIDO	</t>
        </is>
      </c>
      <c r="D1473" t="n">
        <v>11.1063</v>
      </c>
      <c r="E1473" t="n">
        <v>9</v>
      </c>
      <c r="F1473" t="n">
        <v>6.81</v>
      </c>
      <c r="G1473" t="n">
        <v>58.39</v>
      </c>
      <c r="H1473" t="n">
        <v>1.11</v>
      </c>
      <c r="I1473" t="n">
        <v>7</v>
      </c>
      <c r="J1473" t="n">
        <v>115.4</v>
      </c>
      <c r="K1473" t="n">
        <v>41.65</v>
      </c>
      <c r="L1473" t="n">
        <v>7.25</v>
      </c>
      <c r="M1473" t="n">
        <v>5</v>
      </c>
      <c r="N1473" t="n">
        <v>16.5</v>
      </c>
      <c r="O1473" t="n">
        <v>14466.67</v>
      </c>
      <c r="P1473" t="n">
        <v>55.34</v>
      </c>
      <c r="Q1473" t="n">
        <v>204.14</v>
      </c>
      <c r="R1473" t="n">
        <v>25.61</v>
      </c>
      <c r="S1473" t="n">
        <v>17.37</v>
      </c>
      <c r="T1473" t="n">
        <v>2013.96</v>
      </c>
      <c r="U1473" t="n">
        <v>0.68</v>
      </c>
      <c r="V1473" t="n">
        <v>0.75</v>
      </c>
      <c r="W1473" t="n">
        <v>1.15</v>
      </c>
      <c r="X1473" t="n">
        <v>0.12</v>
      </c>
      <c r="Y1473" t="n">
        <v>1</v>
      </c>
      <c r="Z1473" t="n">
        <v>10</v>
      </c>
    </row>
    <row r="1474">
      <c r="A1474" t="n">
        <v>26</v>
      </c>
      <c r="B1474" t="n">
        <v>50</v>
      </c>
      <c r="C1474" t="inlineStr">
        <is>
          <t xml:space="preserve">CONCLUIDO	</t>
        </is>
      </c>
      <c r="D1474" t="n">
        <v>11.0998</v>
      </c>
      <c r="E1474" t="n">
        <v>9.01</v>
      </c>
      <c r="F1474" t="n">
        <v>6.82</v>
      </c>
      <c r="G1474" t="n">
        <v>58.44</v>
      </c>
      <c r="H1474" t="n">
        <v>1.14</v>
      </c>
      <c r="I1474" t="n">
        <v>7</v>
      </c>
      <c r="J1474" t="n">
        <v>115.72</v>
      </c>
      <c r="K1474" t="n">
        <v>41.65</v>
      </c>
      <c r="L1474" t="n">
        <v>7.5</v>
      </c>
      <c r="M1474" t="n">
        <v>5</v>
      </c>
      <c r="N1474" t="n">
        <v>16.57</v>
      </c>
      <c r="O1474" t="n">
        <v>14506.4</v>
      </c>
      <c r="P1474" t="n">
        <v>54.88</v>
      </c>
      <c r="Q1474" t="n">
        <v>204.21</v>
      </c>
      <c r="R1474" t="n">
        <v>25.83</v>
      </c>
      <c r="S1474" t="n">
        <v>17.37</v>
      </c>
      <c r="T1474" t="n">
        <v>2121.58</v>
      </c>
      <c r="U1474" t="n">
        <v>0.67</v>
      </c>
      <c r="V1474" t="n">
        <v>0.75</v>
      </c>
      <c r="W1474" t="n">
        <v>1.15</v>
      </c>
      <c r="X1474" t="n">
        <v>0.13</v>
      </c>
      <c r="Y1474" t="n">
        <v>1</v>
      </c>
      <c r="Z1474" t="n">
        <v>10</v>
      </c>
    </row>
    <row r="1475">
      <c r="A1475" t="n">
        <v>27</v>
      </c>
      <c r="B1475" t="n">
        <v>50</v>
      </c>
      <c r="C1475" t="inlineStr">
        <is>
          <t xml:space="preserve">CONCLUIDO	</t>
        </is>
      </c>
      <c r="D1475" t="n">
        <v>11.1676</v>
      </c>
      <c r="E1475" t="n">
        <v>8.949999999999999</v>
      </c>
      <c r="F1475" t="n">
        <v>6.79</v>
      </c>
      <c r="G1475" t="n">
        <v>67.84999999999999</v>
      </c>
      <c r="H1475" t="n">
        <v>1.18</v>
      </c>
      <c r="I1475" t="n">
        <v>6</v>
      </c>
      <c r="J1475" t="n">
        <v>116.05</v>
      </c>
      <c r="K1475" t="n">
        <v>41.65</v>
      </c>
      <c r="L1475" t="n">
        <v>7.75</v>
      </c>
      <c r="M1475" t="n">
        <v>4</v>
      </c>
      <c r="N1475" t="n">
        <v>16.65</v>
      </c>
      <c r="O1475" t="n">
        <v>14546.17</v>
      </c>
      <c r="P1475" t="n">
        <v>53.73</v>
      </c>
      <c r="Q1475" t="n">
        <v>204.15</v>
      </c>
      <c r="R1475" t="n">
        <v>24.71</v>
      </c>
      <c r="S1475" t="n">
        <v>17.37</v>
      </c>
      <c r="T1475" t="n">
        <v>1567.4</v>
      </c>
      <c r="U1475" t="n">
        <v>0.7</v>
      </c>
      <c r="V1475" t="n">
        <v>0.75</v>
      </c>
      <c r="W1475" t="n">
        <v>1.15</v>
      </c>
      <c r="X1475" t="n">
        <v>0.09</v>
      </c>
      <c r="Y1475" t="n">
        <v>1</v>
      </c>
      <c r="Z1475" t="n">
        <v>10</v>
      </c>
    </row>
    <row r="1476">
      <c r="A1476" t="n">
        <v>28</v>
      </c>
      <c r="B1476" t="n">
        <v>50</v>
      </c>
      <c r="C1476" t="inlineStr">
        <is>
          <t xml:space="preserve">CONCLUIDO	</t>
        </is>
      </c>
      <c r="D1476" t="n">
        <v>11.1628</v>
      </c>
      <c r="E1476" t="n">
        <v>8.960000000000001</v>
      </c>
      <c r="F1476" t="n">
        <v>6.79</v>
      </c>
      <c r="G1476" t="n">
        <v>67.89</v>
      </c>
      <c r="H1476" t="n">
        <v>1.21</v>
      </c>
      <c r="I1476" t="n">
        <v>6</v>
      </c>
      <c r="J1476" t="n">
        <v>116.37</v>
      </c>
      <c r="K1476" t="n">
        <v>41.65</v>
      </c>
      <c r="L1476" t="n">
        <v>8</v>
      </c>
      <c r="M1476" t="n">
        <v>4</v>
      </c>
      <c r="N1476" t="n">
        <v>16.72</v>
      </c>
      <c r="O1476" t="n">
        <v>14585.96</v>
      </c>
      <c r="P1476" t="n">
        <v>53.76</v>
      </c>
      <c r="Q1476" t="n">
        <v>204.14</v>
      </c>
      <c r="R1476" t="n">
        <v>24.8</v>
      </c>
      <c r="S1476" t="n">
        <v>17.37</v>
      </c>
      <c r="T1476" t="n">
        <v>1614.09</v>
      </c>
      <c r="U1476" t="n">
        <v>0.7</v>
      </c>
      <c r="V1476" t="n">
        <v>0.75</v>
      </c>
      <c r="W1476" t="n">
        <v>1.15</v>
      </c>
      <c r="X1476" t="n">
        <v>0.1</v>
      </c>
      <c r="Y1476" t="n">
        <v>1</v>
      </c>
      <c r="Z1476" t="n">
        <v>10</v>
      </c>
    </row>
    <row r="1477">
      <c r="A1477" t="n">
        <v>29</v>
      </c>
      <c r="B1477" t="n">
        <v>50</v>
      </c>
      <c r="C1477" t="inlineStr">
        <is>
          <t xml:space="preserve">CONCLUIDO	</t>
        </is>
      </c>
      <c r="D1477" t="n">
        <v>11.1676</v>
      </c>
      <c r="E1477" t="n">
        <v>8.949999999999999</v>
      </c>
      <c r="F1477" t="n">
        <v>6.79</v>
      </c>
      <c r="G1477" t="n">
        <v>67.84999999999999</v>
      </c>
      <c r="H1477" t="n">
        <v>1.25</v>
      </c>
      <c r="I1477" t="n">
        <v>6</v>
      </c>
      <c r="J1477" t="n">
        <v>116.69</v>
      </c>
      <c r="K1477" t="n">
        <v>41.65</v>
      </c>
      <c r="L1477" t="n">
        <v>8.25</v>
      </c>
      <c r="M1477" t="n">
        <v>3</v>
      </c>
      <c r="N1477" t="n">
        <v>16.79</v>
      </c>
      <c r="O1477" t="n">
        <v>14625.77</v>
      </c>
      <c r="P1477" t="n">
        <v>53.52</v>
      </c>
      <c r="Q1477" t="n">
        <v>204.14</v>
      </c>
      <c r="R1477" t="n">
        <v>24.68</v>
      </c>
      <c r="S1477" t="n">
        <v>17.37</v>
      </c>
      <c r="T1477" t="n">
        <v>1551.65</v>
      </c>
      <c r="U1477" t="n">
        <v>0.7</v>
      </c>
      <c r="V1477" t="n">
        <v>0.75</v>
      </c>
      <c r="W1477" t="n">
        <v>1.15</v>
      </c>
      <c r="X1477" t="n">
        <v>0.09</v>
      </c>
      <c r="Y1477" t="n">
        <v>1</v>
      </c>
      <c r="Z1477" t="n">
        <v>10</v>
      </c>
    </row>
    <row r="1478">
      <c r="A1478" t="n">
        <v>30</v>
      </c>
      <c r="B1478" t="n">
        <v>50</v>
      </c>
      <c r="C1478" t="inlineStr">
        <is>
          <t xml:space="preserve">CONCLUIDO	</t>
        </is>
      </c>
      <c r="D1478" t="n">
        <v>11.1663</v>
      </c>
      <c r="E1478" t="n">
        <v>8.960000000000001</v>
      </c>
      <c r="F1478" t="n">
        <v>6.79</v>
      </c>
      <c r="G1478" t="n">
        <v>67.86</v>
      </c>
      <c r="H1478" t="n">
        <v>1.28</v>
      </c>
      <c r="I1478" t="n">
        <v>6</v>
      </c>
      <c r="J1478" t="n">
        <v>117.01</v>
      </c>
      <c r="K1478" t="n">
        <v>41.65</v>
      </c>
      <c r="L1478" t="n">
        <v>8.5</v>
      </c>
      <c r="M1478" t="n">
        <v>3</v>
      </c>
      <c r="N1478" t="n">
        <v>16.86</v>
      </c>
      <c r="O1478" t="n">
        <v>14665.62</v>
      </c>
      <c r="P1478" t="n">
        <v>52.97</v>
      </c>
      <c r="Q1478" t="n">
        <v>204.14</v>
      </c>
      <c r="R1478" t="n">
        <v>24.81</v>
      </c>
      <c r="S1478" t="n">
        <v>17.37</v>
      </c>
      <c r="T1478" t="n">
        <v>1617.19</v>
      </c>
      <c r="U1478" t="n">
        <v>0.7</v>
      </c>
      <c r="V1478" t="n">
        <v>0.75</v>
      </c>
      <c r="W1478" t="n">
        <v>1.15</v>
      </c>
      <c r="X1478" t="n">
        <v>0.1</v>
      </c>
      <c r="Y1478" t="n">
        <v>1</v>
      </c>
      <c r="Z1478" t="n">
        <v>10</v>
      </c>
    </row>
    <row r="1479">
      <c r="A1479" t="n">
        <v>31</v>
      </c>
      <c r="B1479" t="n">
        <v>50</v>
      </c>
      <c r="C1479" t="inlineStr">
        <is>
          <t xml:space="preserve">CONCLUIDO	</t>
        </is>
      </c>
      <c r="D1479" t="n">
        <v>11.1552</v>
      </c>
      <c r="E1479" t="n">
        <v>8.960000000000001</v>
      </c>
      <c r="F1479" t="n">
        <v>6.79</v>
      </c>
      <c r="G1479" t="n">
        <v>67.95</v>
      </c>
      <c r="H1479" t="n">
        <v>1.32</v>
      </c>
      <c r="I1479" t="n">
        <v>6</v>
      </c>
      <c r="J1479" t="n">
        <v>117.34</v>
      </c>
      <c r="K1479" t="n">
        <v>41.65</v>
      </c>
      <c r="L1479" t="n">
        <v>8.75</v>
      </c>
      <c r="M1479" t="n">
        <v>2</v>
      </c>
      <c r="N1479" t="n">
        <v>16.94</v>
      </c>
      <c r="O1479" t="n">
        <v>14705.49</v>
      </c>
      <c r="P1479" t="n">
        <v>52.95</v>
      </c>
      <c r="Q1479" t="n">
        <v>204.14</v>
      </c>
      <c r="R1479" t="n">
        <v>25.02</v>
      </c>
      <c r="S1479" t="n">
        <v>17.37</v>
      </c>
      <c r="T1479" t="n">
        <v>1724.78</v>
      </c>
      <c r="U1479" t="n">
        <v>0.6899999999999999</v>
      </c>
      <c r="V1479" t="n">
        <v>0.75</v>
      </c>
      <c r="W1479" t="n">
        <v>1.15</v>
      </c>
      <c r="X1479" t="n">
        <v>0.1</v>
      </c>
      <c r="Y1479" t="n">
        <v>1</v>
      </c>
      <c r="Z1479" t="n">
        <v>10</v>
      </c>
    </row>
    <row r="1480">
      <c r="A1480" t="n">
        <v>32</v>
      </c>
      <c r="B1480" t="n">
        <v>50</v>
      </c>
      <c r="C1480" t="inlineStr">
        <is>
          <t xml:space="preserve">CONCLUIDO	</t>
        </is>
      </c>
      <c r="D1480" t="n">
        <v>11.1548</v>
      </c>
      <c r="E1480" t="n">
        <v>8.960000000000001</v>
      </c>
      <c r="F1480" t="n">
        <v>6.8</v>
      </c>
      <c r="G1480" t="n">
        <v>67.95</v>
      </c>
      <c r="H1480" t="n">
        <v>1.35</v>
      </c>
      <c r="I1480" t="n">
        <v>6</v>
      </c>
      <c r="J1480" t="n">
        <v>117.66</v>
      </c>
      <c r="K1480" t="n">
        <v>41.65</v>
      </c>
      <c r="L1480" t="n">
        <v>9</v>
      </c>
      <c r="M1480" t="n">
        <v>2</v>
      </c>
      <c r="N1480" t="n">
        <v>17.01</v>
      </c>
      <c r="O1480" t="n">
        <v>14745.39</v>
      </c>
      <c r="P1480" t="n">
        <v>52.8</v>
      </c>
      <c r="Q1480" t="n">
        <v>204.14</v>
      </c>
      <c r="R1480" t="n">
        <v>25.1</v>
      </c>
      <c r="S1480" t="n">
        <v>17.37</v>
      </c>
      <c r="T1480" t="n">
        <v>1762.31</v>
      </c>
      <c r="U1480" t="n">
        <v>0.6899999999999999</v>
      </c>
      <c r="V1480" t="n">
        <v>0.75</v>
      </c>
      <c r="W1480" t="n">
        <v>1.15</v>
      </c>
      <c r="X1480" t="n">
        <v>0.1</v>
      </c>
      <c r="Y1480" t="n">
        <v>1</v>
      </c>
      <c r="Z1480" t="n">
        <v>10</v>
      </c>
    </row>
    <row r="1481">
      <c r="A1481" t="n">
        <v>33</v>
      </c>
      <c r="B1481" t="n">
        <v>50</v>
      </c>
      <c r="C1481" t="inlineStr">
        <is>
          <t xml:space="preserve">CONCLUIDO	</t>
        </is>
      </c>
      <c r="D1481" t="n">
        <v>11.1552</v>
      </c>
      <c r="E1481" t="n">
        <v>8.960000000000001</v>
      </c>
      <c r="F1481" t="n">
        <v>6.79</v>
      </c>
      <c r="G1481" t="n">
        <v>67.95</v>
      </c>
      <c r="H1481" t="n">
        <v>1.38</v>
      </c>
      <c r="I1481" t="n">
        <v>6</v>
      </c>
      <c r="J1481" t="n">
        <v>117.98</v>
      </c>
      <c r="K1481" t="n">
        <v>41.65</v>
      </c>
      <c r="L1481" t="n">
        <v>9.25</v>
      </c>
      <c r="M1481" t="n">
        <v>1</v>
      </c>
      <c r="N1481" t="n">
        <v>17.08</v>
      </c>
      <c r="O1481" t="n">
        <v>14785.31</v>
      </c>
      <c r="P1481" t="n">
        <v>52.47</v>
      </c>
      <c r="Q1481" t="n">
        <v>204.14</v>
      </c>
      <c r="R1481" t="n">
        <v>25.02</v>
      </c>
      <c r="S1481" t="n">
        <v>17.37</v>
      </c>
      <c r="T1481" t="n">
        <v>1723.87</v>
      </c>
      <c r="U1481" t="n">
        <v>0.6899999999999999</v>
      </c>
      <c r="V1481" t="n">
        <v>0.75</v>
      </c>
      <c r="W1481" t="n">
        <v>1.15</v>
      </c>
      <c r="X1481" t="n">
        <v>0.1</v>
      </c>
      <c r="Y1481" t="n">
        <v>1</v>
      </c>
      <c r="Z1481" t="n">
        <v>10</v>
      </c>
    </row>
    <row r="1482">
      <c r="A1482" t="n">
        <v>34</v>
      </c>
      <c r="B1482" t="n">
        <v>50</v>
      </c>
      <c r="C1482" t="inlineStr">
        <is>
          <t xml:space="preserve">CONCLUIDO	</t>
        </is>
      </c>
      <c r="D1482" t="n">
        <v>11.1573</v>
      </c>
      <c r="E1482" t="n">
        <v>8.960000000000001</v>
      </c>
      <c r="F1482" t="n">
        <v>6.79</v>
      </c>
      <c r="G1482" t="n">
        <v>67.93000000000001</v>
      </c>
      <c r="H1482" t="n">
        <v>1.42</v>
      </c>
      <c r="I1482" t="n">
        <v>6</v>
      </c>
      <c r="J1482" t="n">
        <v>118.31</v>
      </c>
      <c r="K1482" t="n">
        <v>41.65</v>
      </c>
      <c r="L1482" t="n">
        <v>9.5</v>
      </c>
      <c r="M1482" t="n">
        <v>1</v>
      </c>
      <c r="N1482" t="n">
        <v>17.16</v>
      </c>
      <c r="O1482" t="n">
        <v>14825.26</v>
      </c>
      <c r="P1482" t="n">
        <v>52.34</v>
      </c>
      <c r="Q1482" t="n">
        <v>204.14</v>
      </c>
      <c r="R1482" t="n">
        <v>25</v>
      </c>
      <c r="S1482" t="n">
        <v>17.37</v>
      </c>
      <c r="T1482" t="n">
        <v>1710.93</v>
      </c>
      <c r="U1482" t="n">
        <v>0.7</v>
      </c>
      <c r="V1482" t="n">
        <v>0.75</v>
      </c>
      <c r="W1482" t="n">
        <v>1.15</v>
      </c>
      <c r="X1482" t="n">
        <v>0.1</v>
      </c>
      <c r="Y1482" t="n">
        <v>1</v>
      </c>
      <c r="Z1482" t="n">
        <v>10</v>
      </c>
    </row>
    <row r="1483">
      <c r="A1483" t="n">
        <v>35</v>
      </c>
      <c r="B1483" t="n">
        <v>50</v>
      </c>
      <c r="C1483" t="inlineStr">
        <is>
          <t xml:space="preserve">CONCLUIDO	</t>
        </is>
      </c>
      <c r="D1483" t="n">
        <v>11.1583</v>
      </c>
      <c r="E1483" t="n">
        <v>8.960000000000001</v>
      </c>
      <c r="F1483" t="n">
        <v>6.79</v>
      </c>
      <c r="G1483" t="n">
        <v>67.92</v>
      </c>
      <c r="H1483" t="n">
        <v>1.45</v>
      </c>
      <c r="I1483" t="n">
        <v>6</v>
      </c>
      <c r="J1483" t="n">
        <v>118.63</v>
      </c>
      <c r="K1483" t="n">
        <v>41.65</v>
      </c>
      <c r="L1483" t="n">
        <v>9.75</v>
      </c>
      <c r="M1483" t="n">
        <v>1</v>
      </c>
      <c r="N1483" t="n">
        <v>17.23</v>
      </c>
      <c r="O1483" t="n">
        <v>14865.24</v>
      </c>
      <c r="P1483" t="n">
        <v>52.19</v>
      </c>
      <c r="Q1483" t="n">
        <v>204.14</v>
      </c>
      <c r="R1483" t="n">
        <v>24.9</v>
      </c>
      <c r="S1483" t="n">
        <v>17.37</v>
      </c>
      <c r="T1483" t="n">
        <v>1664.32</v>
      </c>
      <c r="U1483" t="n">
        <v>0.7</v>
      </c>
      <c r="V1483" t="n">
        <v>0.75</v>
      </c>
      <c r="W1483" t="n">
        <v>1.15</v>
      </c>
      <c r="X1483" t="n">
        <v>0.1</v>
      </c>
      <c r="Y1483" t="n">
        <v>1</v>
      </c>
      <c r="Z1483" t="n">
        <v>10</v>
      </c>
    </row>
    <row r="1484">
      <c r="A1484" t="n">
        <v>36</v>
      </c>
      <c r="B1484" t="n">
        <v>50</v>
      </c>
      <c r="C1484" t="inlineStr">
        <is>
          <t xml:space="preserve">CONCLUIDO	</t>
        </is>
      </c>
      <c r="D1484" t="n">
        <v>11.1586</v>
      </c>
      <c r="E1484" t="n">
        <v>8.960000000000001</v>
      </c>
      <c r="F1484" t="n">
        <v>6.79</v>
      </c>
      <c r="G1484" t="n">
        <v>67.92</v>
      </c>
      <c r="H1484" t="n">
        <v>1.48</v>
      </c>
      <c r="I1484" t="n">
        <v>6</v>
      </c>
      <c r="J1484" t="n">
        <v>118.96</v>
      </c>
      <c r="K1484" t="n">
        <v>41.65</v>
      </c>
      <c r="L1484" t="n">
        <v>10</v>
      </c>
      <c r="M1484" t="n">
        <v>0</v>
      </c>
      <c r="N1484" t="n">
        <v>17.31</v>
      </c>
      <c r="O1484" t="n">
        <v>14905.25</v>
      </c>
      <c r="P1484" t="n">
        <v>52.21</v>
      </c>
      <c r="Q1484" t="n">
        <v>204.14</v>
      </c>
      <c r="R1484" t="n">
        <v>24.92</v>
      </c>
      <c r="S1484" t="n">
        <v>17.37</v>
      </c>
      <c r="T1484" t="n">
        <v>1672.37</v>
      </c>
      <c r="U1484" t="n">
        <v>0.7</v>
      </c>
      <c r="V1484" t="n">
        <v>0.75</v>
      </c>
      <c r="W1484" t="n">
        <v>1.15</v>
      </c>
      <c r="X1484" t="n">
        <v>0.1</v>
      </c>
      <c r="Y1484" t="n">
        <v>1</v>
      </c>
      <c r="Z1484" t="n">
        <v>10</v>
      </c>
    </row>
    <row r="1485">
      <c r="A1485" t="n">
        <v>0</v>
      </c>
      <c r="B1485" t="n">
        <v>25</v>
      </c>
      <c r="C1485" t="inlineStr">
        <is>
          <t xml:space="preserve">CONCLUIDO	</t>
        </is>
      </c>
      <c r="D1485" t="n">
        <v>10.4043</v>
      </c>
      <c r="E1485" t="n">
        <v>9.609999999999999</v>
      </c>
      <c r="F1485" t="n">
        <v>7.34</v>
      </c>
      <c r="G1485" t="n">
        <v>12.96</v>
      </c>
      <c r="H1485" t="n">
        <v>0.28</v>
      </c>
      <c r="I1485" t="n">
        <v>34</v>
      </c>
      <c r="J1485" t="n">
        <v>61.76</v>
      </c>
      <c r="K1485" t="n">
        <v>28.92</v>
      </c>
      <c r="L1485" t="n">
        <v>1</v>
      </c>
      <c r="M1485" t="n">
        <v>32</v>
      </c>
      <c r="N1485" t="n">
        <v>6.84</v>
      </c>
      <c r="O1485" t="n">
        <v>7851.41</v>
      </c>
      <c r="P1485" t="n">
        <v>45.91</v>
      </c>
      <c r="Q1485" t="n">
        <v>204.15</v>
      </c>
      <c r="R1485" t="n">
        <v>42.25</v>
      </c>
      <c r="S1485" t="n">
        <v>17.37</v>
      </c>
      <c r="T1485" t="n">
        <v>10197.17</v>
      </c>
      <c r="U1485" t="n">
        <v>0.41</v>
      </c>
      <c r="V1485" t="n">
        <v>0.7</v>
      </c>
      <c r="W1485" t="n">
        <v>1.19</v>
      </c>
      <c r="X1485" t="n">
        <v>0.65</v>
      </c>
      <c r="Y1485" t="n">
        <v>1</v>
      </c>
      <c r="Z1485" t="n">
        <v>10</v>
      </c>
    </row>
    <row r="1486">
      <c r="A1486" t="n">
        <v>1</v>
      </c>
      <c r="B1486" t="n">
        <v>25</v>
      </c>
      <c r="C1486" t="inlineStr">
        <is>
          <t xml:space="preserve">CONCLUIDO	</t>
        </is>
      </c>
      <c r="D1486" t="n">
        <v>10.6553</v>
      </c>
      <c r="E1486" t="n">
        <v>9.380000000000001</v>
      </c>
      <c r="F1486" t="n">
        <v>7.21</v>
      </c>
      <c r="G1486" t="n">
        <v>16.03</v>
      </c>
      <c r="H1486" t="n">
        <v>0.35</v>
      </c>
      <c r="I1486" t="n">
        <v>27</v>
      </c>
      <c r="J1486" t="n">
        <v>62.05</v>
      </c>
      <c r="K1486" t="n">
        <v>28.92</v>
      </c>
      <c r="L1486" t="n">
        <v>1.25</v>
      </c>
      <c r="M1486" t="n">
        <v>25</v>
      </c>
      <c r="N1486" t="n">
        <v>6.88</v>
      </c>
      <c r="O1486" t="n">
        <v>7887.12</v>
      </c>
      <c r="P1486" t="n">
        <v>44.45</v>
      </c>
      <c r="Q1486" t="n">
        <v>204.19</v>
      </c>
      <c r="R1486" t="n">
        <v>37.98</v>
      </c>
      <c r="S1486" t="n">
        <v>17.37</v>
      </c>
      <c r="T1486" t="n">
        <v>8095.35</v>
      </c>
      <c r="U1486" t="n">
        <v>0.46</v>
      </c>
      <c r="V1486" t="n">
        <v>0.71</v>
      </c>
      <c r="W1486" t="n">
        <v>1.18</v>
      </c>
      <c r="X1486" t="n">
        <v>0.52</v>
      </c>
      <c r="Y1486" t="n">
        <v>1</v>
      </c>
      <c r="Z1486" t="n">
        <v>10</v>
      </c>
    </row>
    <row r="1487">
      <c r="A1487" t="n">
        <v>2</v>
      </c>
      <c r="B1487" t="n">
        <v>25</v>
      </c>
      <c r="C1487" t="inlineStr">
        <is>
          <t xml:space="preserve">CONCLUIDO	</t>
        </is>
      </c>
      <c r="D1487" t="n">
        <v>10.8473</v>
      </c>
      <c r="E1487" t="n">
        <v>9.220000000000001</v>
      </c>
      <c r="F1487" t="n">
        <v>7.12</v>
      </c>
      <c r="G1487" t="n">
        <v>19.41</v>
      </c>
      <c r="H1487" t="n">
        <v>0.42</v>
      </c>
      <c r="I1487" t="n">
        <v>22</v>
      </c>
      <c r="J1487" t="n">
        <v>62.34</v>
      </c>
      <c r="K1487" t="n">
        <v>28.92</v>
      </c>
      <c r="L1487" t="n">
        <v>1.5</v>
      </c>
      <c r="M1487" t="n">
        <v>20</v>
      </c>
      <c r="N1487" t="n">
        <v>6.92</v>
      </c>
      <c r="O1487" t="n">
        <v>7922.85</v>
      </c>
      <c r="P1487" t="n">
        <v>43.29</v>
      </c>
      <c r="Q1487" t="n">
        <v>204.15</v>
      </c>
      <c r="R1487" t="n">
        <v>35.09</v>
      </c>
      <c r="S1487" t="n">
        <v>17.37</v>
      </c>
      <c r="T1487" t="n">
        <v>6677.52</v>
      </c>
      <c r="U1487" t="n">
        <v>0.5</v>
      </c>
      <c r="V1487" t="n">
        <v>0.72</v>
      </c>
      <c r="W1487" t="n">
        <v>1.17</v>
      </c>
      <c r="X1487" t="n">
        <v>0.43</v>
      </c>
      <c r="Y1487" t="n">
        <v>1</v>
      </c>
      <c r="Z1487" t="n">
        <v>10</v>
      </c>
    </row>
    <row r="1488">
      <c r="A1488" t="n">
        <v>3</v>
      </c>
      <c r="B1488" t="n">
        <v>25</v>
      </c>
      <c r="C1488" t="inlineStr">
        <is>
          <t xml:space="preserve">CONCLUIDO	</t>
        </is>
      </c>
      <c r="D1488" t="n">
        <v>10.98</v>
      </c>
      <c r="E1488" t="n">
        <v>9.109999999999999</v>
      </c>
      <c r="F1488" t="n">
        <v>7.05</v>
      </c>
      <c r="G1488" t="n">
        <v>22.26</v>
      </c>
      <c r="H1488" t="n">
        <v>0.49</v>
      </c>
      <c r="I1488" t="n">
        <v>19</v>
      </c>
      <c r="J1488" t="n">
        <v>62.63</v>
      </c>
      <c r="K1488" t="n">
        <v>28.92</v>
      </c>
      <c r="L1488" t="n">
        <v>1.75</v>
      </c>
      <c r="M1488" t="n">
        <v>17</v>
      </c>
      <c r="N1488" t="n">
        <v>6.96</v>
      </c>
      <c r="O1488" t="n">
        <v>7958.6</v>
      </c>
      <c r="P1488" t="n">
        <v>42.16</v>
      </c>
      <c r="Q1488" t="n">
        <v>204.17</v>
      </c>
      <c r="R1488" t="n">
        <v>32.97</v>
      </c>
      <c r="S1488" t="n">
        <v>17.37</v>
      </c>
      <c r="T1488" t="n">
        <v>5630.48</v>
      </c>
      <c r="U1488" t="n">
        <v>0.53</v>
      </c>
      <c r="V1488" t="n">
        <v>0.72</v>
      </c>
      <c r="W1488" t="n">
        <v>1.16</v>
      </c>
      <c r="X1488" t="n">
        <v>0.36</v>
      </c>
      <c r="Y1488" t="n">
        <v>1</v>
      </c>
      <c r="Z1488" t="n">
        <v>10</v>
      </c>
    </row>
    <row r="1489">
      <c r="A1489" t="n">
        <v>4</v>
      </c>
      <c r="B1489" t="n">
        <v>25</v>
      </c>
      <c r="C1489" t="inlineStr">
        <is>
          <t xml:space="preserve">CONCLUIDO	</t>
        </is>
      </c>
      <c r="D1489" t="n">
        <v>11.0981</v>
      </c>
      <c r="E1489" t="n">
        <v>9.01</v>
      </c>
      <c r="F1489" t="n">
        <v>6.99</v>
      </c>
      <c r="G1489" t="n">
        <v>26.22</v>
      </c>
      <c r="H1489" t="n">
        <v>0.55</v>
      </c>
      <c r="I1489" t="n">
        <v>16</v>
      </c>
      <c r="J1489" t="n">
        <v>62.92</v>
      </c>
      <c r="K1489" t="n">
        <v>28.92</v>
      </c>
      <c r="L1489" t="n">
        <v>2</v>
      </c>
      <c r="M1489" t="n">
        <v>14</v>
      </c>
      <c r="N1489" t="n">
        <v>7</v>
      </c>
      <c r="O1489" t="n">
        <v>7994.37</v>
      </c>
      <c r="P1489" t="n">
        <v>40.98</v>
      </c>
      <c r="Q1489" t="n">
        <v>204.18</v>
      </c>
      <c r="R1489" t="n">
        <v>31.38</v>
      </c>
      <c r="S1489" t="n">
        <v>17.37</v>
      </c>
      <c r="T1489" t="n">
        <v>4851.34</v>
      </c>
      <c r="U1489" t="n">
        <v>0.55</v>
      </c>
      <c r="V1489" t="n">
        <v>0.73</v>
      </c>
      <c r="W1489" t="n">
        <v>1.16</v>
      </c>
      <c r="X1489" t="n">
        <v>0.3</v>
      </c>
      <c r="Y1489" t="n">
        <v>1</v>
      </c>
      <c r="Z1489" t="n">
        <v>10</v>
      </c>
    </row>
    <row r="1490">
      <c r="A1490" t="n">
        <v>5</v>
      </c>
      <c r="B1490" t="n">
        <v>25</v>
      </c>
      <c r="C1490" t="inlineStr">
        <is>
          <t xml:space="preserve">CONCLUIDO	</t>
        </is>
      </c>
      <c r="D1490" t="n">
        <v>11.1878</v>
      </c>
      <c r="E1490" t="n">
        <v>8.94</v>
      </c>
      <c r="F1490" t="n">
        <v>6.95</v>
      </c>
      <c r="G1490" t="n">
        <v>29.78</v>
      </c>
      <c r="H1490" t="n">
        <v>0.62</v>
      </c>
      <c r="I1490" t="n">
        <v>14</v>
      </c>
      <c r="J1490" t="n">
        <v>63.21</v>
      </c>
      <c r="K1490" t="n">
        <v>28.92</v>
      </c>
      <c r="L1490" t="n">
        <v>2.25</v>
      </c>
      <c r="M1490" t="n">
        <v>12</v>
      </c>
      <c r="N1490" t="n">
        <v>7.04</v>
      </c>
      <c r="O1490" t="n">
        <v>8030.17</v>
      </c>
      <c r="P1490" t="n">
        <v>40.06</v>
      </c>
      <c r="Q1490" t="n">
        <v>204.19</v>
      </c>
      <c r="R1490" t="n">
        <v>29.78</v>
      </c>
      <c r="S1490" t="n">
        <v>17.37</v>
      </c>
      <c r="T1490" t="n">
        <v>4062.75</v>
      </c>
      <c r="U1490" t="n">
        <v>0.58</v>
      </c>
      <c r="V1490" t="n">
        <v>0.74</v>
      </c>
      <c r="W1490" t="n">
        <v>1.16</v>
      </c>
      <c r="X1490" t="n">
        <v>0.26</v>
      </c>
      <c r="Y1490" t="n">
        <v>1</v>
      </c>
      <c r="Z1490" t="n">
        <v>10</v>
      </c>
    </row>
    <row r="1491">
      <c r="A1491" t="n">
        <v>6</v>
      </c>
      <c r="B1491" t="n">
        <v>25</v>
      </c>
      <c r="C1491" t="inlineStr">
        <is>
          <t xml:space="preserve">CONCLUIDO	</t>
        </is>
      </c>
      <c r="D1491" t="n">
        <v>11.2188</v>
      </c>
      <c r="E1491" t="n">
        <v>8.91</v>
      </c>
      <c r="F1491" t="n">
        <v>6.94</v>
      </c>
      <c r="G1491" t="n">
        <v>32.02</v>
      </c>
      <c r="H1491" t="n">
        <v>0.6899999999999999</v>
      </c>
      <c r="I1491" t="n">
        <v>13</v>
      </c>
      <c r="J1491" t="n">
        <v>63.5</v>
      </c>
      <c r="K1491" t="n">
        <v>28.92</v>
      </c>
      <c r="L1491" t="n">
        <v>2.5</v>
      </c>
      <c r="M1491" t="n">
        <v>11</v>
      </c>
      <c r="N1491" t="n">
        <v>7.08</v>
      </c>
      <c r="O1491" t="n">
        <v>8065.98</v>
      </c>
      <c r="P1491" t="n">
        <v>39.17</v>
      </c>
      <c r="Q1491" t="n">
        <v>204.15</v>
      </c>
      <c r="R1491" t="n">
        <v>29.42</v>
      </c>
      <c r="S1491" t="n">
        <v>17.37</v>
      </c>
      <c r="T1491" t="n">
        <v>3885.61</v>
      </c>
      <c r="U1491" t="n">
        <v>0.59</v>
      </c>
      <c r="V1491" t="n">
        <v>0.74</v>
      </c>
      <c r="W1491" t="n">
        <v>1.16</v>
      </c>
      <c r="X1491" t="n">
        <v>0.25</v>
      </c>
      <c r="Y1491" t="n">
        <v>1</v>
      </c>
      <c r="Z1491" t="n">
        <v>10</v>
      </c>
    </row>
    <row r="1492">
      <c r="A1492" t="n">
        <v>7</v>
      </c>
      <c r="B1492" t="n">
        <v>25</v>
      </c>
      <c r="C1492" t="inlineStr">
        <is>
          <t xml:space="preserve">CONCLUIDO	</t>
        </is>
      </c>
      <c r="D1492" t="n">
        <v>11.3208</v>
      </c>
      <c r="E1492" t="n">
        <v>8.83</v>
      </c>
      <c r="F1492" t="n">
        <v>6.88</v>
      </c>
      <c r="G1492" t="n">
        <v>37.55</v>
      </c>
      <c r="H1492" t="n">
        <v>0.75</v>
      </c>
      <c r="I1492" t="n">
        <v>11</v>
      </c>
      <c r="J1492" t="n">
        <v>63.79</v>
      </c>
      <c r="K1492" t="n">
        <v>28.92</v>
      </c>
      <c r="L1492" t="n">
        <v>2.75</v>
      </c>
      <c r="M1492" t="n">
        <v>8</v>
      </c>
      <c r="N1492" t="n">
        <v>7.12</v>
      </c>
      <c r="O1492" t="n">
        <v>8101.81</v>
      </c>
      <c r="P1492" t="n">
        <v>37.93</v>
      </c>
      <c r="Q1492" t="n">
        <v>204.15</v>
      </c>
      <c r="R1492" t="n">
        <v>27.78</v>
      </c>
      <c r="S1492" t="n">
        <v>17.37</v>
      </c>
      <c r="T1492" t="n">
        <v>3075.92</v>
      </c>
      <c r="U1492" t="n">
        <v>0.63</v>
      </c>
      <c r="V1492" t="n">
        <v>0.74</v>
      </c>
      <c r="W1492" t="n">
        <v>1.16</v>
      </c>
      <c r="X1492" t="n">
        <v>0.19</v>
      </c>
      <c r="Y1492" t="n">
        <v>1</v>
      </c>
      <c r="Z1492" t="n">
        <v>10</v>
      </c>
    </row>
    <row r="1493">
      <c r="A1493" t="n">
        <v>8</v>
      </c>
      <c r="B1493" t="n">
        <v>25</v>
      </c>
      <c r="C1493" t="inlineStr">
        <is>
          <t xml:space="preserve">CONCLUIDO	</t>
        </is>
      </c>
      <c r="D1493" t="n">
        <v>11.3597</v>
      </c>
      <c r="E1493" t="n">
        <v>8.800000000000001</v>
      </c>
      <c r="F1493" t="n">
        <v>6.87</v>
      </c>
      <c r="G1493" t="n">
        <v>41.21</v>
      </c>
      <c r="H1493" t="n">
        <v>0.8100000000000001</v>
      </c>
      <c r="I1493" t="n">
        <v>10</v>
      </c>
      <c r="J1493" t="n">
        <v>64.08</v>
      </c>
      <c r="K1493" t="n">
        <v>28.92</v>
      </c>
      <c r="L1493" t="n">
        <v>3</v>
      </c>
      <c r="M1493" t="n">
        <v>6</v>
      </c>
      <c r="N1493" t="n">
        <v>7.16</v>
      </c>
      <c r="O1493" t="n">
        <v>8137.65</v>
      </c>
      <c r="P1493" t="n">
        <v>37.1</v>
      </c>
      <c r="Q1493" t="n">
        <v>204.15</v>
      </c>
      <c r="R1493" t="n">
        <v>27.24</v>
      </c>
      <c r="S1493" t="n">
        <v>17.37</v>
      </c>
      <c r="T1493" t="n">
        <v>2810.72</v>
      </c>
      <c r="U1493" t="n">
        <v>0.64</v>
      </c>
      <c r="V1493" t="n">
        <v>0.74</v>
      </c>
      <c r="W1493" t="n">
        <v>1.16</v>
      </c>
      <c r="X1493" t="n">
        <v>0.18</v>
      </c>
      <c r="Y1493" t="n">
        <v>1</v>
      </c>
      <c r="Z1493" t="n">
        <v>10</v>
      </c>
    </row>
    <row r="1494">
      <c r="A1494" t="n">
        <v>9</v>
      </c>
      <c r="B1494" t="n">
        <v>25</v>
      </c>
      <c r="C1494" t="inlineStr">
        <is>
          <t xml:space="preserve">CONCLUIDO	</t>
        </is>
      </c>
      <c r="D1494" t="n">
        <v>11.35</v>
      </c>
      <c r="E1494" t="n">
        <v>8.81</v>
      </c>
      <c r="F1494" t="n">
        <v>6.88</v>
      </c>
      <c r="G1494" t="n">
        <v>41.26</v>
      </c>
      <c r="H1494" t="n">
        <v>0.88</v>
      </c>
      <c r="I1494" t="n">
        <v>10</v>
      </c>
      <c r="J1494" t="n">
        <v>64.38</v>
      </c>
      <c r="K1494" t="n">
        <v>28.92</v>
      </c>
      <c r="L1494" t="n">
        <v>3.25</v>
      </c>
      <c r="M1494" t="n">
        <v>3</v>
      </c>
      <c r="N1494" t="n">
        <v>7.2</v>
      </c>
      <c r="O1494" t="n">
        <v>8173.52</v>
      </c>
      <c r="P1494" t="n">
        <v>36.85</v>
      </c>
      <c r="Q1494" t="n">
        <v>204.17</v>
      </c>
      <c r="R1494" t="n">
        <v>27.35</v>
      </c>
      <c r="S1494" t="n">
        <v>17.37</v>
      </c>
      <c r="T1494" t="n">
        <v>2864.99</v>
      </c>
      <c r="U1494" t="n">
        <v>0.64</v>
      </c>
      <c r="V1494" t="n">
        <v>0.74</v>
      </c>
      <c r="W1494" t="n">
        <v>1.16</v>
      </c>
      <c r="X1494" t="n">
        <v>0.18</v>
      </c>
      <c r="Y1494" t="n">
        <v>1</v>
      </c>
      <c r="Z1494" t="n">
        <v>10</v>
      </c>
    </row>
    <row r="1495">
      <c r="A1495" t="n">
        <v>10</v>
      </c>
      <c r="B1495" t="n">
        <v>25</v>
      </c>
      <c r="C1495" t="inlineStr">
        <is>
          <t xml:space="preserve">CONCLUIDO	</t>
        </is>
      </c>
      <c r="D1495" t="n">
        <v>11.3486</v>
      </c>
      <c r="E1495" t="n">
        <v>8.81</v>
      </c>
      <c r="F1495" t="n">
        <v>6.88</v>
      </c>
      <c r="G1495" t="n">
        <v>41.26</v>
      </c>
      <c r="H1495" t="n">
        <v>0.9399999999999999</v>
      </c>
      <c r="I1495" t="n">
        <v>10</v>
      </c>
      <c r="J1495" t="n">
        <v>64.67</v>
      </c>
      <c r="K1495" t="n">
        <v>28.92</v>
      </c>
      <c r="L1495" t="n">
        <v>3.5</v>
      </c>
      <c r="M1495" t="n">
        <v>1</v>
      </c>
      <c r="N1495" t="n">
        <v>7.24</v>
      </c>
      <c r="O1495" t="n">
        <v>8209.41</v>
      </c>
      <c r="P1495" t="n">
        <v>36.89</v>
      </c>
      <c r="Q1495" t="n">
        <v>204.14</v>
      </c>
      <c r="R1495" t="n">
        <v>27.4</v>
      </c>
      <c r="S1495" t="n">
        <v>17.37</v>
      </c>
      <c r="T1495" t="n">
        <v>2894.06</v>
      </c>
      <c r="U1495" t="n">
        <v>0.63</v>
      </c>
      <c r="V1495" t="n">
        <v>0.74</v>
      </c>
      <c r="W1495" t="n">
        <v>1.16</v>
      </c>
      <c r="X1495" t="n">
        <v>0.19</v>
      </c>
      <c r="Y1495" t="n">
        <v>1</v>
      </c>
      <c r="Z1495" t="n">
        <v>10</v>
      </c>
    </row>
    <row r="1496">
      <c r="A1496" t="n">
        <v>11</v>
      </c>
      <c r="B1496" t="n">
        <v>25</v>
      </c>
      <c r="C1496" t="inlineStr">
        <is>
          <t xml:space="preserve">CONCLUIDO	</t>
        </is>
      </c>
      <c r="D1496" t="n">
        <v>11.3464</v>
      </c>
      <c r="E1496" t="n">
        <v>8.81</v>
      </c>
      <c r="F1496" t="n">
        <v>6.88</v>
      </c>
      <c r="G1496" t="n">
        <v>41.27</v>
      </c>
      <c r="H1496" t="n">
        <v>1.01</v>
      </c>
      <c r="I1496" t="n">
        <v>10</v>
      </c>
      <c r="J1496" t="n">
        <v>64.95999999999999</v>
      </c>
      <c r="K1496" t="n">
        <v>28.92</v>
      </c>
      <c r="L1496" t="n">
        <v>3.75</v>
      </c>
      <c r="M1496" t="n">
        <v>0</v>
      </c>
      <c r="N1496" t="n">
        <v>7.28</v>
      </c>
      <c r="O1496" t="n">
        <v>8245.32</v>
      </c>
      <c r="P1496" t="n">
        <v>36.9</v>
      </c>
      <c r="Q1496" t="n">
        <v>204.14</v>
      </c>
      <c r="R1496" t="n">
        <v>27.36</v>
      </c>
      <c r="S1496" t="n">
        <v>17.37</v>
      </c>
      <c r="T1496" t="n">
        <v>2872.54</v>
      </c>
      <c r="U1496" t="n">
        <v>0.63</v>
      </c>
      <c r="V1496" t="n">
        <v>0.74</v>
      </c>
      <c r="W1496" t="n">
        <v>1.16</v>
      </c>
      <c r="X1496" t="n">
        <v>0.19</v>
      </c>
      <c r="Y1496" t="n">
        <v>1</v>
      </c>
      <c r="Z1496" t="n">
        <v>10</v>
      </c>
    </row>
    <row r="1497">
      <c r="A1497" t="n">
        <v>0</v>
      </c>
      <c r="B1497" t="n">
        <v>85</v>
      </c>
      <c r="C1497" t="inlineStr">
        <is>
          <t xml:space="preserve">CONCLUIDO	</t>
        </is>
      </c>
      <c r="D1497" t="n">
        <v>7.5949</v>
      </c>
      <c r="E1497" t="n">
        <v>13.17</v>
      </c>
      <c r="F1497" t="n">
        <v>8.220000000000001</v>
      </c>
      <c r="G1497" t="n">
        <v>6.49</v>
      </c>
      <c r="H1497" t="n">
        <v>0.11</v>
      </c>
      <c r="I1497" t="n">
        <v>76</v>
      </c>
      <c r="J1497" t="n">
        <v>167.88</v>
      </c>
      <c r="K1497" t="n">
        <v>51.39</v>
      </c>
      <c r="L1497" t="n">
        <v>1</v>
      </c>
      <c r="M1497" t="n">
        <v>74</v>
      </c>
      <c r="N1497" t="n">
        <v>30.49</v>
      </c>
      <c r="O1497" t="n">
        <v>20939.59</v>
      </c>
      <c r="P1497" t="n">
        <v>104.32</v>
      </c>
      <c r="Q1497" t="n">
        <v>204.18</v>
      </c>
      <c r="R1497" t="n">
        <v>69.45999999999999</v>
      </c>
      <c r="S1497" t="n">
        <v>17.37</v>
      </c>
      <c r="T1497" t="n">
        <v>23593.99</v>
      </c>
      <c r="U1497" t="n">
        <v>0.25</v>
      </c>
      <c r="V1497" t="n">
        <v>0.62</v>
      </c>
      <c r="W1497" t="n">
        <v>1.26</v>
      </c>
      <c r="X1497" t="n">
        <v>1.53</v>
      </c>
      <c r="Y1497" t="n">
        <v>1</v>
      </c>
      <c r="Z1497" t="n">
        <v>10</v>
      </c>
    </row>
    <row r="1498">
      <c r="A1498" t="n">
        <v>1</v>
      </c>
      <c r="B1498" t="n">
        <v>85</v>
      </c>
      <c r="C1498" t="inlineStr">
        <is>
          <t xml:space="preserve">CONCLUIDO	</t>
        </is>
      </c>
      <c r="D1498" t="n">
        <v>8.1546</v>
      </c>
      <c r="E1498" t="n">
        <v>12.26</v>
      </c>
      <c r="F1498" t="n">
        <v>7.89</v>
      </c>
      <c r="G1498" t="n">
        <v>8.02</v>
      </c>
      <c r="H1498" t="n">
        <v>0.13</v>
      </c>
      <c r="I1498" t="n">
        <v>59</v>
      </c>
      <c r="J1498" t="n">
        <v>168.25</v>
      </c>
      <c r="K1498" t="n">
        <v>51.39</v>
      </c>
      <c r="L1498" t="n">
        <v>1.25</v>
      </c>
      <c r="M1498" t="n">
        <v>57</v>
      </c>
      <c r="N1498" t="n">
        <v>30.6</v>
      </c>
      <c r="O1498" t="n">
        <v>20984.25</v>
      </c>
      <c r="P1498" t="n">
        <v>99.95999999999999</v>
      </c>
      <c r="Q1498" t="n">
        <v>204.19</v>
      </c>
      <c r="R1498" t="n">
        <v>59.09</v>
      </c>
      <c r="S1498" t="n">
        <v>17.37</v>
      </c>
      <c r="T1498" t="n">
        <v>18493.22</v>
      </c>
      <c r="U1498" t="n">
        <v>0.29</v>
      </c>
      <c r="V1498" t="n">
        <v>0.65</v>
      </c>
      <c r="W1498" t="n">
        <v>1.24</v>
      </c>
      <c r="X1498" t="n">
        <v>1.2</v>
      </c>
      <c r="Y1498" t="n">
        <v>1</v>
      </c>
      <c r="Z1498" t="n">
        <v>10</v>
      </c>
    </row>
    <row r="1499">
      <c r="A1499" t="n">
        <v>2</v>
      </c>
      <c r="B1499" t="n">
        <v>85</v>
      </c>
      <c r="C1499" t="inlineStr">
        <is>
          <t xml:space="preserve">CONCLUIDO	</t>
        </is>
      </c>
      <c r="D1499" t="n">
        <v>8.577400000000001</v>
      </c>
      <c r="E1499" t="n">
        <v>11.66</v>
      </c>
      <c r="F1499" t="n">
        <v>7.66</v>
      </c>
      <c r="G1499" t="n">
        <v>9.57</v>
      </c>
      <c r="H1499" t="n">
        <v>0.16</v>
      </c>
      <c r="I1499" t="n">
        <v>48</v>
      </c>
      <c r="J1499" t="n">
        <v>168.61</v>
      </c>
      <c r="K1499" t="n">
        <v>51.39</v>
      </c>
      <c r="L1499" t="n">
        <v>1.5</v>
      </c>
      <c r="M1499" t="n">
        <v>46</v>
      </c>
      <c r="N1499" t="n">
        <v>30.71</v>
      </c>
      <c r="O1499" t="n">
        <v>21028.94</v>
      </c>
      <c r="P1499" t="n">
        <v>96.81999999999999</v>
      </c>
      <c r="Q1499" t="n">
        <v>204.17</v>
      </c>
      <c r="R1499" t="n">
        <v>51.63</v>
      </c>
      <c r="S1499" t="n">
        <v>17.37</v>
      </c>
      <c r="T1499" t="n">
        <v>14816.87</v>
      </c>
      <c r="U1499" t="n">
        <v>0.34</v>
      </c>
      <c r="V1499" t="n">
        <v>0.67</v>
      </c>
      <c r="W1499" t="n">
        <v>1.23</v>
      </c>
      <c r="X1499" t="n">
        <v>0.97</v>
      </c>
      <c r="Y1499" t="n">
        <v>1</v>
      </c>
      <c r="Z1499" t="n">
        <v>10</v>
      </c>
    </row>
    <row r="1500">
      <c r="A1500" t="n">
        <v>3</v>
      </c>
      <c r="B1500" t="n">
        <v>85</v>
      </c>
      <c r="C1500" t="inlineStr">
        <is>
          <t xml:space="preserve">CONCLUIDO	</t>
        </is>
      </c>
      <c r="D1500" t="n">
        <v>8.9268</v>
      </c>
      <c r="E1500" t="n">
        <v>11.2</v>
      </c>
      <c r="F1500" t="n">
        <v>7.47</v>
      </c>
      <c r="G1500" t="n">
        <v>11.21</v>
      </c>
      <c r="H1500" t="n">
        <v>0.18</v>
      </c>
      <c r="I1500" t="n">
        <v>40</v>
      </c>
      <c r="J1500" t="n">
        <v>168.97</v>
      </c>
      <c r="K1500" t="n">
        <v>51.39</v>
      </c>
      <c r="L1500" t="n">
        <v>1.75</v>
      </c>
      <c r="M1500" t="n">
        <v>38</v>
      </c>
      <c r="N1500" t="n">
        <v>30.83</v>
      </c>
      <c r="O1500" t="n">
        <v>21073.68</v>
      </c>
      <c r="P1500" t="n">
        <v>94.28</v>
      </c>
      <c r="Q1500" t="n">
        <v>204.18</v>
      </c>
      <c r="R1500" t="n">
        <v>45.93</v>
      </c>
      <c r="S1500" t="n">
        <v>17.37</v>
      </c>
      <c r="T1500" t="n">
        <v>12006.27</v>
      </c>
      <c r="U1500" t="n">
        <v>0.38</v>
      </c>
      <c r="V1500" t="n">
        <v>0.68</v>
      </c>
      <c r="W1500" t="n">
        <v>1.21</v>
      </c>
      <c r="X1500" t="n">
        <v>0.78</v>
      </c>
      <c r="Y1500" t="n">
        <v>1</v>
      </c>
      <c r="Z1500" t="n">
        <v>10</v>
      </c>
    </row>
    <row r="1501">
      <c r="A1501" t="n">
        <v>4</v>
      </c>
      <c r="B1501" t="n">
        <v>85</v>
      </c>
      <c r="C1501" t="inlineStr">
        <is>
          <t xml:space="preserve">CONCLUIDO	</t>
        </is>
      </c>
      <c r="D1501" t="n">
        <v>9.1403</v>
      </c>
      <c r="E1501" t="n">
        <v>10.94</v>
      </c>
      <c r="F1501" t="n">
        <v>7.38</v>
      </c>
      <c r="G1501" t="n">
        <v>12.65</v>
      </c>
      <c r="H1501" t="n">
        <v>0.21</v>
      </c>
      <c r="I1501" t="n">
        <v>35</v>
      </c>
      <c r="J1501" t="n">
        <v>169.33</v>
      </c>
      <c r="K1501" t="n">
        <v>51.39</v>
      </c>
      <c r="L1501" t="n">
        <v>2</v>
      </c>
      <c r="M1501" t="n">
        <v>33</v>
      </c>
      <c r="N1501" t="n">
        <v>30.94</v>
      </c>
      <c r="O1501" t="n">
        <v>21118.46</v>
      </c>
      <c r="P1501" t="n">
        <v>92.91</v>
      </c>
      <c r="Q1501" t="n">
        <v>204.17</v>
      </c>
      <c r="R1501" t="n">
        <v>43.18</v>
      </c>
      <c r="S1501" t="n">
        <v>17.37</v>
      </c>
      <c r="T1501" t="n">
        <v>10659.18</v>
      </c>
      <c r="U1501" t="n">
        <v>0.4</v>
      </c>
      <c r="V1501" t="n">
        <v>0.6899999999999999</v>
      </c>
      <c r="W1501" t="n">
        <v>1.2</v>
      </c>
      <c r="X1501" t="n">
        <v>0.6899999999999999</v>
      </c>
      <c r="Y1501" t="n">
        <v>1</v>
      </c>
      <c r="Z1501" t="n">
        <v>10</v>
      </c>
    </row>
    <row r="1502">
      <c r="A1502" t="n">
        <v>5</v>
      </c>
      <c r="B1502" t="n">
        <v>85</v>
      </c>
      <c r="C1502" t="inlineStr">
        <is>
          <t xml:space="preserve">CONCLUIDO	</t>
        </is>
      </c>
      <c r="D1502" t="n">
        <v>9.331300000000001</v>
      </c>
      <c r="E1502" t="n">
        <v>10.72</v>
      </c>
      <c r="F1502" t="n">
        <v>7.29</v>
      </c>
      <c r="G1502" t="n">
        <v>14.12</v>
      </c>
      <c r="H1502" t="n">
        <v>0.24</v>
      </c>
      <c r="I1502" t="n">
        <v>31</v>
      </c>
      <c r="J1502" t="n">
        <v>169.7</v>
      </c>
      <c r="K1502" t="n">
        <v>51.39</v>
      </c>
      <c r="L1502" t="n">
        <v>2.25</v>
      </c>
      <c r="M1502" t="n">
        <v>29</v>
      </c>
      <c r="N1502" t="n">
        <v>31.05</v>
      </c>
      <c r="O1502" t="n">
        <v>21163.27</v>
      </c>
      <c r="P1502" t="n">
        <v>91.62</v>
      </c>
      <c r="Q1502" t="n">
        <v>204.21</v>
      </c>
      <c r="R1502" t="n">
        <v>40.68</v>
      </c>
      <c r="S1502" t="n">
        <v>17.37</v>
      </c>
      <c r="T1502" t="n">
        <v>9428.639999999999</v>
      </c>
      <c r="U1502" t="n">
        <v>0.43</v>
      </c>
      <c r="V1502" t="n">
        <v>0.7</v>
      </c>
      <c r="W1502" t="n">
        <v>1.18</v>
      </c>
      <c r="X1502" t="n">
        <v>0.6</v>
      </c>
      <c r="Y1502" t="n">
        <v>1</v>
      </c>
      <c r="Z1502" t="n">
        <v>10</v>
      </c>
    </row>
    <row r="1503">
      <c r="A1503" t="n">
        <v>6</v>
      </c>
      <c r="B1503" t="n">
        <v>85</v>
      </c>
      <c r="C1503" t="inlineStr">
        <is>
          <t xml:space="preserve">CONCLUIDO	</t>
        </is>
      </c>
      <c r="D1503" t="n">
        <v>9.5273</v>
      </c>
      <c r="E1503" t="n">
        <v>10.5</v>
      </c>
      <c r="F1503" t="n">
        <v>7.21</v>
      </c>
      <c r="G1503" t="n">
        <v>16.02</v>
      </c>
      <c r="H1503" t="n">
        <v>0.26</v>
      </c>
      <c r="I1503" t="n">
        <v>27</v>
      </c>
      <c r="J1503" t="n">
        <v>170.06</v>
      </c>
      <c r="K1503" t="n">
        <v>51.39</v>
      </c>
      <c r="L1503" t="n">
        <v>2.5</v>
      </c>
      <c r="M1503" t="n">
        <v>25</v>
      </c>
      <c r="N1503" t="n">
        <v>31.17</v>
      </c>
      <c r="O1503" t="n">
        <v>21208.12</v>
      </c>
      <c r="P1503" t="n">
        <v>90.33</v>
      </c>
      <c r="Q1503" t="n">
        <v>204.3</v>
      </c>
      <c r="R1503" t="n">
        <v>37.99</v>
      </c>
      <c r="S1503" t="n">
        <v>17.37</v>
      </c>
      <c r="T1503" t="n">
        <v>8102.47</v>
      </c>
      <c r="U1503" t="n">
        <v>0.46</v>
      </c>
      <c r="V1503" t="n">
        <v>0.71</v>
      </c>
      <c r="W1503" t="n">
        <v>1.18</v>
      </c>
      <c r="X1503" t="n">
        <v>0.52</v>
      </c>
      <c r="Y1503" t="n">
        <v>1</v>
      </c>
      <c r="Z1503" t="n">
        <v>10</v>
      </c>
    </row>
    <row r="1504">
      <c r="A1504" t="n">
        <v>7</v>
      </c>
      <c r="B1504" t="n">
        <v>85</v>
      </c>
      <c r="C1504" t="inlineStr">
        <is>
          <t xml:space="preserve">CONCLUIDO	</t>
        </is>
      </c>
      <c r="D1504" t="n">
        <v>9.633699999999999</v>
      </c>
      <c r="E1504" t="n">
        <v>10.38</v>
      </c>
      <c r="F1504" t="n">
        <v>7.16</v>
      </c>
      <c r="G1504" t="n">
        <v>17.19</v>
      </c>
      <c r="H1504" t="n">
        <v>0.29</v>
      </c>
      <c r="I1504" t="n">
        <v>25</v>
      </c>
      <c r="J1504" t="n">
        <v>170.42</v>
      </c>
      <c r="K1504" t="n">
        <v>51.39</v>
      </c>
      <c r="L1504" t="n">
        <v>2.75</v>
      </c>
      <c r="M1504" t="n">
        <v>23</v>
      </c>
      <c r="N1504" t="n">
        <v>31.28</v>
      </c>
      <c r="O1504" t="n">
        <v>21253.01</v>
      </c>
      <c r="P1504" t="n">
        <v>89.55</v>
      </c>
      <c r="Q1504" t="n">
        <v>204.14</v>
      </c>
      <c r="R1504" t="n">
        <v>36.7</v>
      </c>
      <c r="S1504" t="n">
        <v>17.37</v>
      </c>
      <c r="T1504" t="n">
        <v>7469.29</v>
      </c>
      <c r="U1504" t="n">
        <v>0.47</v>
      </c>
      <c r="V1504" t="n">
        <v>0.71</v>
      </c>
      <c r="W1504" t="n">
        <v>1.17</v>
      </c>
      <c r="X1504" t="n">
        <v>0.47</v>
      </c>
      <c r="Y1504" t="n">
        <v>1</v>
      </c>
      <c r="Z1504" t="n">
        <v>10</v>
      </c>
    </row>
    <row r="1505">
      <c r="A1505" t="n">
        <v>8</v>
      </c>
      <c r="B1505" t="n">
        <v>85</v>
      </c>
      <c r="C1505" t="inlineStr">
        <is>
          <t xml:space="preserve">CONCLUIDO	</t>
        </is>
      </c>
      <c r="D1505" t="n">
        <v>9.726000000000001</v>
      </c>
      <c r="E1505" t="n">
        <v>10.28</v>
      </c>
      <c r="F1505" t="n">
        <v>7.13</v>
      </c>
      <c r="G1505" t="n">
        <v>18.6</v>
      </c>
      <c r="H1505" t="n">
        <v>0.31</v>
      </c>
      <c r="I1505" t="n">
        <v>23</v>
      </c>
      <c r="J1505" t="n">
        <v>170.79</v>
      </c>
      <c r="K1505" t="n">
        <v>51.39</v>
      </c>
      <c r="L1505" t="n">
        <v>3</v>
      </c>
      <c r="M1505" t="n">
        <v>21</v>
      </c>
      <c r="N1505" t="n">
        <v>31.4</v>
      </c>
      <c r="O1505" t="n">
        <v>21297.94</v>
      </c>
      <c r="P1505" t="n">
        <v>88.94</v>
      </c>
      <c r="Q1505" t="n">
        <v>204.15</v>
      </c>
      <c r="R1505" t="n">
        <v>35.46</v>
      </c>
      <c r="S1505" t="n">
        <v>17.37</v>
      </c>
      <c r="T1505" t="n">
        <v>6857.55</v>
      </c>
      <c r="U1505" t="n">
        <v>0.49</v>
      </c>
      <c r="V1505" t="n">
        <v>0.72</v>
      </c>
      <c r="W1505" t="n">
        <v>1.17</v>
      </c>
      <c r="X1505" t="n">
        <v>0.44</v>
      </c>
      <c r="Y1505" t="n">
        <v>1</v>
      </c>
      <c r="Z1505" t="n">
        <v>10</v>
      </c>
    </row>
    <row r="1506">
      <c r="A1506" t="n">
        <v>9</v>
      </c>
      <c r="B1506" t="n">
        <v>85</v>
      </c>
      <c r="C1506" t="inlineStr">
        <is>
          <t xml:space="preserve">CONCLUIDO	</t>
        </is>
      </c>
      <c r="D1506" t="n">
        <v>9.8261</v>
      </c>
      <c r="E1506" t="n">
        <v>10.18</v>
      </c>
      <c r="F1506" t="n">
        <v>7.09</v>
      </c>
      <c r="G1506" t="n">
        <v>20.27</v>
      </c>
      <c r="H1506" t="n">
        <v>0.34</v>
      </c>
      <c r="I1506" t="n">
        <v>21</v>
      </c>
      <c r="J1506" t="n">
        <v>171.15</v>
      </c>
      <c r="K1506" t="n">
        <v>51.39</v>
      </c>
      <c r="L1506" t="n">
        <v>3.25</v>
      </c>
      <c r="M1506" t="n">
        <v>19</v>
      </c>
      <c r="N1506" t="n">
        <v>31.51</v>
      </c>
      <c r="O1506" t="n">
        <v>21342.91</v>
      </c>
      <c r="P1506" t="n">
        <v>88.29000000000001</v>
      </c>
      <c r="Q1506" t="n">
        <v>204.17</v>
      </c>
      <c r="R1506" t="n">
        <v>34.31</v>
      </c>
      <c r="S1506" t="n">
        <v>17.37</v>
      </c>
      <c r="T1506" t="n">
        <v>6293.72</v>
      </c>
      <c r="U1506" t="n">
        <v>0.51</v>
      </c>
      <c r="V1506" t="n">
        <v>0.72</v>
      </c>
      <c r="W1506" t="n">
        <v>1.17</v>
      </c>
      <c r="X1506" t="n">
        <v>0.4</v>
      </c>
      <c r="Y1506" t="n">
        <v>1</v>
      </c>
      <c r="Z1506" t="n">
        <v>10</v>
      </c>
    </row>
    <row r="1507">
      <c r="A1507" t="n">
        <v>10</v>
      </c>
      <c r="B1507" t="n">
        <v>85</v>
      </c>
      <c r="C1507" t="inlineStr">
        <is>
          <t xml:space="preserve">CONCLUIDO	</t>
        </is>
      </c>
      <c r="D1507" t="n">
        <v>9.9354</v>
      </c>
      <c r="E1507" t="n">
        <v>10.06</v>
      </c>
      <c r="F1507" t="n">
        <v>7.05</v>
      </c>
      <c r="G1507" t="n">
        <v>22.26</v>
      </c>
      <c r="H1507" t="n">
        <v>0.36</v>
      </c>
      <c r="I1507" t="n">
        <v>19</v>
      </c>
      <c r="J1507" t="n">
        <v>171.52</v>
      </c>
      <c r="K1507" t="n">
        <v>51.39</v>
      </c>
      <c r="L1507" t="n">
        <v>3.5</v>
      </c>
      <c r="M1507" t="n">
        <v>17</v>
      </c>
      <c r="N1507" t="n">
        <v>31.63</v>
      </c>
      <c r="O1507" t="n">
        <v>21387.92</v>
      </c>
      <c r="P1507" t="n">
        <v>87.53</v>
      </c>
      <c r="Q1507" t="n">
        <v>204.14</v>
      </c>
      <c r="R1507" t="n">
        <v>32.9</v>
      </c>
      <c r="S1507" t="n">
        <v>17.37</v>
      </c>
      <c r="T1507" t="n">
        <v>5597.8</v>
      </c>
      <c r="U1507" t="n">
        <v>0.53</v>
      </c>
      <c r="V1507" t="n">
        <v>0.72</v>
      </c>
      <c r="W1507" t="n">
        <v>1.17</v>
      </c>
      <c r="X1507" t="n">
        <v>0.36</v>
      </c>
      <c r="Y1507" t="n">
        <v>1</v>
      </c>
      <c r="Z1507" t="n">
        <v>10</v>
      </c>
    </row>
    <row r="1508">
      <c r="A1508" t="n">
        <v>11</v>
      </c>
      <c r="B1508" t="n">
        <v>85</v>
      </c>
      <c r="C1508" t="inlineStr">
        <is>
          <t xml:space="preserve">CONCLUIDO	</t>
        </is>
      </c>
      <c r="D1508" t="n">
        <v>9.999700000000001</v>
      </c>
      <c r="E1508" t="n">
        <v>10</v>
      </c>
      <c r="F1508" t="n">
        <v>7.02</v>
      </c>
      <c r="G1508" t="n">
        <v>23.39</v>
      </c>
      <c r="H1508" t="n">
        <v>0.39</v>
      </c>
      <c r="I1508" t="n">
        <v>18</v>
      </c>
      <c r="J1508" t="n">
        <v>171.88</v>
      </c>
      <c r="K1508" t="n">
        <v>51.39</v>
      </c>
      <c r="L1508" t="n">
        <v>3.75</v>
      </c>
      <c r="M1508" t="n">
        <v>16</v>
      </c>
      <c r="N1508" t="n">
        <v>31.74</v>
      </c>
      <c r="O1508" t="n">
        <v>21432.96</v>
      </c>
      <c r="P1508" t="n">
        <v>87.08</v>
      </c>
      <c r="Q1508" t="n">
        <v>204.15</v>
      </c>
      <c r="R1508" t="n">
        <v>31.91</v>
      </c>
      <c r="S1508" t="n">
        <v>17.37</v>
      </c>
      <c r="T1508" t="n">
        <v>5107.55</v>
      </c>
      <c r="U1508" t="n">
        <v>0.54</v>
      </c>
      <c r="V1508" t="n">
        <v>0.73</v>
      </c>
      <c r="W1508" t="n">
        <v>1.17</v>
      </c>
      <c r="X1508" t="n">
        <v>0.33</v>
      </c>
      <c r="Y1508" t="n">
        <v>1</v>
      </c>
      <c r="Z1508" t="n">
        <v>10</v>
      </c>
    </row>
    <row r="1509">
      <c r="A1509" t="n">
        <v>12</v>
      </c>
      <c r="B1509" t="n">
        <v>85</v>
      </c>
      <c r="C1509" t="inlineStr">
        <is>
          <t xml:space="preserve">CONCLUIDO	</t>
        </is>
      </c>
      <c r="D1509" t="n">
        <v>10.0226</v>
      </c>
      <c r="E1509" t="n">
        <v>9.98</v>
      </c>
      <c r="F1509" t="n">
        <v>7.03</v>
      </c>
      <c r="G1509" t="n">
        <v>24.81</v>
      </c>
      <c r="H1509" t="n">
        <v>0.41</v>
      </c>
      <c r="I1509" t="n">
        <v>17</v>
      </c>
      <c r="J1509" t="n">
        <v>172.25</v>
      </c>
      <c r="K1509" t="n">
        <v>51.39</v>
      </c>
      <c r="L1509" t="n">
        <v>4</v>
      </c>
      <c r="M1509" t="n">
        <v>15</v>
      </c>
      <c r="N1509" t="n">
        <v>31.86</v>
      </c>
      <c r="O1509" t="n">
        <v>21478.05</v>
      </c>
      <c r="P1509" t="n">
        <v>87</v>
      </c>
      <c r="Q1509" t="n">
        <v>204.14</v>
      </c>
      <c r="R1509" t="n">
        <v>32.38</v>
      </c>
      <c r="S1509" t="n">
        <v>17.37</v>
      </c>
      <c r="T1509" t="n">
        <v>5347.62</v>
      </c>
      <c r="U1509" t="n">
        <v>0.54</v>
      </c>
      <c r="V1509" t="n">
        <v>0.73</v>
      </c>
      <c r="W1509" t="n">
        <v>1.16</v>
      </c>
      <c r="X1509" t="n">
        <v>0.34</v>
      </c>
      <c r="Y1509" t="n">
        <v>1</v>
      </c>
      <c r="Z1509" t="n">
        <v>10</v>
      </c>
    </row>
    <row r="1510">
      <c r="A1510" t="n">
        <v>13</v>
      </c>
      <c r="B1510" t="n">
        <v>85</v>
      </c>
      <c r="C1510" t="inlineStr">
        <is>
          <t xml:space="preserve">CONCLUIDO	</t>
        </is>
      </c>
      <c r="D1510" t="n">
        <v>10.0843</v>
      </c>
      <c r="E1510" t="n">
        <v>9.92</v>
      </c>
      <c r="F1510" t="n">
        <v>7</v>
      </c>
      <c r="G1510" t="n">
        <v>26.26</v>
      </c>
      <c r="H1510" t="n">
        <v>0.44</v>
      </c>
      <c r="I1510" t="n">
        <v>16</v>
      </c>
      <c r="J1510" t="n">
        <v>172.61</v>
      </c>
      <c r="K1510" t="n">
        <v>51.39</v>
      </c>
      <c r="L1510" t="n">
        <v>4.25</v>
      </c>
      <c r="M1510" t="n">
        <v>14</v>
      </c>
      <c r="N1510" t="n">
        <v>31.97</v>
      </c>
      <c r="O1510" t="n">
        <v>21523.17</v>
      </c>
      <c r="P1510" t="n">
        <v>86.43000000000001</v>
      </c>
      <c r="Q1510" t="n">
        <v>204.15</v>
      </c>
      <c r="R1510" t="n">
        <v>31.42</v>
      </c>
      <c r="S1510" t="n">
        <v>17.37</v>
      </c>
      <c r="T1510" t="n">
        <v>4872.37</v>
      </c>
      <c r="U1510" t="n">
        <v>0.55</v>
      </c>
      <c r="V1510" t="n">
        <v>0.73</v>
      </c>
      <c r="W1510" t="n">
        <v>1.16</v>
      </c>
      <c r="X1510" t="n">
        <v>0.31</v>
      </c>
      <c r="Y1510" t="n">
        <v>1</v>
      </c>
      <c r="Z1510" t="n">
        <v>10</v>
      </c>
    </row>
    <row r="1511">
      <c r="A1511" t="n">
        <v>14</v>
      </c>
      <c r="B1511" t="n">
        <v>85</v>
      </c>
      <c r="C1511" t="inlineStr">
        <is>
          <t xml:space="preserve">CONCLUIDO	</t>
        </is>
      </c>
      <c r="D1511" t="n">
        <v>10.1603</v>
      </c>
      <c r="E1511" t="n">
        <v>9.84</v>
      </c>
      <c r="F1511" t="n">
        <v>6.96</v>
      </c>
      <c r="G1511" t="n">
        <v>27.85</v>
      </c>
      <c r="H1511" t="n">
        <v>0.46</v>
      </c>
      <c r="I1511" t="n">
        <v>15</v>
      </c>
      <c r="J1511" t="n">
        <v>172.98</v>
      </c>
      <c r="K1511" t="n">
        <v>51.39</v>
      </c>
      <c r="L1511" t="n">
        <v>4.5</v>
      </c>
      <c r="M1511" t="n">
        <v>13</v>
      </c>
      <c r="N1511" t="n">
        <v>32.09</v>
      </c>
      <c r="O1511" t="n">
        <v>21568.34</v>
      </c>
      <c r="P1511" t="n">
        <v>85.88</v>
      </c>
      <c r="Q1511" t="n">
        <v>204.17</v>
      </c>
      <c r="R1511" t="n">
        <v>30.27</v>
      </c>
      <c r="S1511" t="n">
        <v>17.37</v>
      </c>
      <c r="T1511" t="n">
        <v>4302.81</v>
      </c>
      <c r="U1511" t="n">
        <v>0.57</v>
      </c>
      <c r="V1511" t="n">
        <v>0.73</v>
      </c>
      <c r="W1511" t="n">
        <v>1.16</v>
      </c>
      <c r="X1511" t="n">
        <v>0.27</v>
      </c>
      <c r="Y1511" t="n">
        <v>1</v>
      </c>
      <c r="Z1511" t="n">
        <v>10</v>
      </c>
    </row>
    <row r="1512">
      <c r="A1512" t="n">
        <v>15</v>
      </c>
      <c r="B1512" t="n">
        <v>85</v>
      </c>
      <c r="C1512" t="inlineStr">
        <is>
          <t xml:space="preserve">CONCLUIDO	</t>
        </is>
      </c>
      <c r="D1512" t="n">
        <v>10.2035</v>
      </c>
      <c r="E1512" t="n">
        <v>9.800000000000001</v>
      </c>
      <c r="F1512" t="n">
        <v>6.95</v>
      </c>
      <c r="G1512" t="n">
        <v>29.8</v>
      </c>
      <c r="H1512" t="n">
        <v>0.49</v>
      </c>
      <c r="I1512" t="n">
        <v>14</v>
      </c>
      <c r="J1512" t="n">
        <v>173.35</v>
      </c>
      <c r="K1512" t="n">
        <v>51.39</v>
      </c>
      <c r="L1512" t="n">
        <v>4.75</v>
      </c>
      <c r="M1512" t="n">
        <v>12</v>
      </c>
      <c r="N1512" t="n">
        <v>32.2</v>
      </c>
      <c r="O1512" t="n">
        <v>21613.54</v>
      </c>
      <c r="P1512" t="n">
        <v>85.43000000000001</v>
      </c>
      <c r="Q1512" t="n">
        <v>204.16</v>
      </c>
      <c r="R1512" t="n">
        <v>30.08</v>
      </c>
      <c r="S1512" t="n">
        <v>17.37</v>
      </c>
      <c r="T1512" t="n">
        <v>4212.3</v>
      </c>
      <c r="U1512" t="n">
        <v>0.58</v>
      </c>
      <c r="V1512" t="n">
        <v>0.73</v>
      </c>
      <c r="W1512" t="n">
        <v>1.16</v>
      </c>
      <c r="X1512" t="n">
        <v>0.26</v>
      </c>
      <c r="Y1512" t="n">
        <v>1</v>
      </c>
      <c r="Z1512" t="n">
        <v>10</v>
      </c>
    </row>
    <row r="1513">
      <c r="A1513" t="n">
        <v>16</v>
      </c>
      <c r="B1513" t="n">
        <v>85</v>
      </c>
      <c r="C1513" t="inlineStr">
        <is>
          <t xml:space="preserve">CONCLUIDO	</t>
        </is>
      </c>
      <c r="D1513" t="n">
        <v>10.2029</v>
      </c>
      <c r="E1513" t="n">
        <v>9.800000000000001</v>
      </c>
      <c r="F1513" t="n">
        <v>6.95</v>
      </c>
      <c r="G1513" t="n">
        <v>29.8</v>
      </c>
      <c r="H1513" t="n">
        <v>0.51</v>
      </c>
      <c r="I1513" t="n">
        <v>14</v>
      </c>
      <c r="J1513" t="n">
        <v>173.71</v>
      </c>
      <c r="K1513" t="n">
        <v>51.39</v>
      </c>
      <c r="L1513" t="n">
        <v>5</v>
      </c>
      <c r="M1513" t="n">
        <v>12</v>
      </c>
      <c r="N1513" t="n">
        <v>32.32</v>
      </c>
      <c r="O1513" t="n">
        <v>21658.78</v>
      </c>
      <c r="P1513" t="n">
        <v>85.29000000000001</v>
      </c>
      <c r="Q1513" t="n">
        <v>204.15</v>
      </c>
      <c r="R1513" t="n">
        <v>29.99</v>
      </c>
      <c r="S1513" t="n">
        <v>17.37</v>
      </c>
      <c r="T1513" t="n">
        <v>4167.18</v>
      </c>
      <c r="U1513" t="n">
        <v>0.58</v>
      </c>
      <c r="V1513" t="n">
        <v>0.73</v>
      </c>
      <c r="W1513" t="n">
        <v>1.16</v>
      </c>
      <c r="X1513" t="n">
        <v>0.26</v>
      </c>
      <c r="Y1513" t="n">
        <v>1</v>
      </c>
      <c r="Z1513" t="n">
        <v>10</v>
      </c>
    </row>
    <row r="1514">
      <c r="A1514" t="n">
        <v>17</v>
      </c>
      <c r="B1514" t="n">
        <v>85</v>
      </c>
      <c r="C1514" t="inlineStr">
        <is>
          <t xml:space="preserve">CONCLUIDO	</t>
        </is>
      </c>
      <c r="D1514" t="n">
        <v>10.2693</v>
      </c>
      <c r="E1514" t="n">
        <v>9.74</v>
      </c>
      <c r="F1514" t="n">
        <v>6.92</v>
      </c>
      <c r="G1514" t="n">
        <v>31.96</v>
      </c>
      <c r="H1514" t="n">
        <v>0.53</v>
      </c>
      <c r="I1514" t="n">
        <v>13</v>
      </c>
      <c r="J1514" t="n">
        <v>174.08</v>
      </c>
      <c r="K1514" t="n">
        <v>51.39</v>
      </c>
      <c r="L1514" t="n">
        <v>5.25</v>
      </c>
      <c r="M1514" t="n">
        <v>11</v>
      </c>
      <c r="N1514" t="n">
        <v>32.44</v>
      </c>
      <c r="O1514" t="n">
        <v>21704.07</v>
      </c>
      <c r="P1514" t="n">
        <v>84.79000000000001</v>
      </c>
      <c r="Q1514" t="n">
        <v>204.14</v>
      </c>
      <c r="R1514" t="n">
        <v>29.2</v>
      </c>
      <c r="S1514" t="n">
        <v>17.37</v>
      </c>
      <c r="T1514" t="n">
        <v>3778.15</v>
      </c>
      <c r="U1514" t="n">
        <v>0.59</v>
      </c>
      <c r="V1514" t="n">
        <v>0.74</v>
      </c>
      <c r="W1514" t="n">
        <v>1.15</v>
      </c>
      <c r="X1514" t="n">
        <v>0.23</v>
      </c>
      <c r="Y1514" t="n">
        <v>1</v>
      </c>
      <c r="Z1514" t="n">
        <v>10</v>
      </c>
    </row>
    <row r="1515">
      <c r="A1515" t="n">
        <v>18</v>
      </c>
      <c r="B1515" t="n">
        <v>85</v>
      </c>
      <c r="C1515" t="inlineStr">
        <is>
          <t xml:space="preserve">CONCLUIDO	</t>
        </is>
      </c>
      <c r="D1515" t="n">
        <v>10.3235</v>
      </c>
      <c r="E1515" t="n">
        <v>9.69</v>
      </c>
      <c r="F1515" t="n">
        <v>6.91</v>
      </c>
      <c r="G1515" t="n">
        <v>34.54</v>
      </c>
      <c r="H1515" t="n">
        <v>0.5600000000000001</v>
      </c>
      <c r="I1515" t="n">
        <v>12</v>
      </c>
      <c r="J1515" t="n">
        <v>174.45</v>
      </c>
      <c r="K1515" t="n">
        <v>51.39</v>
      </c>
      <c r="L1515" t="n">
        <v>5.5</v>
      </c>
      <c r="M1515" t="n">
        <v>10</v>
      </c>
      <c r="N1515" t="n">
        <v>32.56</v>
      </c>
      <c r="O1515" t="n">
        <v>21749.39</v>
      </c>
      <c r="P1515" t="n">
        <v>84.33</v>
      </c>
      <c r="Q1515" t="n">
        <v>204.16</v>
      </c>
      <c r="R1515" t="n">
        <v>28.66</v>
      </c>
      <c r="S1515" t="n">
        <v>17.37</v>
      </c>
      <c r="T1515" t="n">
        <v>3510.05</v>
      </c>
      <c r="U1515" t="n">
        <v>0.61</v>
      </c>
      <c r="V1515" t="n">
        <v>0.74</v>
      </c>
      <c r="W1515" t="n">
        <v>1.15</v>
      </c>
      <c r="X1515" t="n">
        <v>0.22</v>
      </c>
      <c r="Y1515" t="n">
        <v>1</v>
      </c>
      <c r="Z1515" t="n">
        <v>10</v>
      </c>
    </row>
    <row r="1516">
      <c r="A1516" t="n">
        <v>19</v>
      </c>
      <c r="B1516" t="n">
        <v>85</v>
      </c>
      <c r="C1516" t="inlineStr">
        <is>
          <t xml:space="preserve">CONCLUIDO	</t>
        </is>
      </c>
      <c r="D1516" t="n">
        <v>10.3164</v>
      </c>
      <c r="E1516" t="n">
        <v>9.69</v>
      </c>
      <c r="F1516" t="n">
        <v>6.91</v>
      </c>
      <c r="G1516" t="n">
        <v>34.57</v>
      </c>
      <c r="H1516" t="n">
        <v>0.58</v>
      </c>
      <c r="I1516" t="n">
        <v>12</v>
      </c>
      <c r="J1516" t="n">
        <v>174.82</v>
      </c>
      <c r="K1516" t="n">
        <v>51.39</v>
      </c>
      <c r="L1516" t="n">
        <v>5.75</v>
      </c>
      <c r="M1516" t="n">
        <v>10</v>
      </c>
      <c r="N1516" t="n">
        <v>32.67</v>
      </c>
      <c r="O1516" t="n">
        <v>21794.75</v>
      </c>
      <c r="P1516" t="n">
        <v>84.34999999999999</v>
      </c>
      <c r="Q1516" t="n">
        <v>204.18</v>
      </c>
      <c r="R1516" t="n">
        <v>28.83</v>
      </c>
      <c r="S1516" t="n">
        <v>17.37</v>
      </c>
      <c r="T1516" t="n">
        <v>3595.9</v>
      </c>
      <c r="U1516" t="n">
        <v>0.6</v>
      </c>
      <c r="V1516" t="n">
        <v>0.74</v>
      </c>
      <c r="W1516" t="n">
        <v>1.15</v>
      </c>
      <c r="X1516" t="n">
        <v>0.22</v>
      </c>
      <c r="Y1516" t="n">
        <v>1</v>
      </c>
      <c r="Z1516" t="n">
        <v>10</v>
      </c>
    </row>
    <row r="1517">
      <c r="A1517" t="n">
        <v>20</v>
      </c>
      <c r="B1517" t="n">
        <v>85</v>
      </c>
      <c r="C1517" t="inlineStr">
        <is>
          <t xml:space="preserve">CONCLUIDO	</t>
        </is>
      </c>
      <c r="D1517" t="n">
        <v>10.3896</v>
      </c>
      <c r="E1517" t="n">
        <v>9.619999999999999</v>
      </c>
      <c r="F1517" t="n">
        <v>6.88</v>
      </c>
      <c r="G1517" t="n">
        <v>37.53</v>
      </c>
      <c r="H1517" t="n">
        <v>0.61</v>
      </c>
      <c r="I1517" t="n">
        <v>11</v>
      </c>
      <c r="J1517" t="n">
        <v>175.18</v>
      </c>
      <c r="K1517" t="n">
        <v>51.39</v>
      </c>
      <c r="L1517" t="n">
        <v>6</v>
      </c>
      <c r="M1517" t="n">
        <v>9</v>
      </c>
      <c r="N1517" t="n">
        <v>32.79</v>
      </c>
      <c r="O1517" t="n">
        <v>21840.16</v>
      </c>
      <c r="P1517" t="n">
        <v>83.41</v>
      </c>
      <c r="Q1517" t="n">
        <v>204.14</v>
      </c>
      <c r="R1517" t="n">
        <v>27.71</v>
      </c>
      <c r="S1517" t="n">
        <v>17.37</v>
      </c>
      <c r="T1517" t="n">
        <v>3043.75</v>
      </c>
      <c r="U1517" t="n">
        <v>0.63</v>
      </c>
      <c r="V1517" t="n">
        <v>0.74</v>
      </c>
      <c r="W1517" t="n">
        <v>1.15</v>
      </c>
      <c r="X1517" t="n">
        <v>0.19</v>
      </c>
      <c r="Y1517" t="n">
        <v>1</v>
      </c>
      <c r="Z1517" t="n">
        <v>10</v>
      </c>
    </row>
    <row r="1518">
      <c r="A1518" t="n">
        <v>21</v>
      </c>
      <c r="B1518" t="n">
        <v>85</v>
      </c>
      <c r="C1518" t="inlineStr">
        <is>
          <t xml:space="preserve">CONCLUIDO	</t>
        </is>
      </c>
      <c r="D1518" t="n">
        <v>10.3899</v>
      </c>
      <c r="E1518" t="n">
        <v>9.619999999999999</v>
      </c>
      <c r="F1518" t="n">
        <v>6.88</v>
      </c>
      <c r="G1518" t="n">
        <v>37.52</v>
      </c>
      <c r="H1518" t="n">
        <v>0.63</v>
      </c>
      <c r="I1518" t="n">
        <v>11</v>
      </c>
      <c r="J1518" t="n">
        <v>175.55</v>
      </c>
      <c r="K1518" t="n">
        <v>51.39</v>
      </c>
      <c r="L1518" t="n">
        <v>6.25</v>
      </c>
      <c r="M1518" t="n">
        <v>9</v>
      </c>
      <c r="N1518" t="n">
        <v>32.91</v>
      </c>
      <c r="O1518" t="n">
        <v>21885.6</v>
      </c>
      <c r="P1518" t="n">
        <v>83.43000000000001</v>
      </c>
      <c r="Q1518" t="n">
        <v>204.17</v>
      </c>
      <c r="R1518" t="n">
        <v>27.73</v>
      </c>
      <c r="S1518" t="n">
        <v>17.37</v>
      </c>
      <c r="T1518" t="n">
        <v>3051.99</v>
      </c>
      <c r="U1518" t="n">
        <v>0.63</v>
      </c>
      <c r="V1518" t="n">
        <v>0.74</v>
      </c>
      <c r="W1518" t="n">
        <v>1.15</v>
      </c>
      <c r="X1518" t="n">
        <v>0.19</v>
      </c>
      <c r="Y1518" t="n">
        <v>1</v>
      </c>
      <c r="Z1518" t="n">
        <v>10</v>
      </c>
    </row>
    <row r="1519">
      <c r="A1519" t="n">
        <v>22</v>
      </c>
      <c r="B1519" t="n">
        <v>85</v>
      </c>
      <c r="C1519" t="inlineStr">
        <is>
          <t xml:space="preserve">CONCLUIDO	</t>
        </is>
      </c>
      <c r="D1519" t="n">
        <v>10.3794</v>
      </c>
      <c r="E1519" t="n">
        <v>9.630000000000001</v>
      </c>
      <c r="F1519" t="n">
        <v>6.89</v>
      </c>
      <c r="G1519" t="n">
        <v>37.58</v>
      </c>
      <c r="H1519" t="n">
        <v>0.66</v>
      </c>
      <c r="I1519" t="n">
        <v>11</v>
      </c>
      <c r="J1519" t="n">
        <v>175.92</v>
      </c>
      <c r="K1519" t="n">
        <v>51.39</v>
      </c>
      <c r="L1519" t="n">
        <v>6.5</v>
      </c>
      <c r="M1519" t="n">
        <v>9</v>
      </c>
      <c r="N1519" t="n">
        <v>33.03</v>
      </c>
      <c r="O1519" t="n">
        <v>21931.08</v>
      </c>
      <c r="P1519" t="n">
        <v>83.23</v>
      </c>
      <c r="Q1519" t="n">
        <v>204.14</v>
      </c>
      <c r="R1519" t="n">
        <v>27.93</v>
      </c>
      <c r="S1519" t="n">
        <v>17.37</v>
      </c>
      <c r="T1519" t="n">
        <v>3154.65</v>
      </c>
      <c r="U1519" t="n">
        <v>0.62</v>
      </c>
      <c r="V1519" t="n">
        <v>0.74</v>
      </c>
      <c r="W1519" t="n">
        <v>1.16</v>
      </c>
      <c r="X1519" t="n">
        <v>0.2</v>
      </c>
      <c r="Y1519" t="n">
        <v>1</v>
      </c>
      <c r="Z1519" t="n">
        <v>10</v>
      </c>
    </row>
    <row r="1520">
      <c r="A1520" t="n">
        <v>23</v>
      </c>
      <c r="B1520" t="n">
        <v>85</v>
      </c>
      <c r="C1520" t="inlineStr">
        <is>
          <t xml:space="preserve">CONCLUIDO	</t>
        </is>
      </c>
      <c r="D1520" t="n">
        <v>10.4384</v>
      </c>
      <c r="E1520" t="n">
        <v>9.58</v>
      </c>
      <c r="F1520" t="n">
        <v>6.87</v>
      </c>
      <c r="G1520" t="n">
        <v>41.21</v>
      </c>
      <c r="H1520" t="n">
        <v>0.68</v>
      </c>
      <c r="I1520" t="n">
        <v>10</v>
      </c>
      <c r="J1520" t="n">
        <v>176.29</v>
      </c>
      <c r="K1520" t="n">
        <v>51.39</v>
      </c>
      <c r="L1520" t="n">
        <v>6.75</v>
      </c>
      <c r="M1520" t="n">
        <v>8</v>
      </c>
      <c r="N1520" t="n">
        <v>33.15</v>
      </c>
      <c r="O1520" t="n">
        <v>21976.61</v>
      </c>
      <c r="P1520" t="n">
        <v>82.68000000000001</v>
      </c>
      <c r="Q1520" t="n">
        <v>204.14</v>
      </c>
      <c r="R1520" t="n">
        <v>27.32</v>
      </c>
      <c r="S1520" t="n">
        <v>17.37</v>
      </c>
      <c r="T1520" t="n">
        <v>2850.97</v>
      </c>
      <c r="U1520" t="n">
        <v>0.64</v>
      </c>
      <c r="V1520" t="n">
        <v>0.74</v>
      </c>
      <c r="W1520" t="n">
        <v>1.15</v>
      </c>
      <c r="X1520" t="n">
        <v>0.18</v>
      </c>
      <c r="Y1520" t="n">
        <v>1</v>
      </c>
      <c r="Z1520" t="n">
        <v>10</v>
      </c>
    </row>
    <row r="1521">
      <c r="A1521" t="n">
        <v>24</v>
      </c>
      <c r="B1521" t="n">
        <v>85</v>
      </c>
      <c r="C1521" t="inlineStr">
        <is>
          <t xml:space="preserve">CONCLUIDO	</t>
        </is>
      </c>
      <c r="D1521" t="n">
        <v>10.436</v>
      </c>
      <c r="E1521" t="n">
        <v>9.58</v>
      </c>
      <c r="F1521" t="n">
        <v>6.87</v>
      </c>
      <c r="G1521" t="n">
        <v>41.23</v>
      </c>
      <c r="H1521" t="n">
        <v>0.7</v>
      </c>
      <c r="I1521" t="n">
        <v>10</v>
      </c>
      <c r="J1521" t="n">
        <v>176.66</v>
      </c>
      <c r="K1521" t="n">
        <v>51.39</v>
      </c>
      <c r="L1521" t="n">
        <v>7</v>
      </c>
      <c r="M1521" t="n">
        <v>8</v>
      </c>
      <c r="N1521" t="n">
        <v>33.27</v>
      </c>
      <c r="O1521" t="n">
        <v>22022.17</v>
      </c>
      <c r="P1521" t="n">
        <v>82.64</v>
      </c>
      <c r="Q1521" t="n">
        <v>204.14</v>
      </c>
      <c r="R1521" t="n">
        <v>27.44</v>
      </c>
      <c r="S1521" t="n">
        <v>17.37</v>
      </c>
      <c r="T1521" t="n">
        <v>2912.92</v>
      </c>
      <c r="U1521" t="n">
        <v>0.63</v>
      </c>
      <c r="V1521" t="n">
        <v>0.74</v>
      </c>
      <c r="W1521" t="n">
        <v>1.15</v>
      </c>
      <c r="X1521" t="n">
        <v>0.18</v>
      </c>
      <c r="Y1521" t="n">
        <v>1</v>
      </c>
      <c r="Z1521" t="n">
        <v>10</v>
      </c>
    </row>
    <row r="1522">
      <c r="A1522" t="n">
        <v>25</v>
      </c>
      <c r="B1522" t="n">
        <v>85</v>
      </c>
      <c r="C1522" t="inlineStr">
        <is>
          <t xml:space="preserve">CONCLUIDO	</t>
        </is>
      </c>
      <c r="D1522" t="n">
        <v>10.4342</v>
      </c>
      <c r="E1522" t="n">
        <v>9.58</v>
      </c>
      <c r="F1522" t="n">
        <v>6.87</v>
      </c>
      <c r="G1522" t="n">
        <v>41.23</v>
      </c>
      <c r="H1522" t="n">
        <v>0.73</v>
      </c>
      <c r="I1522" t="n">
        <v>10</v>
      </c>
      <c r="J1522" t="n">
        <v>177.03</v>
      </c>
      <c r="K1522" t="n">
        <v>51.39</v>
      </c>
      <c r="L1522" t="n">
        <v>7.25</v>
      </c>
      <c r="M1522" t="n">
        <v>8</v>
      </c>
      <c r="N1522" t="n">
        <v>33.39</v>
      </c>
      <c r="O1522" t="n">
        <v>22067.77</v>
      </c>
      <c r="P1522" t="n">
        <v>82.47</v>
      </c>
      <c r="Q1522" t="n">
        <v>204.15</v>
      </c>
      <c r="R1522" t="n">
        <v>27.52</v>
      </c>
      <c r="S1522" t="n">
        <v>17.37</v>
      </c>
      <c r="T1522" t="n">
        <v>2951.63</v>
      </c>
      <c r="U1522" t="n">
        <v>0.63</v>
      </c>
      <c r="V1522" t="n">
        <v>0.74</v>
      </c>
      <c r="W1522" t="n">
        <v>1.15</v>
      </c>
      <c r="X1522" t="n">
        <v>0.18</v>
      </c>
      <c r="Y1522" t="n">
        <v>1</v>
      </c>
      <c r="Z1522" t="n">
        <v>10</v>
      </c>
    </row>
    <row r="1523">
      <c r="A1523" t="n">
        <v>26</v>
      </c>
      <c r="B1523" t="n">
        <v>85</v>
      </c>
      <c r="C1523" t="inlineStr">
        <is>
          <t xml:space="preserve">CONCLUIDO	</t>
        </is>
      </c>
      <c r="D1523" t="n">
        <v>10.4898</v>
      </c>
      <c r="E1523" t="n">
        <v>9.529999999999999</v>
      </c>
      <c r="F1523" t="n">
        <v>6.86</v>
      </c>
      <c r="G1523" t="n">
        <v>45.7</v>
      </c>
      <c r="H1523" t="n">
        <v>0.75</v>
      </c>
      <c r="I1523" t="n">
        <v>9</v>
      </c>
      <c r="J1523" t="n">
        <v>177.4</v>
      </c>
      <c r="K1523" t="n">
        <v>51.39</v>
      </c>
      <c r="L1523" t="n">
        <v>7.5</v>
      </c>
      <c r="M1523" t="n">
        <v>7</v>
      </c>
      <c r="N1523" t="n">
        <v>33.51</v>
      </c>
      <c r="O1523" t="n">
        <v>22113.42</v>
      </c>
      <c r="P1523" t="n">
        <v>82.22</v>
      </c>
      <c r="Q1523" t="n">
        <v>204.22</v>
      </c>
      <c r="R1523" t="n">
        <v>26.97</v>
      </c>
      <c r="S1523" t="n">
        <v>17.37</v>
      </c>
      <c r="T1523" t="n">
        <v>2680.04</v>
      </c>
      <c r="U1523" t="n">
        <v>0.64</v>
      </c>
      <c r="V1523" t="n">
        <v>0.74</v>
      </c>
      <c r="W1523" t="n">
        <v>1.15</v>
      </c>
      <c r="X1523" t="n">
        <v>0.16</v>
      </c>
      <c r="Y1523" t="n">
        <v>1</v>
      </c>
      <c r="Z1523" t="n">
        <v>10</v>
      </c>
    </row>
    <row r="1524">
      <c r="A1524" t="n">
        <v>27</v>
      </c>
      <c r="B1524" t="n">
        <v>85</v>
      </c>
      <c r="C1524" t="inlineStr">
        <is>
          <t xml:space="preserve">CONCLUIDO	</t>
        </is>
      </c>
      <c r="D1524" t="n">
        <v>10.4855</v>
      </c>
      <c r="E1524" t="n">
        <v>9.539999999999999</v>
      </c>
      <c r="F1524" t="n">
        <v>6.86</v>
      </c>
      <c r="G1524" t="n">
        <v>45.73</v>
      </c>
      <c r="H1524" t="n">
        <v>0.77</v>
      </c>
      <c r="I1524" t="n">
        <v>9</v>
      </c>
      <c r="J1524" t="n">
        <v>177.77</v>
      </c>
      <c r="K1524" t="n">
        <v>51.39</v>
      </c>
      <c r="L1524" t="n">
        <v>7.75</v>
      </c>
      <c r="M1524" t="n">
        <v>7</v>
      </c>
      <c r="N1524" t="n">
        <v>33.63</v>
      </c>
      <c r="O1524" t="n">
        <v>22159.1</v>
      </c>
      <c r="P1524" t="n">
        <v>82.34</v>
      </c>
      <c r="Q1524" t="n">
        <v>204.14</v>
      </c>
      <c r="R1524" t="n">
        <v>26.98</v>
      </c>
      <c r="S1524" t="n">
        <v>17.37</v>
      </c>
      <c r="T1524" t="n">
        <v>2686.15</v>
      </c>
      <c r="U1524" t="n">
        <v>0.64</v>
      </c>
      <c r="V1524" t="n">
        <v>0.74</v>
      </c>
      <c r="W1524" t="n">
        <v>1.15</v>
      </c>
      <c r="X1524" t="n">
        <v>0.17</v>
      </c>
      <c r="Y1524" t="n">
        <v>1</v>
      </c>
      <c r="Z1524" t="n">
        <v>10</v>
      </c>
    </row>
    <row r="1525">
      <c r="A1525" t="n">
        <v>28</v>
      </c>
      <c r="B1525" t="n">
        <v>85</v>
      </c>
      <c r="C1525" t="inlineStr">
        <is>
          <t xml:space="preserve">CONCLUIDO	</t>
        </is>
      </c>
      <c r="D1525" t="n">
        <v>10.4883</v>
      </c>
      <c r="E1525" t="n">
        <v>9.529999999999999</v>
      </c>
      <c r="F1525" t="n">
        <v>6.86</v>
      </c>
      <c r="G1525" t="n">
        <v>45.71</v>
      </c>
      <c r="H1525" t="n">
        <v>0.8</v>
      </c>
      <c r="I1525" t="n">
        <v>9</v>
      </c>
      <c r="J1525" t="n">
        <v>178.14</v>
      </c>
      <c r="K1525" t="n">
        <v>51.39</v>
      </c>
      <c r="L1525" t="n">
        <v>8</v>
      </c>
      <c r="M1525" t="n">
        <v>7</v>
      </c>
      <c r="N1525" t="n">
        <v>33.75</v>
      </c>
      <c r="O1525" t="n">
        <v>22204.83</v>
      </c>
      <c r="P1525" t="n">
        <v>81.92</v>
      </c>
      <c r="Q1525" t="n">
        <v>204.15</v>
      </c>
      <c r="R1525" t="n">
        <v>27.08</v>
      </c>
      <c r="S1525" t="n">
        <v>17.37</v>
      </c>
      <c r="T1525" t="n">
        <v>2737.47</v>
      </c>
      <c r="U1525" t="n">
        <v>0.64</v>
      </c>
      <c r="V1525" t="n">
        <v>0.74</v>
      </c>
      <c r="W1525" t="n">
        <v>1.15</v>
      </c>
      <c r="X1525" t="n">
        <v>0.17</v>
      </c>
      <c r="Y1525" t="n">
        <v>1</v>
      </c>
      <c r="Z1525" t="n">
        <v>10</v>
      </c>
    </row>
    <row r="1526">
      <c r="A1526" t="n">
        <v>29</v>
      </c>
      <c r="B1526" t="n">
        <v>85</v>
      </c>
      <c r="C1526" t="inlineStr">
        <is>
          <t xml:space="preserve">CONCLUIDO	</t>
        </is>
      </c>
      <c r="D1526" t="n">
        <v>10.4947</v>
      </c>
      <c r="E1526" t="n">
        <v>9.529999999999999</v>
      </c>
      <c r="F1526" t="n">
        <v>6.85</v>
      </c>
      <c r="G1526" t="n">
        <v>45.67</v>
      </c>
      <c r="H1526" t="n">
        <v>0.82</v>
      </c>
      <c r="I1526" t="n">
        <v>9</v>
      </c>
      <c r="J1526" t="n">
        <v>178.51</v>
      </c>
      <c r="K1526" t="n">
        <v>51.39</v>
      </c>
      <c r="L1526" t="n">
        <v>8.25</v>
      </c>
      <c r="M1526" t="n">
        <v>7</v>
      </c>
      <c r="N1526" t="n">
        <v>33.87</v>
      </c>
      <c r="O1526" t="n">
        <v>22250.6</v>
      </c>
      <c r="P1526" t="n">
        <v>81.45</v>
      </c>
      <c r="Q1526" t="n">
        <v>204.14</v>
      </c>
      <c r="R1526" t="n">
        <v>26.86</v>
      </c>
      <c r="S1526" t="n">
        <v>17.37</v>
      </c>
      <c r="T1526" t="n">
        <v>2627.21</v>
      </c>
      <c r="U1526" t="n">
        <v>0.65</v>
      </c>
      <c r="V1526" t="n">
        <v>0.75</v>
      </c>
      <c r="W1526" t="n">
        <v>1.15</v>
      </c>
      <c r="X1526" t="n">
        <v>0.16</v>
      </c>
      <c r="Y1526" t="n">
        <v>1</v>
      </c>
      <c r="Z1526" t="n">
        <v>10</v>
      </c>
    </row>
    <row r="1527">
      <c r="A1527" t="n">
        <v>30</v>
      </c>
      <c r="B1527" t="n">
        <v>85</v>
      </c>
      <c r="C1527" t="inlineStr">
        <is>
          <t xml:space="preserve">CONCLUIDO	</t>
        </is>
      </c>
      <c r="D1527" t="n">
        <v>10.5671</v>
      </c>
      <c r="E1527" t="n">
        <v>9.460000000000001</v>
      </c>
      <c r="F1527" t="n">
        <v>6.82</v>
      </c>
      <c r="G1527" t="n">
        <v>51.15</v>
      </c>
      <c r="H1527" t="n">
        <v>0.84</v>
      </c>
      <c r="I1527" t="n">
        <v>8</v>
      </c>
      <c r="J1527" t="n">
        <v>178.88</v>
      </c>
      <c r="K1527" t="n">
        <v>51.39</v>
      </c>
      <c r="L1527" t="n">
        <v>8.5</v>
      </c>
      <c r="M1527" t="n">
        <v>6</v>
      </c>
      <c r="N1527" t="n">
        <v>33.99</v>
      </c>
      <c r="O1527" t="n">
        <v>22296.41</v>
      </c>
      <c r="P1527" t="n">
        <v>81.02</v>
      </c>
      <c r="Q1527" t="n">
        <v>204.14</v>
      </c>
      <c r="R1527" t="n">
        <v>25.74</v>
      </c>
      <c r="S1527" t="n">
        <v>17.37</v>
      </c>
      <c r="T1527" t="n">
        <v>2072.42</v>
      </c>
      <c r="U1527" t="n">
        <v>0.67</v>
      </c>
      <c r="V1527" t="n">
        <v>0.75</v>
      </c>
      <c r="W1527" t="n">
        <v>1.15</v>
      </c>
      <c r="X1527" t="n">
        <v>0.13</v>
      </c>
      <c r="Y1527" t="n">
        <v>1</v>
      </c>
      <c r="Z1527" t="n">
        <v>10</v>
      </c>
    </row>
    <row r="1528">
      <c r="A1528" t="n">
        <v>31</v>
      </c>
      <c r="B1528" t="n">
        <v>85</v>
      </c>
      <c r="C1528" t="inlineStr">
        <is>
          <t xml:space="preserve">CONCLUIDO	</t>
        </is>
      </c>
      <c r="D1528" t="n">
        <v>10.5612</v>
      </c>
      <c r="E1528" t="n">
        <v>9.470000000000001</v>
      </c>
      <c r="F1528" t="n">
        <v>6.83</v>
      </c>
      <c r="G1528" t="n">
        <v>51.19</v>
      </c>
      <c r="H1528" t="n">
        <v>0.87</v>
      </c>
      <c r="I1528" t="n">
        <v>8</v>
      </c>
      <c r="J1528" t="n">
        <v>179.26</v>
      </c>
      <c r="K1528" t="n">
        <v>51.39</v>
      </c>
      <c r="L1528" t="n">
        <v>8.75</v>
      </c>
      <c r="M1528" t="n">
        <v>6</v>
      </c>
      <c r="N1528" t="n">
        <v>34.11</v>
      </c>
      <c r="O1528" t="n">
        <v>22342.26</v>
      </c>
      <c r="P1528" t="n">
        <v>80.72</v>
      </c>
      <c r="Q1528" t="n">
        <v>204.14</v>
      </c>
      <c r="R1528" t="n">
        <v>25.94</v>
      </c>
      <c r="S1528" t="n">
        <v>17.37</v>
      </c>
      <c r="T1528" t="n">
        <v>2173.51</v>
      </c>
      <c r="U1528" t="n">
        <v>0.67</v>
      </c>
      <c r="V1528" t="n">
        <v>0.75</v>
      </c>
      <c r="W1528" t="n">
        <v>1.15</v>
      </c>
      <c r="X1528" t="n">
        <v>0.13</v>
      </c>
      <c r="Y1528" t="n">
        <v>1</v>
      </c>
      <c r="Z1528" t="n">
        <v>10</v>
      </c>
    </row>
    <row r="1529">
      <c r="A1529" t="n">
        <v>32</v>
      </c>
      <c r="B1529" t="n">
        <v>85</v>
      </c>
      <c r="C1529" t="inlineStr">
        <is>
          <t xml:space="preserve">CONCLUIDO	</t>
        </is>
      </c>
      <c r="D1529" t="n">
        <v>10.5547</v>
      </c>
      <c r="E1529" t="n">
        <v>9.470000000000001</v>
      </c>
      <c r="F1529" t="n">
        <v>6.83</v>
      </c>
      <c r="G1529" t="n">
        <v>51.23</v>
      </c>
      <c r="H1529" t="n">
        <v>0.89</v>
      </c>
      <c r="I1529" t="n">
        <v>8</v>
      </c>
      <c r="J1529" t="n">
        <v>179.63</v>
      </c>
      <c r="K1529" t="n">
        <v>51.39</v>
      </c>
      <c r="L1529" t="n">
        <v>9</v>
      </c>
      <c r="M1529" t="n">
        <v>6</v>
      </c>
      <c r="N1529" t="n">
        <v>34.24</v>
      </c>
      <c r="O1529" t="n">
        <v>22388.15</v>
      </c>
      <c r="P1529" t="n">
        <v>80.5</v>
      </c>
      <c r="Q1529" t="n">
        <v>204.16</v>
      </c>
      <c r="R1529" t="n">
        <v>26.13</v>
      </c>
      <c r="S1529" t="n">
        <v>17.37</v>
      </c>
      <c r="T1529" t="n">
        <v>2268.83</v>
      </c>
      <c r="U1529" t="n">
        <v>0.66</v>
      </c>
      <c r="V1529" t="n">
        <v>0.75</v>
      </c>
      <c r="W1529" t="n">
        <v>1.15</v>
      </c>
      <c r="X1529" t="n">
        <v>0.14</v>
      </c>
      <c r="Y1529" t="n">
        <v>1</v>
      </c>
      <c r="Z1529" t="n">
        <v>10</v>
      </c>
    </row>
    <row r="1530">
      <c r="A1530" t="n">
        <v>33</v>
      </c>
      <c r="B1530" t="n">
        <v>85</v>
      </c>
      <c r="C1530" t="inlineStr">
        <is>
          <t xml:space="preserve">CONCLUIDO	</t>
        </is>
      </c>
      <c r="D1530" t="n">
        <v>10.5575</v>
      </c>
      <c r="E1530" t="n">
        <v>9.470000000000001</v>
      </c>
      <c r="F1530" t="n">
        <v>6.83</v>
      </c>
      <c r="G1530" t="n">
        <v>51.21</v>
      </c>
      <c r="H1530" t="n">
        <v>0.91</v>
      </c>
      <c r="I1530" t="n">
        <v>8</v>
      </c>
      <c r="J1530" t="n">
        <v>180</v>
      </c>
      <c r="K1530" t="n">
        <v>51.39</v>
      </c>
      <c r="L1530" t="n">
        <v>9.25</v>
      </c>
      <c r="M1530" t="n">
        <v>6</v>
      </c>
      <c r="N1530" t="n">
        <v>34.36</v>
      </c>
      <c r="O1530" t="n">
        <v>22434.08</v>
      </c>
      <c r="P1530" t="n">
        <v>80.31999999999999</v>
      </c>
      <c r="Q1530" t="n">
        <v>204.14</v>
      </c>
      <c r="R1530" t="n">
        <v>26.08</v>
      </c>
      <c r="S1530" t="n">
        <v>17.37</v>
      </c>
      <c r="T1530" t="n">
        <v>2244.39</v>
      </c>
      <c r="U1530" t="n">
        <v>0.67</v>
      </c>
      <c r="V1530" t="n">
        <v>0.75</v>
      </c>
      <c r="W1530" t="n">
        <v>1.15</v>
      </c>
      <c r="X1530" t="n">
        <v>0.14</v>
      </c>
      <c r="Y1530" t="n">
        <v>1</v>
      </c>
      <c r="Z1530" t="n">
        <v>10</v>
      </c>
    </row>
    <row r="1531">
      <c r="A1531" t="n">
        <v>34</v>
      </c>
      <c r="B1531" t="n">
        <v>85</v>
      </c>
      <c r="C1531" t="inlineStr">
        <is>
          <t xml:space="preserve">CONCLUIDO	</t>
        </is>
      </c>
      <c r="D1531" t="n">
        <v>10.6289</v>
      </c>
      <c r="E1531" t="n">
        <v>9.41</v>
      </c>
      <c r="F1531" t="n">
        <v>6.8</v>
      </c>
      <c r="G1531" t="n">
        <v>58.27</v>
      </c>
      <c r="H1531" t="n">
        <v>0.93</v>
      </c>
      <c r="I1531" t="n">
        <v>7</v>
      </c>
      <c r="J1531" t="n">
        <v>180.37</v>
      </c>
      <c r="K1531" t="n">
        <v>51.39</v>
      </c>
      <c r="L1531" t="n">
        <v>9.5</v>
      </c>
      <c r="M1531" t="n">
        <v>5</v>
      </c>
      <c r="N1531" t="n">
        <v>34.48</v>
      </c>
      <c r="O1531" t="n">
        <v>22480.05</v>
      </c>
      <c r="P1531" t="n">
        <v>79.53</v>
      </c>
      <c r="Q1531" t="n">
        <v>204.14</v>
      </c>
      <c r="R1531" t="n">
        <v>25.26</v>
      </c>
      <c r="S1531" t="n">
        <v>17.37</v>
      </c>
      <c r="T1531" t="n">
        <v>1836.46</v>
      </c>
      <c r="U1531" t="n">
        <v>0.6899999999999999</v>
      </c>
      <c r="V1531" t="n">
        <v>0.75</v>
      </c>
      <c r="W1531" t="n">
        <v>1.14</v>
      </c>
      <c r="X1531" t="n">
        <v>0.11</v>
      </c>
      <c r="Y1531" t="n">
        <v>1</v>
      </c>
      <c r="Z1531" t="n">
        <v>10</v>
      </c>
    </row>
    <row r="1532">
      <c r="A1532" t="n">
        <v>35</v>
      </c>
      <c r="B1532" t="n">
        <v>85</v>
      </c>
      <c r="C1532" t="inlineStr">
        <is>
          <t xml:space="preserve">CONCLUIDO	</t>
        </is>
      </c>
      <c r="D1532" t="n">
        <v>10.6176</v>
      </c>
      <c r="E1532" t="n">
        <v>9.42</v>
      </c>
      <c r="F1532" t="n">
        <v>6.81</v>
      </c>
      <c r="G1532" t="n">
        <v>58.36</v>
      </c>
      <c r="H1532" t="n">
        <v>0.96</v>
      </c>
      <c r="I1532" t="n">
        <v>7</v>
      </c>
      <c r="J1532" t="n">
        <v>180.75</v>
      </c>
      <c r="K1532" t="n">
        <v>51.39</v>
      </c>
      <c r="L1532" t="n">
        <v>9.75</v>
      </c>
      <c r="M1532" t="n">
        <v>5</v>
      </c>
      <c r="N1532" t="n">
        <v>34.6</v>
      </c>
      <c r="O1532" t="n">
        <v>22526.07</v>
      </c>
      <c r="P1532" t="n">
        <v>79.78</v>
      </c>
      <c r="Q1532" t="n">
        <v>204.17</v>
      </c>
      <c r="R1532" t="n">
        <v>25.31</v>
      </c>
      <c r="S1532" t="n">
        <v>17.37</v>
      </c>
      <c r="T1532" t="n">
        <v>1861.59</v>
      </c>
      <c r="U1532" t="n">
        <v>0.6899999999999999</v>
      </c>
      <c r="V1532" t="n">
        <v>0.75</v>
      </c>
      <c r="W1532" t="n">
        <v>1.15</v>
      </c>
      <c r="X1532" t="n">
        <v>0.12</v>
      </c>
      <c r="Y1532" t="n">
        <v>1</v>
      </c>
      <c r="Z1532" t="n">
        <v>10</v>
      </c>
    </row>
    <row r="1533">
      <c r="A1533" t="n">
        <v>36</v>
      </c>
      <c r="B1533" t="n">
        <v>85</v>
      </c>
      <c r="C1533" t="inlineStr">
        <is>
          <t xml:space="preserve">CONCLUIDO	</t>
        </is>
      </c>
      <c r="D1533" t="n">
        <v>10.6217</v>
      </c>
      <c r="E1533" t="n">
        <v>9.41</v>
      </c>
      <c r="F1533" t="n">
        <v>6.8</v>
      </c>
      <c r="G1533" t="n">
        <v>58.33</v>
      </c>
      <c r="H1533" t="n">
        <v>0.98</v>
      </c>
      <c r="I1533" t="n">
        <v>7</v>
      </c>
      <c r="J1533" t="n">
        <v>181.12</v>
      </c>
      <c r="K1533" t="n">
        <v>51.39</v>
      </c>
      <c r="L1533" t="n">
        <v>10</v>
      </c>
      <c r="M1533" t="n">
        <v>5</v>
      </c>
      <c r="N1533" t="n">
        <v>34.73</v>
      </c>
      <c r="O1533" t="n">
        <v>22572.13</v>
      </c>
      <c r="P1533" t="n">
        <v>79.95</v>
      </c>
      <c r="Q1533" t="n">
        <v>204.15</v>
      </c>
      <c r="R1533" t="n">
        <v>25.28</v>
      </c>
      <c r="S1533" t="n">
        <v>17.37</v>
      </c>
      <c r="T1533" t="n">
        <v>1847.51</v>
      </c>
      <c r="U1533" t="n">
        <v>0.6899999999999999</v>
      </c>
      <c r="V1533" t="n">
        <v>0.75</v>
      </c>
      <c r="W1533" t="n">
        <v>1.15</v>
      </c>
      <c r="X1533" t="n">
        <v>0.11</v>
      </c>
      <c r="Y1533" t="n">
        <v>1</v>
      </c>
      <c r="Z1533" t="n">
        <v>10</v>
      </c>
    </row>
    <row r="1534">
      <c r="A1534" t="n">
        <v>37</v>
      </c>
      <c r="B1534" t="n">
        <v>85</v>
      </c>
      <c r="C1534" t="inlineStr">
        <is>
          <t xml:space="preserve">CONCLUIDO	</t>
        </is>
      </c>
      <c r="D1534" t="n">
        <v>10.6132</v>
      </c>
      <c r="E1534" t="n">
        <v>9.42</v>
      </c>
      <c r="F1534" t="n">
        <v>6.81</v>
      </c>
      <c r="G1534" t="n">
        <v>58.39</v>
      </c>
      <c r="H1534" t="n">
        <v>1</v>
      </c>
      <c r="I1534" t="n">
        <v>7</v>
      </c>
      <c r="J1534" t="n">
        <v>181.49</v>
      </c>
      <c r="K1534" t="n">
        <v>51.39</v>
      </c>
      <c r="L1534" t="n">
        <v>10.25</v>
      </c>
      <c r="M1534" t="n">
        <v>5</v>
      </c>
      <c r="N1534" t="n">
        <v>34.85</v>
      </c>
      <c r="O1534" t="n">
        <v>22618.23</v>
      </c>
      <c r="P1534" t="n">
        <v>79.84999999999999</v>
      </c>
      <c r="Q1534" t="n">
        <v>204.16</v>
      </c>
      <c r="R1534" t="n">
        <v>25.58</v>
      </c>
      <c r="S1534" t="n">
        <v>17.37</v>
      </c>
      <c r="T1534" t="n">
        <v>1997.26</v>
      </c>
      <c r="U1534" t="n">
        <v>0.68</v>
      </c>
      <c r="V1534" t="n">
        <v>0.75</v>
      </c>
      <c r="W1534" t="n">
        <v>1.15</v>
      </c>
      <c r="X1534" t="n">
        <v>0.12</v>
      </c>
      <c r="Y1534" t="n">
        <v>1</v>
      </c>
      <c r="Z1534" t="n">
        <v>10</v>
      </c>
    </row>
    <row r="1535">
      <c r="A1535" t="n">
        <v>38</v>
      </c>
      <c r="B1535" t="n">
        <v>85</v>
      </c>
      <c r="C1535" t="inlineStr">
        <is>
          <t xml:space="preserve">CONCLUIDO	</t>
        </is>
      </c>
      <c r="D1535" t="n">
        <v>10.6095</v>
      </c>
      <c r="E1535" t="n">
        <v>9.43</v>
      </c>
      <c r="F1535" t="n">
        <v>6.82</v>
      </c>
      <c r="G1535" t="n">
        <v>58.42</v>
      </c>
      <c r="H1535" t="n">
        <v>1.02</v>
      </c>
      <c r="I1535" t="n">
        <v>7</v>
      </c>
      <c r="J1535" t="n">
        <v>181.87</v>
      </c>
      <c r="K1535" t="n">
        <v>51.39</v>
      </c>
      <c r="L1535" t="n">
        <v>10.5</v>
      </c>
      <c r="M1535" t="n">
        <v>5</v>
      </c>
      <c r="N1535" t="n">
        <v>34.98</v>
      </c>
      <c r="O1535" t="n">
        <v>22664.49</v>
      </c>
      <c r="P1535" t="n">
        <v>79.56999999999999</v>
      </c>
      <c r="Q1535" t="n">
        <v>204.14</v>
      </c>
      <c r="R1535" t="n">
        <v>25.64</v>
      </c>
      <c r="S1535" t="n">
        <v>17.37</v>
      </c>
      <c r="T1535" t="n">
        <v>2027.55</v>
      </c>
      <c r="U1535" t="n">
        <v>0.68</v>
      </c>
      <c r="V1535" t="n">
        <v>0.75</v>
      </c>
      <c r="W1535" t="n">
        <v>1.15</v>
      </c>
      <c r="X1535" t="n">
        <v>0.12</v>
      </c>
      <c r="Y1535" t="n">
        <v>1</v>
      </c>
      <c r="Z1535" t="n">
        <v>10</v>
      </c>
    </row>
    <row r="1536">
      <c r="A1536" t="n">
        <v>39</v>
      </c>
      <c r="B1536" t="n">
        <v>85</v>
      </c>
      <c r="C1536" t="inlineStr">
        <is>
          <t xml:space="preserve">CONCLUIDO	</t>
        </is>
      </c>
      <c r="D1536" t="n">
        <v>10.607</v>
      </c>
      <c r="E1536" t="n">
        <v>9.43</v>
      </c>
      <c r="F1536" t="n">
        <v>6.82</v>
      </c>
      <c r="G1536" t="n">
        <v>58.44</v>
      </c>
      <c r="H1536" t="n">
        <v>1.05</v>
      </c>
      <c r="I1536" t="n">
        <v>7</v>
      </c>
      <c r="J1536" t="n">
        <v>182.24</v>
      </c>
      <c r="K1536" t="n">
        <v>51.39</v>
      </c>
      <c r="L1536" t="n">
        <v>10.75</v>
      </c>
      <c r="M1536" t="n">
        <v>5</v>
      </c>
      <c r="N1536" t="n">
        <v>35.1</v>
      </c>
      <c r="O1536" t="n">
        <v>22710.68</v>
      </c>
      <c r="P1536" t="n">
        <v>79.25</v>
      </c>
      <c r="Q1536" t="n">
        <v>204.15</v>
      </c>
      <c r="R1536" t="n">
        <v>25.77</v>
      </c>
      <c r="S1536" t="n">
        <v>17.37</v>
      </c>
      <c r="T1536" t="n">
        <v>2094.05</v>
      </c>
      <c r="U1536" t="n">
        <v>0.67</v>
      </c>
      <c r="V1536" t="n">
        <v>0.75</v>
      </c>
      <c r="W1536" t="n">
        <v>1.15</v>
      </c>
      <c r="X1536" t="n">
        <v>0.13</v>
      </c>
      <c r="Y1536" t="n">
        <v>1</v>
      </c>
      <c r="Z1536" t="n">
        <v>10</v>
      </c>
    </row>
    <row r="1537">
      <c r="A1537" t="n">
        <v>40</v>
      </c>
      <c r="B1537" t="n">
        <v>85</v>
      </c>
      <c r="C1537" t="inlineStr">
        <is>
          <t xml:space="preserve">CONCLUIDO	</t>
        </is>
      </c>
      <c r="D1537" t="n">
        <v>10.6123</v>
      </c>
      <c r="E1537" t="n">
        <v>9.42</v>
      </c>
      <c r="F1537" t="n">
        <v>6.81</v>
      </c>
      <c r="G1537" t="n">
        <v>58.4</v>
      </c>
      <c r="H1537" t="n">
        <v>1.07</v>
      </c>
      <c r="I1537" t="n">
        <v>7</v>
      </c>
      <c r="J1537" t="n">
        <v>182.62</v>
      </c>
      <c r="K1537" t="n">
        <v>51.39</v>
      </c>
      <c r="L1537" t="n">
        <v>11</v>
      </c>
      <c r="M1537" t="n">
        <v>5</v>
      </c>
      <c r="N1537" t="n">
        <v>35.22</v>
      </c>
      <c r="O1537" t="n">
        <v>22756.91</v>
      </c>
      <c r="P1537" t="n">
        <v>78.87</v>
      </c>
      <c r="Q1537" t="n">
        <v>204.15</v>
      </c>
      <c r="R1537" t="n">
        <v>25.63</v>
      </c>
      <c r="S1537" t="n">
        <v>17.37</v>
      </c>
      <c r="T1537" t="n">
        <v>2021.32</v>
      </c>
      <c r="U1537" t="n">
        <v>0.68</v>
      </c>
      <c r="V1537" t="n">
        <v>0.75</v>
      </c>
      <c r="W1537" t="n">
        <v>1.15</v>
      </c>
      <c r="X1537" t="n">
        <v>0.12</v>
      </c>
      <c r="Y1537" t="n">
        <v>1</v>
      </c>
      <c r="Z1537" t="n">
        <v>10</v>
      </c>
    </row>
    <row r="1538">
      <c r="A1538" t="n">
        <v>41</v>
      </c>
      <c r="B1538" t="n">
        <v>85</v>
      </c>
      <c r="C1538" t="inlineStr">
        <is>
          <t xml:space="preserve">CONCLUIDO	</t>
        </is>
      </c>
      <c r="D1538" t="n">
        <v>10.6828</v>
      </c>
      <c r="E1538" t="n">
        <v>9.359999999999999</v>
      </c>
      <c r="F1538" t="n">
        <v>6.79</v>
      </c>
      <c r="G1538" t="n">
        <v>67.84999999999999</v>
      </c>
      <c r="H1538" t="n">
        <v>1.09</v>
      </c>
      <c r="I1538" t="n">
        <v>6</v>
      </c>
      <c r="J1538" t="n">
        <v>182.99</v>
      </c>
      <c r="K1538" t="n">
        <v>51.39</v>
      </c>
      <c r="L1538" t="n">
        <v>11.25</v>
      </c>
      <c r="M1538" t="n">
        <v>4</v>
      </c>
      <c r="N1538" t="n">
        <v>35.35</v>
      </c>
      <c r="O1538" t="n">
        <v>22803.18</v>
      </c>
      <c r="P1538" t="n">
        <v>78.11</v>
      </c>
      <c r="Q1538" t="n">
        <v>204.14</v>
      </c>
      <c r="R1538" t="n">
        <v>24.73</v>
      </c>
      <c r="S1538" t="n">
        <v>17.37</v>
      </c>
      <c r="T1538" t="n">
        <v>1575.66</v>
      </c>
      <c r="U1538" t="n">
        <v>0.7</v>
      </c>
      <c r="V1538" t="n">
        <v>0.75</v>
      </c>
      <c r="W1538" t="n">
        <v>1.15</v>
      </c>
      <c r="X1538" t="n">
        <v>0.09</v>
      </c>
      <c r="Y1538" t="n">
        <v>1</v>
      </c>
      <c r="Z1538" t="n">
        <v>10</v>
      </c>
    </row>
    <row r="1539">
      <c r="A1539" t="n">
        <v>42</v>
      </c>
      <c r="B1539" t="n">
        <v>85</v>
      </c>
      <c r="C1539" t="inlineStr">
        <is>
          <t xml:space="preserve">CONCLUIDO	</t>
        </is>
      </c>
      <c r="D1539" t="n">
        <v>10.6771</v>
      </c>
      <c r="E1539" t="n">
        <v>9.369999999999999</v>
      </c>
      <c r="F1539" t="n">
        <v>6.79</v>
      </c>
      <c r="G1539" t="n">
        <v>67.90000000000001</v>
      </c>
      <c r="H1539" t="n">
        <v>1.11</v>
      </c>
      <c r="I1539" t="n">
        <v>6</v>
      </c>
      <c r="J1539" t="n">
        <v>183.37</v>
      </c>
      <c r="K1539" t="n">
        <v>51.39</v>
      </c>
      <c r="L1539" t="n">
        <v>11.5</v>
      </c>
      <c r="M1539" t="n">
        <v>4</v>
      </c>
      <c r="N1539" t="n">
        <v>35.48</v>
      </c>
      <c r="O1539" t="n">
        <v>22849.49</v>
      </c>
      <c r="P1539" t="n">
        <v>78.17</v>
      </c>
      <c r="Q1539" t="n">
        <v>204.15</v>
      </c>
      <c r="R1539" t="n">
        <v>24.89</v>
      </c>
      <c r="S1539" t="n">
        <v>17.37</v>
      </c>
      <c r="T1539" t="n">
        <v>1655.5</v>
      </c>
      <c r="U1539" t="n">
        <v>0.7</v>
      </c>
      <c r="V1539" t="n">
        <v>0.75</v>
      </c>
      <c r="W1539" t="n">
        <v>1.15</v>
      </c>
      <c r="X1539" t="n">
        <v>0.1</v>
      </c>
      <c r="Y1539" t="n">
        <v>1</v>
      </c>
      <c r="Z1539" t="n">
        <v>10</v>
      </c>
    </row>
    <row r="1540">
      <c r="A1540" t="n">
        <v>43</v>
      </c>
      <c r="B1540" t="n">
        <v>85</v>
      </c>
      <c r="C1540" t="inlineStr">
        <is>
          <t xml:space="preserve">CONCLUIDO	</t>
        </is>
      </c>
      <c r="D1540" t="n">
        <v>10.6796</v>
      </c>
      <c r="E1540" t="n">
        <v>9.359999999999999</v>
      </c>
      <c r="F1540" t="n">
        <v>6.79</v>
      </c>
      <c r="G1540" t="n">
        <v>67.88</v>
      </c>
      <c r="H1540" t="n">
        <v>1.13</v>
      </c>
      <c r="I1540" t="n">
        <v>6</v>
      </c>
      <c r="J1540" t="n">
        <v>183.74</v>
      </c>
      <c r="K1540" t="n">
        <v>51.39</v>
      </c>
      <c r="L1540" t="n">
        <v>11.75</v>
      </c>
      <c r="M1540" t="n">
        <v>4</v>
      </c>
      <c r="N1540" t="n">
        <v>35.6</v>
      </c>
      <c r="O1540" t="n">
        <v>22895.85</v>
      </c>
      <c r="P1540" t="n">
        <v>78.23999999999999</v>
      </c>
      <c r="Q1540" t="n">
        <v>204.14</v>
      </c>
      <c r="R1540" t="n">
        <v>24.8</v>
      </c>
      <c r="S1540" t="n">
        <v>17.37</v>
      </c>
      <c r="T1540" t="n">
        <v>1611.27</v>
      </c>
      <c r="U1540" t="n">
        <v>0.7</v>
      </c>
      <c r="V1540" t="n">
        <v>0.75</v>
      </c>
      <c r="W1540" t="n">
        <v>1.15</v>
      </c>
      <c r="X1540" t="n">
        <v>0.1</v>
      </c>
      <c r="Y1540" t="n">
        <v>1</v>
      </c>
      <c r="Z1540" t="n">
        <v>10</v>
      </c>
    </row>
    <row r="1541">
      <c r="A1541" t="n">
        <v>44</v>
      </c>
      <c r="B1541" t="n">
        <v>85</v>
      </c>
      <c r="C1541" t="inlineStr">
        <is>
          <t xml:space="preserve">CONCLUIDO	</t>
        </is>
      </c>
      <c r="D1541" t="n">
        <v>10.6806</v>
      </c>
      <c r="E1541" t="n">
        <v>9.359999999999999</v>
      </c>
      <c r="F1541" t="n">
        <v>6.79</v>
      </c>
      <c r="G1541" t="n">
        <v>67.87</v>
      </c>
      <c r="H1541" t="n">
        <v>1.16</v>
      </c>
      <c r="I1541" t="n">
        <v>6</v>
      </c>
      <c r="J1541" t="n">
        <v>184.12</v>
      </c>
      <c r="K1541" t="n">
        <v>51.39</v>
      </c>
      <c r="L1541" t="n">
        <v>12</v>
      </c>
      <c r="M1541" t="n">
        <v>4</v>
      </c>
      <c r="N1541" t="n">
        <v>35.73</v>
      </c>
      <c r="O1541" t="n">
        <v>22942.24</v>
      </c>
      <c r="P1541" t="n">
        <v>78.18000000000001</v>
      </c>
      <c r="Q1541" t="n">
        <v>204.14</v>
      </c>
      <c r="R1541" t="n">
        <v>24.86</v>
      </c>
      <c r="S1541" t="n">
        <v>17.37</v>
      </c>
      <c r="T1541" t="n">
        <v>1644.13</v>
      </c>
      <c r="U1541" t="n">
        <v>0.7</v>
      </c>
      <c r="V1541" t="n">
        <v>0.75</v>
      </c>
      <c r="W1541" t="n">
        <v>1.14</v>
      </c>
      <c r="X1541" t="n">
        <v>0.1</v>
      </c>
      <c r="Y1541" t="n">
        <v>1</v>
      </c>
      <c r="Z1541" t="n">
        <v>10</v>
      </c>
    </row>
    <row r="1542">
      <c r="A1542" t="n">
        <v>45</v>
      </c>
      <c r="B1542" t="n">
        <v>85</v>
      </c>
      <c r="C1542" t="inlineStr">
        <is>
          <t xml:space="preserve">CONCLUIDO	</t>
        </is>
      </c>
      <c r="D1542" t="n">
        <v>10.6879</v>
      </c>
      <c r="E1542" t="n">
        <v>9.359999999999999</v>
      </c>
      <c r="F1542" t="n">
        <v>6.78</v>
      </c>
      <c r="G1542" t="n">
        <v>67.81</v>
      </c>
      <c r="H1542" t="n">
        <v>1.18</v>
      </c>
      <c r="I1542" t="n">
        <v>6</v>
      </c>
      <c r="J1542" t="n">
        <v>184.5</v>
      </c>
      <c r="K1542" t="n">
        <v>51.39</v>
      </c>
      <c r="L1542" t="n">
        <v>12.25</v>
      </c>
      <c r="M1542" t="n">
        <v>4</v>
      </c>
      <c r="N1542" t="n">
        <v>35.85</v>
      </c>
      <c r="O1542" t="n">
        <v>22988.69</v>
      </c>
      <c r="P1542" t="n">
        <v>77.8</v>
      </c>
      <c r="Q1542" t="n">
        <v>204.14</v>
      </c>
      <c r="R1542" t="n">
        <v>24.61</v>
      </c>
      <c r="S1542" t="n">
        <v>17.37</v>
      </c>
      <c r="T1542" t="n">
        <v>1517.22</v>
      </c>
      <c r="U1542" t="n">
        <v>0.71</v>
      </c>
      <c r="V1542" t="n">
        <v>0.75</v>
      </c>
      <c r="W1542" t="n">
        <v>1.15</v>
      </c>
      <c r="X1542" t="n">
        <v>0.09</v>
      </c>
      <c r="Y1542" t="n">
        <v>1</v>
      </c>
      <c r="Z1542" t="n">
        <v>10</v>
      </c>
    </row>
    <row r="1543">
      <c r="A1543" t="n">
        <v>46</v>
      </c>
      <c r="B1543" t="n">
        <v>85</v>
      </c>
      <c r="C1543" t="inlineStr">
        <is>
          <t xml:space="preserve">CONCLUIDO	</t>
        </is>
      </c>
      <c r="D1543" t="n">
        <v>10.6803</v>
      </c>
      <c r="E1543" t="n">
        <v>9.359999999999999</v>
      </c>
      <c r="F1543" t="n">
        <v>6.79</v>
      </c>
      <c r="G1543" t="n">
        <v>67.87</v>
      </c>
      <c r="H1543" t="n">
        <v>1.2</v>
      </c>
      <c r="I1543" t="n">
        <v>6</v>
      </c>
      <c r="J1543" t="n">
        <v>184.87</v>
      </c>
      <c r="K1543" t="n">
        <v>51.39</v>
      </c>
      <c r="L1543" t="n">
        <v>12.5</v>
      </c>
      <c r="M1543" t="n">
        <v>4</v>
      </c>
      <c r="N1543" t="n">
        <v>35.98</v>
      </c>
      <c r="O1543" t="n">
        <v>23035.17</v>
      </c>
      <c r="P1543" t="n">
        <v>77.55</v>
      </c>
      <c r="Q1543" t="n">
        <v>204.14</v>
      </c>
      <c r="R1543" t="n">
        <v>24.82</v>
      </c>
      <c r="S1543" t="n">
        <v>17.37</v>
      </c>
      <c r="T1543" t="n">
        <v>1621.86</v>
      </c>
      <c r="U1543" t="n">
        <v>0.7</v>
      </c>
      <c r="V1543" t="n">
        <v>0.75</v>
      </c>
      <c r="W1543" t="n">
        <v>1.15</v>
      </c>
      <c r="X1543" t="n">
        <v>0.1</v>
      </c>
      <c r="Y1543" t="n">
        <v>1</v>
      </c>
      <c r="Z1543" t="n">
        <v>10</v>
      </c>
    </row>
    <row r="1544">
      <c r="A1544" t="n">
        <v>47</v>
      </c>
      <c r="B1544" t="n">
        <v>85</v>
      </c>
      <c r="C1544" t="inlineStr">
        <is>
          <t xml:space="preserve">CONCLUIDO	</t>
        </is>
      </c>
      <c r="D1544" t="n">
        <v>10.6733</v>
      </c>
      <c r="E1544" t="n">
        <v>9.369999999999999</v>
      </c>
      <c r="F1544" t="n">
        <v>6.79</v>
      </c>
      <c r="G1544" t="n">
        <v>67.93000000000001</v>
      </c>
      <c r="H1544" t="n">
        <v>1.22</v>
      </c>
      <c r="I1544" t="n">
        <v>6</v>
      </c>
      <c r="J1544" t="n">
        <v>185.25</v>
      </c>
      <c r="K1544" t="n">
        <v>51.39</v>
      </c>
      <c r="L1544" t="n">
        <v>12.75</v>
      </c>
      <c r="M1544" t="n">
        <v>4</v>
      </c>
      <c r="N1544" t="n">
        <v>36.11</v>
      </c>
      <c r="O1544" t="n">
        <v>23081.7</v>
      </c>
      <c r="P1544" t="n">
        <v>77.43000000000001</v>
      </c>
      <c r="Q1544" t="n">
        <v>204.14</v>
      </c>
      <c r="R1544" t="n">
        <v>25.04</v>
      </c>
      <c r="S1544" t="n">
        <v>17.37</v>
      </c>
      <c r="T1544" t="n">
        <v>1733.55</v>
      </c>
      <c r="U1544" t="n">
        <v>0.6899999999999999</v>
      </c>
      <c r="V1544" t="n">
        <v>0.75</v>
      </c>
      <c r="W1544" t="n">
        <v>1.15</v>
      </c>
      <c r="X1544" t="n">
        <v>0.1</v>
      </c>
      <c r="Y1544" t="n">
        <v>1</v>
      </c>
      <c r="Z1544" t="n">
        <v>10</v>
      </c>
    </row>
    <row r="1545">
      <c r="A1545" t="n">
        <v>48</v>
      </c>
      <c r="B1545" t="n">
        <v>85</v>
      </c>
      <c r="C1545" t="inlineStr">
        <is>
          <t xml:space="preserve">CONCLUIDO	</t>
        </is>
      </c>
      <c r="D1545" t="n">
        <v>10.6777</v>
      </c>
      <c r="E1545" t="n">
        <v>9.369999999999999</v>
      </c>
      <c r="F1545" t="n">
        <v>6.79</v>
      </c>
      <c r="G1545" t="n">
        <v>67.89</v>
      </c>
      <c r="H1545" t="n">
        <v>1.24</v>
      </c>
      <c r="I1545" t="n">
        <v>6</v>
      </c>
      <c r="J1545" t="n">
        <v>185.63</v>
      </c>
      <c r="K1545" t="n">
        <v>51.39</v>
      </c>
      <c r="L1545" t="n">
        <v>13</v>
      </c>
      <c r="M1545" t="n">
        <v>4</v>
      </c>
      <c r="N1545" t="n">
        <v>36.24</v>
      </c>
      <c r="O1545" t="n">
        <v>23128.27</v>
      </c>
      <c r="P1545" t="n">
        <v>77.01000000000001</v>
      </c>
      <c r="Q1545" t="n">
        <v>204.18</v>
      </c>
      <c r="R1545" t="n">
        <v>24.89</v>
      </c>
      <c r="S1545" t="n">
        <v>17.37</v>
      </c>
      <c r="T1545" t="n">
        <v>1655.28</v>
      </c>
      <c r="U1545" t="n">
        <v>0.7</v>
      </c>
      <c r="V1545" t="n">
        <v>0.75</v>
      </c>
      <c r="W1545" t="n">
        <v>1.15</v>
      </c>
      <c r="X1545" t="n">
        <v>0.1</v>
      </c>
      <c r="Y1545" t="n">
        <v>1</v>
      </c>
      <c r="Z1545" t="n">
        <v>10</v>
      </c>
    </row>
    <row r="1546">
      <c r="A1546" t="n">
        <v>49</v>
      </c>
      <c r="B1546" t="n">
        <v>85</v>
      </c>
      <c r="C1546" t="inlineStr">
        <is>
          <t xml:space="preserve">CONCLUIDO	</t>
        </is>
      </c>
      <c r="D1546" t="n">
        <v>10.6793</v>
      </c>
      <c r="E1546" t="n">
        <v>9.359999999999999</v>
      </c>
      <c r="F1546" t="n">
        <v>6.79</v>
      </c>
      <c r="G1546" t="n">
        <v>67.88</v>
      </c>
      <c r="H1546" t="n">
        <v>1.26</v>
      </c>
      <c r="I1546" t="n">
        <v>6</v>
      </c>
      <c r="J1546" t="n">
        <v>186.01</v>
      </c>
      <c r="K1546" t="n">
        <v>51.39</v>
      </c>
      <c r="L1546" t="n">
        <v>13.25</v>
      </c>
      <c r="M1546" t="n">
        <v>4</v>
      </c>
      <c r="N1546" t="n">
        <v>36.36</v>
      </c>
      <c r="O1546" t="n">
        <v>23174.88</v>
      </c>
      <c r="P1546" t="n">
        <v>76.83</v>
      </c>
      <c r="Q1546" t="n">
        <v>204.15</v>
      </c>
      <c r="R1546" t="n">
        <v>24.79</v>
      </c>
      <c r="S1546" t="n">
        <v>17.37</v>
      </c>
      <c r="T1546" t="n">
        <v>1609.24</v>
      </c>
      <c r="U1546" t="n">
        <v>0.7</v>
      </c>
      <c r="V1546" t="n">
        <v>0.75</v>
      </c>
      <c r="W1546" t="n">
        <v>1.15</v>
      </c>
      <c r="X1546" t="n">
        <v>0.1</v>
      </c>
      <c r="Y1546" t="n">
        <v>1</v>
      </c>
      <c r="Z1546" t="n">
        <v>10</v>
      </c>
    </row>
    <row r="1547">
      <c r="A1547" t="n">
        <v>50</v>
      </c>
      <c r="B1547" t="n">
        <v>85</v>
      </c>
      <c r="C1547" t="inlineStr">
        <is>
          <t xml:space="preserve">CONCLUIDO	</t>
        </is>
      </c>
      <c r="D1547" t="n">
        <v>10.6739</v>
      </c>
      <c r="E1547" t="n">
        <v>9.369999999999999</v>
      </c>
      <c r="F1547" t="n">
        <v>6.79</v>
      </c>
      <c r="G1547" t="n">
        <v>67.93000000000001</v>
      </c>
      <c r="H1547" t="n">
        <v>1.29</v>
      </c>
      <c r="I1547" t="n">
        <v>6</v>
      </c>
      <c r="J1547" t="n">
        <v>186.38</v>
      </c>
      <c r="K1547" t="n">
        <v>51.39</v>
      </c>
      <c r="L1547" t="n">
        <v>13.5</v>
      </c>
      <c r="M1547" t="n">
        <v>4</v>
      </c>
      <c r="N1547" t="n">
        <v>36.49</v>
      </c>
      <c r="O1547" t="n">
        <v>23221.54</v>
      </c>
      <c r="P1547" t="n">
        <v>76.23999999999999</v>
      </c>
      <c r="Q1547" t="n">
        <v>204.14</v>
      </c>
      <c r="R1547" t="n">
        <v>24.97</v>
      </c>
      <c r="S1547" t="n">
        <v>17.37</v>
      </c>
      <c r="T1547" t="n">
        <v>1696.91</v>
      </c>
      <c r="U1547" t="n">
        <v>0.7</v>
      </c>
      <c r="V1547" t="n">
        <v>0.75</v>
      </c>
      <c r="W1547" t="n">
        <v>1.15</v>
      </c>
      <c r="X1547" t="n">
        <v>0.1</v>
      </c>
      <c r="Y1547" t="n">
        <v>1</v>
      </c>
      <c r="Z1547" t="n">
        <v>10</v>
      </c>
    </row>
    <row r="1548">
      <c r="A1548" t="n">
        <v>51</v>
      </c>
      <c r="B1548" t="n">
        <v>85</v>
      </c>
      <c r="C1548" t="inlineStr">
        <is>
          <t xml:space="preserve">CONCLUIDO	</t>
        </is>
      </c>
      <c r="D1548" t="n">
        <v>10.7351</v>
      </c>
      <c r="E1548" t="n">
        <v>9.32</v>
      </c>
      <c r="F1548" t="n">
        <v>6.77</v>
      </c>
      <c r="G1548" t="n">
        <v>81.28</v>
      </c>
      <c r="H1548" t="n">
        <v>1.31</v>
      </c>
      <c r="I1548" t="n">
        <v>5</v>
      </c>
      <c r="J1548" t="n">
        <v>186.76</v>
      </c>
      <c r="K1548" t="n">
        <v>51.39</v>
      </c>
      <c r="L1548" t="n">
        <v>13.75</v>
      </c>
      <c r="M1548" t="n">
        <v>3</v>
      </c>
      <c r="N1548" t="n">
        <v>36.62</v>
      </c>
      <c r="O1548" t="n">
        <v>23268.24</v>
      </c>
      <c r="P1548" t="n">
        <v>76.01000000000001</v>
      </c>
      <c r="Q1548" t="n">
        <v>204.14</v>
      </c>
      <c r="R1548" t="n">
        <v>24.45</v>
      </c>
      <c r="S1548" t="n">
        <v>17.37</v>
      </c>
      <c r="T1548" t="n">
        <v>1442.87</v>
      </c>
      <c r="U1548" t="n">
        <v>0.71</v>
      </c>
      <c r="V1548" t="n">
        <v>0.75</v>
      </c>
      <c r="W1548" t="n">
        <v>1.14</v>
      </c>
      <c r="X1548" t="n">
        <v>0.08</v>
      </c>
      <c r="Y1548" t="n">
        <v>1</v>
      </c>
      <c r="Z1548" t="n">
        <v>10</v>
      </c>
    </row>
    <row r="1549">
      <c r="A1549" t="n">
        <v>52</v>
      </c>
      <c r="B1549" t="n">
        <v>85</v>
      </c>
      <c r="C1549" t="inlineStr">
        <is>
          <t xml:space="preserve">CONCLUIDO	</t>
        </is>
      </c>
      <c r="D1549" t="n">
        <v>10.7319</v>
      </c>
      <c r="E1549" t="n">
        <v>9.32</v>
      </c>
      <c r="F1549" t="n">
        <v>6.78</v>
      </c>
      <c r="G1549" t="n">
        <v>81.31</v>
      </c>
      <c r="H1549" t="n">
        <v>1.33</v>
      </c>
      <c r="I1549" t="n">
        <v>5</v>
      </c>
      <c r="J1549" t="n">
        <v>187.14</v>
      </c>
      <c r="K1549" t="n">
        <v>51.39</v>
      </c>
      <c r="L1549" t="n">
        <v>14</v>
      </c>
      <c r="M1549" t="n">
        <v>3</v>
      </c>
      <c r="N1549" t="n">
        <v>36.75</v>
      </c>
      <c r="O1549" t="n">
        <v>23314.98</v>
      </c>
      <c r="P1549" t="n">
        <v>76.25</v>
      </c>
      <c r="Q1549" t="n">
        <v>204.14</v>
      </c>
      <c r="R1549" t="n">
        <v>24.5</v>
      </c>
      <c r="S1549" t="n">
        <v>17.37</v>
      </c>
      <c r="T1549" t="n">
        <v>1467.2</v>
      </c>
      <c r="U1549" t="n">
        <v>0.71</v>
      </c>
      <c r="V1549" t="n">
        <v>0.75</v>
      </c>
      <c r="W1549" t="n">
        <v>1.14</v>
      </c>
      <c r="X1549" t="n">
        <v>0.09</v>
      </c>
      <c r="Y1549" t="n">
        <v>1</v>
      </c>
      <c r="Z1549" t="n">
        <v>10</v>
      </c>
    </row>
    <row r="1550">
      <c r="A1550" t="n">
        <v>53</v>
      </c>
      <c r="B1550" t="n">
        <v>85</v>
      </c>
      <c r="C1550" t="inlineStr">
        <is>
          <t xml:space="preserve">CONCLUIDO	</t>
        </is>
      </c>
      <c r="D1550" t="n">
        <v>10.7363</v>
      </c>
      <c r="E1550" t="n">
        <v>9.31</v>
      </c>
      <c r="F1550" t="n">
        <v>6.77</v>
      </c>
      <c r="G1550" t="n">
        <v>81.27</v>
      </c>
      <c r="H1550" t="n">
        <v>1.35</v>
      </c>
      <c r="I1550" t="n">
        <v>5</v>
      </c>
      <c r="J1550" t="n">
        <v>187.52</v>
      </c>
      <c r="K1550" t="n">
        <v>51.39</v>
      </c>
      <c r="L1550" t="n">
        <v>14.25</v>
      </c>
      <c r="M1550" t="n">
        <v>3</v>
      </c>
      <c r="N1550" t="n">
        <v>36.88</v>
      </c>
      <c r="O1550" t="n">
        <v>23361.77</v>
      </c>
      <c r="P1550" t="n">
        <v>76.31</v>
      </c>
      <c r="Q1550" t="n">
        <v>204.14</v>
      </c>
      <c r="R1550" t="n">
        <v>24.38</v>
      </c>
      <c r="S1550" t="n">
        <v>17.37</v>
      </c>
      <c r="T1550" t="n">
        <v>1408.88</v>
      </c>
      <c r="U1550" t="n">
        <v>0.71</v>
      </c>
      <c r="V1550" t="n">
        <v>0.75</v>
      </c>
      <c r="W1550" t="n">
        <v>1.14</v>
      </c>
      <c r="X1550" t="n">
        <v>0.08</v>
      </c>
      <c r="Y1550" t="n">
        <v>1</v>
      </c>
      <c r="Z1550" t="n">
        <v>10</v>
      </c>
    </row>
    <row r="1551">
      <c r="A1551" t="n">
        <v>54</v>
      </c>
      <c r="B1551" t="n">
        <v>85</v>
      </c>
      <c r="C1551" t="inlineStr">
        <is>
          <t xml:space="preserve">CONCLUIDO	</t>
        </is>
      </c>
      <c r="D1551" t="n">
        <v>10.737</v>
      </c>
      <c r="E1551" t="n">
        <v>9.31</v>
      </c>
      <c r="F1551" t="n">
        <v>6.77</v>
      </c>
      <c r="G1551" t="n">
        <v>81.26000000000001</v>
      </c>
      <c r="H1551" t="n">
        <v>1.37</v>
      </c>
      <c r="I1551" t="n">
        <v>5</v>
      </c>
      <c r="J1551" t="n">
        <v>187.9</v>
      </c>
      <c r="K1551" t="n">
        <v>51.39</v>
      </c>
      <c r="L1551" t="n">
        <v>14.5</v>
      </c>
      <c r="M1551" t="n">
        <v>3</v>
      </c>
      <c r="N1551" t="n">
        <v>37.01</v>
      </c>
      <c r="O1551" t="n">
        <v>23408.6</v>
      </c>
      <c r="P1551" t="n">
        <v>76.13</v>
      </c>
      <c r="Q1551" t="n">
        <v>204.14</v>
      </c>
      <c r="R1551" t="n">
        <v>24.44</v>
      </c>
      <c r="S1551" t="n">
        <v>17.37</v>
      </c>
      <c r="T1551" t="n">
        <v>1437.98</v>
      </c>
      <c r="U1551" t="n">
        <v>0.71</v>
      </c>
      <c r="V1551" t="n">
        <v>0.75</v>
      </c>
      <c r="W1551" t="n">
        <v>1.14</v>
      </c>
      <c r="X1551" t="n">
        <v>0.08</v>
      </c>
      <c r="Y1551" t="n">
        <v>1</v>
      </c>
      <c r="Z1551" t="n">
        <v>10</v>
      </c>
    </row>
    <row r="1552">
      <c r="A1552" t="n">
        <v>55</v>
      </c>
      <c r="B1552" t="n">
        <v>85</v>
      </c>
      <c r="C1552" t="inlineStr">
        <is>
          <t xml:space="preserve">CONCLUIDO	</t>
        </is>
      </c>
      <c r="D1552" t="n">
        <v>10.7347</v>
      </c>
      <c r="E1552" t="n">
        <v>9.32</v>
      </c>
      <c r="F1552" t="n">
        <v>6.77</v>
      </c>
      <c r="G1552" t="n">
        <v>81.28</v>
      </c>
      <c r="H1552" t="n">
        <v>1.39</v>
      </c>
      <c r="I1552" t="n">
        <v>5</v>
      </c>
      <c r="J1552" t="n">
        <v>188.28</v>
      </c>
      <c r="K1552" t="n">
        <v>51.39</v>
      </c>
      <c r="L1552" t="n">
        <v>14.75</v>
      </c>
      <c r="M1552" t="n">
        <v>3</v>
      </c>
      <c r="N1552" t="n">
        <v>37.14</v>
      </c>
      <c r="O1552" t="n">
        <v>23455.48</v>
      </c>
      <c r="P1552" t="n">
        <v>75.95999999999999</v>
      </c>
      <c r="Q1552" t="n">
        <v>204.14</v>
      </c>
      <c r="R1552" t="n">
        <v>24.45</v>
      </c>
      <c r="S1552" t="n">
        <v>17.37</v>
      </c>
      <c r="T1552" t="n">
        <v>1443.11</v>
      </c>
      <c r="U1552" t="n">
        <v>0.71</v>
      </c>
      <c r="V1552" t="n">
        <v>0.75</v>
      </c>
      <c r="W1552" t="n">
        <v>1.14</v>
      </c>
      <c r="X1552" t="n">
        <v>0.08</v>
      </c>
      <c r="Y1552" t="n">
        <v>1</v>
      </c>
      <c r="Z1552" t="n">
        <v>10</v>
      </c>
    </row>
    <row r="1553">
      <c r="A1553" t="n">
        <v>56</v>
      </c>
      <c r="B1553" t="n">
        <v>85</v>
      </c>
      <c r="C1553" t="inlineStr">
        <is>
          <t xml:space="preserve">CONCLUIDO	</t>
        </is>
      </c>
      <c r="D1553" t="n">
        <v>10.7296</v>
      </c>
      <c r="E1553" t="n">
        <v>9.32</v>
      </c>
      <c r="F1553" t="n">
        <v>6.78</v>
      </c>
      <c r="G1553" t="n">
        <v>81.34</v>
      </c>
      <c r="H1553" t="n">
        <v>1.41</v>
      </c>
      <c r="I1553" t="n">
        <v>5</v>
      </c>
      <c r="J1553" t="n">
        <v>188.66</v>
      </c>
      <c r="K1553" t="n">
        <v>51.39</v>
      </c>
      <c r="L1553" t="n">
        <v>15</v>
      </c>
      <c r="M1553" t="n">
        <v>3</v>
      </c>
      <c r="N1553" t="n">
        <v>37.27</v>
      </c>
      <c r="O1553" t="n">
        <v>23502.4</v>
      </c>
      <c r="P1553" t="n">
        <v>75.87</v>
      </c>
      <c r="Q1553" t="n">
        <v>204.14</v>
      </c>
      <c r="R1553" t="n">
        <v>24.53</v>
      </c>
      <c r="S1553" t="n">
        <v>17.37</v>
      </c>
      <c r="T1553" t="n">
        <v>1484.62</v>
      </c>
      <c r="U1553" t="n">
        <v>0.71</v>
      </c>
      <c r="V1553" t="n">
        <v>0.75</v>
      </c>
      <c r="W1553" t="n">
        <v>1.15</v>
      </c>
      <c r="X1553" t="n">
        <v>0.09</v>
      </c>
      <c r="Y1553" t="n">
        <v>1</v>
      </c>
      <c r="Z1553" t="n">
        <v>10</v>
      </c>
    </row>
    <row r="1554">
      <c r="A1554" t="n">
        <v>57</v>
      </c>
      <c r="B1554" t="n">
        <v>85</v>
      </c>
      <c r="C1554" t="inlineStr">
        <is>
          <t xml:space="preserve">CONCLUIDO	</t>
        </is>
      </c>
      <c r="D1554" t="n">
        <v>10.7322</v>
      </c>
      <c r="E1554" t="n">
        <v>9.32</v>
      </c>
      <c r="F1554" t="n">
        <v>6.78</v>
      </c>
      <c r="G1554" t="n">
        <v>81.31</v>
      </c>
      <c r="H1554" t="n">
        <v>1.43</v>
      </c>
      <c r="I1554" t="n">
        <v>5</v>
      </c>
      <c r="J1554" t="n">
        <v>189.04</v>
      </c>
      <c r="K1554" t="n">
        <v>51.39</v>
      </c>
      <c r="L1554" t="n">
        <v>15.25</v>
      </c>
      <c r="M1554" t="n">
        <v>3</v>
      </c>
      <c r="N1554" t="n">
        <v>37.4</v>
      </c>
      <c r="O1554" t="n">
        <v>23549.36</v>
      </c>
      <c r="P1554" t="n">
        <v>75.52</v>
      </c>
      <c r="Q1554" t="n">
        <v>204.18</v>
      </c>
      <c r="R1554" t="n">
        <v>24.46</v>
      </c>
      <c r="S1554" t="n">
        <v>17.37</v>
      </c>
      <c r="T1554" t="n">
        <v>1449.82</v>
      </c>
      <c r="U1554" t="n">
        <v>0.71</v>
      </c>
      <c r="V1554" t="n">
        <v>0.75</v>
      </c>
      <c r="W1554" t="n">
        <v>1.15</v>
      </c>
      <c r="X1554" t="n">
        <v>0.08</v>
      </c>
      <c r="Y1554" t="n">
        <v>1</v>
      </c>
      <c r="Z1554" t="n">
        <v>10</v>
      </c>
    </row>
    <row r="1555">
      <c r="A1555" t="n">
        <v>58</v>
      </c>
      <c r="B1555" t="n">
        <v>85</v>
      </c>
      <c r="C1555" t="inlineStr">
        <is>
          <t xml:space="preserve">CONCLUIDO	</t>
        </is>
      </c>
      <c r="D1555" t="n">
        <v>10.7443</v>
      </c>
      <c r="E1555" t="n">
        <v>9.31</v>
      </c>
      <c r="F1555" t="n">
        <v>6.77</v>
      </c>
      <c r="G1555" t="n">
        <v>81.18000000000001</v>
      </c>
      <c r="H1555" t="n">
        <v>1.45</v>
      </c>
      <c r="I1555" t="n">
        <v>5</v>
      </c>
      <c r="J1555" t="n">
        <v>189.42</v>
      </c>
      <c r="K1555" t="n">
        <v>51.39</v>
      </c>
      <c r="L1555" t="n">
        <v>15.5</v>
      </c>
      <c r="M1555" t="n">
        <v>3</v>
      </c>
      <c r="N1555" t="n">
        <v>37.53</v>
      </c>
      <c r="O1555" t="n">
        <v>23596.37</v>
      </c>
      <c r="P1555" t="n">
        <v>75.03</v>
      </c>
      <c r="Q1555" t="n">
        <v>204.14</v>
      </c>
      <c r="R1555" t="n">
        <v>24.13</v>
      </c>
      <c r="S1555" t="n">
        <v>17.37</v>
      </c>
      <c r="T1555" t="n">
        <v>1280.83</v>
      </c>
      <c r="U1555" t="n">
        <v>0.72</v>
      </c>
      <c r="V1555" t="n">
        <v>0.75</v>
      </c>
      <c r="W1555" t="n">
        <v>1.14</v>
      </c>
      <c r="X1555" t="n">
        <v>0.07000000000000001</v>
      </c>
      <c r="Y1555" t="n">
        <v>1</v>
      </c>
      <c r="Z1555" t="n">
        <v>10</v>
      </c>
    </row>
    <row r="1556">
      <c r="A1556" t="n">
        <v>59</v>
      </c>
      <c r="B1556" t="n">
        <v>85</v>
      </c>
      <c r="C1556" t="inlineStr">
        <is>
          <t xml:space="preserve">CONCLUIDO	</t>
        </is>
      </c>
      <c r="D1556" t="n">
        <v>10.7456</v>
      </c>
      <c r="E1556" t="n">
        <v>9.31</v>
      </c>
      <c r="F1556" t="n">
        <v>6.76</v>
      </c>
      <c r="G1556" t="n">
        <v>81.17</v>
      </c>
      <c r="H1556" t="n">
        <v>1.47</v>
      </c>
      <c r="I1556" t="n">
        <v>5</v>
      </c>
      <c r="J1556" t="n">
        <v>189.81</v>
      </c>
      <c r="K1556" t="n">
        <v>51.39</v>
      </c>
      <c r="L1556" t="n">
        <v>15.75</v>
      </c>
      <c r="M1556" t="n">
        <v>3</v>
      </c>
      <c r="N1556" t="n">
        <v>37.66</v>
      </c>
      <c r="O1556" t="n">
        <v>23643.43</v>
      </c>
      <c r="P1556" t="n">
        <v>74.42</v>
      </c>
      <c r="Q1556" t="n">
        <v>204.16</v>
      </c>
      <c r="R1556" t="n">
        <v>24.04</v>
      </c>
      <c r="S1556" t="n">
        <v>17.37</v>
      </c>
      <c r="T1556" t="n">
        <v>1235.76</v>
      </c>
      <c r="U1556" t="n">
        <v>0.72</v>
      </c>
      <c r="V1556" t="n">
        <v>0.76</v>
      </c>
      <c r="W1556" t="n">
        <v>1.15</v>
      </c>
      <c r="X1556" t="n">
        <v>0.07000000000000001</v>
      </c>
      <c r="Y1556" t="n">
        <v>1</v>
      </c>
      <c r="Z1556" t="n">
        <v>10</v>
      </c>
    </row>
    <row r="1557">
      <c r="A1557" t="n">
        <v>60</v>
      </c>
      <c r="B1557" t="n">
        <v>85</v>
      </c>
      <c r="C1557" t="inlineStr">
        <is>
          <t xml:space="preserve">CONCLUIDO	</t>
        </is>
      </c>
      <c r="D1557" t="n">
        <v>10.7376</v>
      </c>
      <c r="E1557" t="n">
        <v>9.31</v>
      </c>
      <c r="F1557" t="n">
        <v>6.77</v>
      </c>
      <c r="G1557" t="n">
        <v>81.25</v>
      </c>
      <c r="H1557" t="n">
        <v>1.49</v>
      </c>
      <c r="I1557" t="n">
        <v>5</v>
      </c>
      <c r="J1557" t="n">
        <v>190.19</v>
      </c>
      <c r="K1557" t="n">
        <v>51.39</v>
      </c>
      <c r="L1557" t="n">
        <v>16</v>
      </c>
      <c r="M1557" t="n">
        <v>3</v>
      </c>
      <c r="N1557" t="n">
        <v>37.79</v>
      </c>
      <c r="O1557" t="n">
        <v>23690.52</v>
      </c>
      <c r="P1557" t="n">
        <v>73.88</v>
      </c>
      <c r="Q1557" t="n">
        <v>204.14</v>
      </c>
      <c r="R1557" t="n">
        <v>24.22</v>
      </c>
      <c r="S1557" t="n">
        <v>17.37</v>
      </c>
      <c r="T1557" t="n">
        <v>1327.61</v>
      </c>
      <c r="U1557" t="n">
        <v>0.72</v>
      </c>
      <c r="V1557" t="n">
        <v>0.75</v>
      </c>
      <c r="W1557" t="n">
        <v>1.15</v>
      </c>
      <c r="X1557" t="n">
        <v>0.08</v>
      </c>
      <c r="Y1557" t="n">
        <v>1</v>
      </c>
      <c r="Z1557" t="n">
        <v>10</v>
      </c>
    </row>
    <row r="1558">
      <c r="A1558" t="n">
        <v>61</v>
      </c>
      <c r="B1558" t="n">
        <v>85</v>
      </c>
      <c r="C1558" t="inlineStr">
        <is>
          <t xml:space="preserve">CONCLUIDO	</t>
        </is>
      </c>
      <c r="D1558" t="n">
        <v>10.7421</v>
      </c>
      <c r="E1558" t="n">
        <v>9.31</v>
      </c>
      <c r="F1558" t="n">
        <v>6.77</v>
      </c>
      <c r="G1558" t="n">
        <v>81.20999999999999</v>
      </c>
      <c r="H1558" t="n">
        <v>1.51</v>
      </c>
      <c r="I1558" t="n">
        <v>5</v>
      </c>
      <c r="J1558" t="n">
        <v>190.57</v>
      </c>
      <c r="K1558" t="n">
        <v>51.39</v>
      </c>
      <c r="L1558" t="n">
        <v>16.25</v>
      </c>
      <c r="M1558" t="n">
        <v>3</v>
      </c>
      <c r="N1558" t="n">
        <v>37.93</v>
      </c>
      <c r="O1558" t="n">
        <v>23737.67</v>
      </c>
      <c r="P1558" t="n">
        <v>73.47</v>
      </c>
      <c r="Q1558" t="n">
        <v>204.14</v>
      </c>
      <c r="R1558" t="n">
        <v>24.19</v>
      </c>
      <c r="S1558" t="n">
        <v>17.37</v>
      </c>
      <c r="T1558" t="n">
        <v>1314.52</v>
      </c>
      <c r="U1558" t="n">
        <v>0.72</v>
      </c>
      <c r="V1558" t="n">
        <v>0.75</v>
      </c>
      <c r="W1558" t="n">
        <v>1.14</v>
      </c>
      <c r="X1558" t="n">
        <v>0.08</v>
      </c>
      <c r="Y1558" t="n">
        <v>1</v>
      </c>
      <c r="Z1558" t="n">
        <v>10</v>
      </c>
    </row>
    <row r="1559">
      <c r="A1559" t="n">
        <v>62</v>
      </c>
      <c r="B1559" t="n">
        <v>85</v>
      </c>
      <c r="C1559" t="inlineStr">
        <is>
          <t xml:space="preserve">CONCLUIDO	</t>
        </is>
      </c>
      <c r="D1559" t="n">
        <v>10.7383</v>
      </c>
      <c r="E1559" t="n">
        <v>9.31</v>
      </c>
      <c r="F1559" t="n">
        <v>6.77</v>
      </c>
      <c r="G1559" t="n">
        <v>81.25</v>
      </c>
      <c r="H1559" t="n">
        <v>1.53</v>
      </c>
      <c r="I1559" t="n">
        <v>5</v>
      </c>
      <c r="J1559" t="n">
        <v>190.95</v>
      </c>
      <c r="K1559" t="n">
        <v>51.39</v>
      </c>
      <c r="L1559" t="n">
        <v>16.5</v>
      </c>
      <c r="M1559" t="n">
        <v>3</v>
      </c>
      <c r="N1559" t="n">
        <v>38.06</v>
      </c>
      <c r="O1559" t="n">
        <v>23784.85</v>
      </c>
      <c r="P1559" t="n">
        <v>73.33</v>
      </c>
      <c r="Q1559" t="n">
        <v>204.16</v>
      </c>
      <c r="R1559" t="n">
        <v>24.33</v>
      </c>
      <c r="S1559" t="n">
        <v>17.37</v>
      </c>
      <c r="T1559" t="n">
        <v>1381.92</v>
      </c>
      <c r="U1559" t="n">
        <v>0.71</v>
      </c>
      <c r="V1559" t="n">
        <v>0.75</v>
      </c>
      <c r="W1559" t="n">
        <v>1.14</v>
      </c>
      <c r="X1559" t="n">
        <v>0.08</v>
      </c>
      <c r="Y1559" t="n">
        <v>1</v>
      </c>
      <c r="Z1559" t="n">
        <v>10</v>
      </c>
    </row>
    <row r="1560">
      <c r="A1560" t="n">
        <v>63</v>
      </c>
      <c r="B1560" t="n">
        <v>85</v>
      </c>
      <c r="C1560" t="inlineStr">
        <is>
          <t xml:space="preserve">CONCLUIDO	</t>
        </is>
      </c>
      <c r="D1560" t="n">
        <v>10.7354</v>
      </c>
      <c r="E1560" t="n">
        <v>9.32</v>
      </c>
      <c r="F1560" t="n">
        <v>6.77</v>
      </c>
      <c r="G1560" t="n">
        <v>81.28</v>
      </c>
      <c r="H1560" t="n">
        <v>1.55</v>
      </c>
      <c r="I1560" t="n">
        <v>5</v>
      </c>
      <c r="J1560" t="n">
        <v>191.34</v>
      </c>
      <c r="K1560" t="n">
        <v>51.39</v>
      </c>
      <c r="L1560" t="n">
        <v>16.75</v>
      </c>
      <c r="M1560" t="n">
        <v>3</v>
      </c>
      <c r="N1560" t="n">
        <v>38.19</v>
      </c>
      <c r="O1560" t="n">
        <v>23832.09</v>
      </c>
      <c r="P1560" t="n">
        <v>73</v>
      </c>
      <c r="Q1560" t="n">
        <v>204.16</v>
      </c>
      <c r="R1560" t="n">
        <v>24.36</v>
      </c>
      <c r="S1560" t="n">
        <v>17.37</v>
      </c>
      <c r="T1560" t="n">
        <v>1395.14</v>
      </c>
      <c r="U1560" t="n">
        <v>0.71</v>
      </c>
      <c r="V1560" t="n">
        <v>0.75</v>
      </c>
      <c r="W1560" t="n">
        <v>1.14</v>
      </c>
      <c r="X1560" t="n">
        <v>0.08</v>
      </c>
      <c r="Y1560" t="n">
        <v>1</v>
      </c>
      <c r="Z1560" t="n">
        <v>10</v>
      </c>
    </row>
    <row r="1561">
      <c r="A1561" t="n">
        <v>64</v>
      </c>
      <c r="B1561" t="n">
        <v>85</v>
      </c>
      <c r="C1561" t="inlineStr">
        <is>
          <t xml:space="preserve">CONCLUIDO	</t>
        </is>
      </c>
      <c r="D1561" t="n">
        <v>10.7453</v>
      </c>
      <c r="E1561" t="n">
        <v>9.31</v>
      </c>
      <c r="F1561" t="n">
        <v>6.76</v>
      </c>
      <c r="G1561" t="n">
        <v>81.17</v>
      </c>
      <c r="H1561" t="n">
        <v>1.57</v>
      </c>
      <c r="I1561" t="n">
        <v>5</v>
      </c>
      <c r="J1561" t="n">
        <v>191.72</v>
      </c>
      <c r="K1561" t="n">
        <v>51.39</v>
      </c>
      <c r="L1561" t="n">
        <v>17</v>
      </c>
      <c r="M1561" t="n">
        <v>3</v>
      </c>
      <c r="N1561" t="n">
        <v>38.33</v>
      </c>
      <c r="O1561" t="n">
        <v>23879.37</v>
      </c>
      <c r="P1561" t="n">
        <v>72.31</v>
      </c>
      <c r="Q1561" t="n">
        <v>204.15</v>
      </c>
      <c r="R1561" t="n">
        <v>24.17</v>
      </c>
      <c r="S1561" t="n">
        <v>17.37</v>
      </c>
      <c r="T1561" t="n">
        <v>1302.54</v>
      </c>
      <c r="U1561" t="n">
        <v>0.72</v>
      </c>
      <c r="V1561" t="n">
        <v>0.75</v>
      </c>
      <c r="W1561" t="n">
        <v>1.14</v>
      </c>
      <c r="X1561" t="n">
        <v>0.07000000000000001</v>
      </c>
      <c r="Y1561" t="n">
        <v>1</v>
      </c>
      <c r="Z1561" t="n">
        <v>10</v>
      </c>
    </row>
    <row r="1562">
      <c r="A1562" t="n">
        <v>65</v>
      </c>
      <c r="B1562" t="n">
        <v>85</v>
      </c>
      <c r="C1562" t="inlineStr">
        <is>
          <t xml:space="preserve">CONCLUIDO	</t>
        </is>
      </c>
      <c r="D1562" t="n">
        <v>10.8063</v>
      </c>
      <c r="E1562" t="n">
        <v>9.25</v>
      </c>
      <c r="F1562" t="n">
        <v>6.75</v>
      </c>
      <c r="G1562" t="n">
        <v>101.19</v>
      </c>
      <c r="H1562" t="n">
        <v>1.59</v>
      </c>
      <c r="I1562" t="n">
        <v>4</v>
      </c>
      <c r="J1562" t="n">
        <v>192.1</v>
      </c>
      <c r="K1562" t="n">
        <v>51.39</v>
      </c>
      <c r="L1562" t="n">
        <v>17.25</v>
      </c>
      <c r="M1562" t="n">
        <v>2</v>
      </c>
      <c r="N1562" t="n">
        <v>38.46</v>
      </c>
      <c r="O1562" t="n">
        <v>23926.69</v>
      </c>
      <c r="P1562" t="n">
        <v>71.7</v>
      </c>
      <c r="Q1562" t="n">
        <v>204.14</v>
      </c>
      <c r="R1562" t="n">
        <v>23.48</v>
      </c>
      <c r="S1562" t="n">
        <v>17.37</v>
      </c>
      <c r="T1562" t="n">
        <v>962.66</v>
      </c>
      <c r="U1562" t="n">
        <v>0.74</v>
      </c>
      <c r="V1562" t="n">
        <v>0.76</v>
      </c>
      <c r="W1562" t="n">
        <v>1.14</v>
      </c>
      <c r="X1562" t="n">
        <v>0.05</v>
      </c>
      <c r="Y1562" t="n">
        <v>1</v>
      </c>
      <c r="Z1562" t="n">
        <v>10</v>
      </c>
    </row>
    <row r="1563">
      <c r="A1563" t="n">
        <v>66</v>
      </c>
      <c r="B1563" t="n">
        <v>85</v>
      </c>
      <c r="C1563" t="inlineStr">
        <is>
          <t xml:space="preserve">CONCLUIDO	</t>
        </is>
      </c>
      <c r="D1563" t="n">
        <v>10.8024</v>
      </c>
      <c r="E1563" t="n">
        <v>9.26</v>
      </c>
      <c r="F1563" t="n">
        <v>6.75</v>
      </c>
      <c r="G1563" t="n">
        <v>101.24</v>
      </c>
      <c r="H1563" t="n">
        <v>1.61</v>
      </c>
      <c r="I1563" t="n">
        <v>4</v>
      </c>
      <c r="J1563" t="n">
        <v>192.49</v>
      </c>
      <c r="K1563" t="n">
        <v>51.39</v>
      </c>
      <c r="L1563" t="n">
        <v>17.5</v>
      </c>
      <c r="M1563" t="n">
        <v>2</v>
      </c>
      <c r="N1563" t="n">
        <v>38.59</v>
      </c>
      <c r="O1563" t="n">
        <v>23974.06</v>
      </c>
      <c r="P1563" t="n">
        <v>71.84</v>
      </c>
      <c r="Q1563" t="n">
        <v>204.19</v>
      </c>
      <c r="R1563" t="n">
        <v>23.61</v>
      </c>
      <c r="S1563" t="n">
        <v>17.37</v>
      </c>
      <c r="T1563" t="n">
        <v>1028.29</v>
      </c>
      <c r="U1563" t="n">
        <v>0.74</v>
      </c>
      <c r="V1563" t="n">
        <v>0.76</v>
      </c>
      <c r="W1563" t="n">
        <v>1.14</v>
      </c>
      <c r="X1563" t="n">
        <v>0.06</v>
      </c>
      <c r="Y1563" t="n">
        <v>1</v>
      </c>
      <c r="Z1563" t="n">
        <v>10</v>
      </c>
    </row>
    <row r="1564">
      <c r="A1564" t="n">
        <v>67</v>
      </c>
      <c r="B1564" t="n">
        <v>85</v>
      </c>
      <c r="C1564" t="inlineStr">
        <is>
          <t xml:space="preserve">CONCLUIDO	</t>
        </is>
      </c>
      <c r="D1564" t="n">
        <v>10.8014</v>
      </c>
      <c r="E1564" t="n">
        <v>9.26</v>
      </c>
      <c r="F1564" t="n">
        <v>6.75</v>
      </c>
      <c r="G1564" t="n">
        <v>101.25</v>
      </c>
      <c r="H1564" t="n">
        <v>1.63</v>
      </c>
      <c r="I1564" t="n">
        <v>4</v>
      </c>
      <c r="J1564" t="n">
        <v>192.87</v>
      </c>
      <c r="K1564" t="n">
        <v>51.39</v>
      </c>
      <c r="L1564" t="n">
        <v>17.75</v>
      </c>
      <c r="M1564" t="n">
        <v>2</v>
      </c>
      <c r="N1564" t="n">
        <v>38.73</v>
      </c>
      <c r="O1564" t="n">
        <v>24021.47</v>
      </c>
      <c r="P1564" t="n">
        <v>72.03</v>
      </c>
      <c r="Q1564" t="n">
        <v>204.14</v>
      </c>
      <c r="R1564" t="n">
        <v>23.66</v>
      </c>
      <c r="S1564" t="n">
        <v>17.37</v>
      </c>
      <c r="T1564" t="n">
        <v>1051.03</v>
      </c>
      <c r="U1564" t="n">
        <v>0.73</v>
      </c>
      <c r="V1564" t="n">
        <v>0.76</v>
      </c>
      <c r="W1564" t="n">
        <v>1.14</v>
      </c>
      <c r="X1564" t="n">
        <v>0.06</v>
      </c>
      <c r="Y1564" t="n">
        <v>1</v>
      </c>
      <c r="Z1564" t="n">
        <v>10</v>
      </c>
    </row>
    <row r="1565">
      <c r="A1565" t="n">
        <v>68</v>
      </c>
      <c r="B1565" t="n">
        <v>85</v>
      </c>
      <c r="C1565" t="inlineStr">
        <is>
          <t xml:space="preserve">CONCLUIDO	</t>
        </is>
      </c>
      <c r="D1565" t="n">
        <v>10.8017</v>
      </c>
      <c r="E1565" t="n">
        <v>9.26</v>
      </c>
      <c r="F1565" t="n">
        <v>6.75</v>
      </c>
      <c r="G1565" t="n">
        <v>101.25</v>
      </c>
      <c r="H1565" t="n">
        <v>1.65</v>
      </c>
      <c r="I1565" t="n">
        <v>4</v>
      </c>
      <c r="J1565" t="n">
        <v>193.26</v>
      </c>
      <c r="K1565" t="n">
        <v>51.39</v>
      </c>
      <c r="L1565" t="n">
        <v>18</v>
      </c>
      <c r="M1565" t="n">
        <v>2</v>
      </c>
      <c r="N1565" t="n">
        <v>38.86</v>
      </c>
      <c r="O1565" t="n">
        <v>24068.93</v>
      </c>
      <c r="P1565" t="n">
        <v>72.09</v>
      </c>
      <c r="Q1565" t="n">
        <v>204.14</v>
      </c>
      <c r="R1565" t="n">
        <v>23.68</v>
      </c>
      <c r="S1565" t="n">
        <v>17.37</v>
      </c>
      <c r="T1565" t="n">
        <v>1062.07</v>
      </c>
      <c r="U1565" t="n">
        <v>0.73</v>
      </c>
      <c r="V1565" t="n">
        <v>0.76</v>
      </c>
      <c r="W1565" t="n">
        <v>1.14</v>
      </c>
      <c r="X1565" t="n">
        <v>0.06</v>
      </c>
      <c r="Y1565" t="n">
        <v>1</v>
      </c>
      <c r="Z1565" t="n">
        <v>10</v>
      </c>
    </row>
    <row r="1566">
      <c r="A1566" t="n">
        <v>69</v>
      </c>
      <c r="B1566" t="n">
        <v>85</v>
      </c>
      <c r="C1566" t="inlineStr">
        <is>
          <t xml:space="preserve">CONCLUIDO	</t>
        </is>
      </c>
      <c r="D1566" t="n">
        <v>10.8066</v>
      </c>
      <c r="E1566" t="n">
        <v>9.25</v>
      </c>
      <c r="F1566" t="n">
        <v>6.75</v>
      </c>
      <c r="G1566" t="n">
        <v>101.18</v>
      </c>
      <c r="H1566" t="n">
        <v>1.67</v>
      </c>
      <c r="I1566" t="n">
        <v>4</v>
      </c>
      <c r="J1566" t="n">
        <v>193.64</v>
      </c>
      <c r="K1566" t="n">
        <v>51.39</v>
      </c>
      <c r="L1566" t="n">
        <v>18.25</v>
      </c>
      <c r="M1566" t="n">
        <v>2</v>
      </c>
      <c r="N1566" t="n">
        <v>39</v>
      </c>
      <c r="O1566" t="n">
        <v>24116.44</v>
      </c>
      <c r="P1566" t="n">
        <v>72.11</v>
      </c>
      <c r="Q1566" t="n">
        <v>204.14</v>
      </c>
      <c r="R1566" t="n">
        <v>23.59</v>
      </c>
      <c r="S1566" t="n">
        <v>17.37</v>
      </c>
      <c r="T1566" t="n">
        <v>1015.7</v>
      </c>
      <c r="U1566" t="n">
        <v>0.74</v>
      </c>
      <c r="V1566" t="n">
        <v>0.76</v>
      </c>
      <c r="W1566" t="n">
        <v>1.14</v>
      </c>
      <c r="X1566" t="n">
        <v>0.05</v>
      </c>
      <c r="Y1566" t="n">
        <v>1</v>
      </c>
      <c r="Z1566" t="n">
        <v>10</v>
      </c>
    </row>
    <row r="1567">
      <c r="A1567" t="n">
        <v>70</v>
      </c>
      <c r="B1567" t="n">
        <v>85</v>
      </c>
      <c r="C1567" t="inlineStr">
        <is>
          <t xml:space="preserve">CONCLUIDO	</t>
        </is>
      </c>
      <c r="D1567" t="n">
        <v>10.8098</v>
      </c>
      <c r="E1567" t="n">
        <v>9.25</v>
      </c>
      <c r="F1567" t="n">
        <v>6.74</v>
      </c>
      <c r="G1567" t="n">
        <v>101.14</v>
      </c>
      <c r="H1567" t="n">
        <v>1.69</v>
      </c>
      <c r="I1567" t="n">
        <v>4</v>
      </c>
      <c r="J1567" t="n">
        <v>194.03</v>
      </c>
      <c r="K1567" t="n">
        <v>51.39</v>
      </c>
      <c r="L1567" t="n">
        <v>18.5</v>
      </c>
      <c r="M1567" t="n">
        <v>2</v>
      </c>
      <c r="N1567" t="n">
        <v>39.13</v>
      </c>
      <c r="O1567" t="n">
        <v>24163.99</v>
      </c>
      <c r="P1567" t="n">
        <v>72.06999999999999</v>
      </c>
      <c r="Q1567" t="n">
        <v>204.16</v>
      </c>
      <c r="R1567" t="n">
        <v>23.44</v>
      </c>
      <c r="S1567" t="n">
        <v>17.37</v>
      </c>
      <c r="T1567" t="n">
        <v>944.4400000000001</v>
      </c>
      <c r="U1567" t="n">
        <v>0.74</v>
      </c>
      <c r="V1567" t="n">
        <v>0.76</v>
      </c>
      <c r="W1567" t="n">
        <v>1.14</v>
      </c>
      <c r="X1567" t="n">
        <v>0.05</v>
      </c>
      <c r="Y1567" t="n">
        <v>1</v>
      </c>
      <c r="Z1567" t="n">
        <v>10</v>
      </c>
    </row>
    <row r="1568">
      <c r="A1568" t="n">
        <v>71</v>
      </c>
      <c r="B1568" t="n">
        <v>85</v>
      </c>
      <c r="C1568" t="inlineStr">
        <is>
          <t xml:space="preserve">CONCLUIDO	</t>
        </is>
      </c>
      <c r="D1568" t="n">
        <v>10.8046</v>
      </c>
      <c r="E1568" t="n">
        <v>9.26</v>
      </c>
      <c r="F1568" t="n">
        <v>6.75</v>
      </c>
      <c r="G1568" t="n">
        <v>101.21</v>
      </c>
      <c r="H1568" t="n">
        <v>1.71</v>
      </c>
      <c r="I1568" t="n">
        <v>4</v>
      </c>
      <c r="J1568" t="n">
        <v>194.41</v>
      </c>
      <c r="K1568" t="n">
        <v>51.39</v>
      </c>
      <c r="L1568" t="n">
        <v>18.75</v>
      </c>
      <c r="M1568" t="n">
        <v>2</v>
      </c>
      <c r="N1568" t="n">
        <v>39.27</v>
      </c>
      <c r="O1568" t="n">
        <v>24211.59</v>
      </c>
      <c r="P1568" t="n">
        <v>72</v>
      </c>
      <c r="Q1568" t="n">
        <v>204.14</v>
      </c>
      <c r="R1568" t="n">
        <v>23.58</v>
      </c>
      <c r="S1568" t="n">
        <v>17.37</v>
      </c>
      <c r="T1568" t="n">
        <v>1009.91</v>
      </c>
      <c r="U1568" t="n">
        <v>0.74</v>
      </c>
      <c r="V1568" t="n">
        <v>0.76</v>
      </c>
      <c r="W1568" t="n">
        <v>1.14</v>
      </c>
      <c r="X1568" t="n">
        <v>0.06</v>
      </c>
      <c r="Y1568" t="n">
        <v>1</v>
      </c>
      <c r="Z1568" t="n">
        <v>10</v>
      </c>
    </row>
    <row r="1569">
      <c r="A1569" t="n">
        <v>72</v>
      </c>
      <c r="B1569" t="n">
        <v>85</v>
      </c>
      <c r="C1569" t="inlineStr">
        <is>
          <t xml:space="preserve">CONCLUIDO	</t>
        </is>
      </c>
      <c r="D1569" t="n">
        <v>10.8024</v>
      </c>
      <c r="E1569" t="n">
        <v>9.26</v>
      </c>
      <c r="F1569" t="n">
        <v>6.75</v>
      </c>
      <c r="G1569" t="n">
        <v>101.24</v>
      </c>
      <c r="H1569" t="n">
        <v>1.73</v>
      </c>
      <c r="I1569" t="n">
        <v>4</v>
      </c>
      <c r="J1569" t="n">
        <v>194.8</v>
      </c>
      <c r="K1569" t="n">
        <v>51.39</v>
      </c>
      <c r="L1569" t="n">
        <v>19</v>
      </c>
      <c r="M1569" t="n">
        <v>2</v>
      </c>
      <c r="N1569" t="n">
        <v>39.41</v>
      </c>
      <c r="O1569" t="n">
        <v>24259.23</v>
      </c>
      <c r="P1569" t="n">
        <v>71.89</v>
      </c>
      <c r="Q1569" t="n">
        <v>204.14</v>
      </c>
      <c r="R1569" t="n">
        <v>23.64</v>
      </c>
      <c r="S1569" t="n">
        <v>17.37</v>
      </c>
      <c r="T1569" t="n">
        <v>1042.85</v>
      </c>
      <c r="U1569" t="n">
        <v>0.73</v>
      </c>
      <c r="V1569" t="n">
        <v>0.76</v>
      </c>
      <c r="W1569" t="n">
        <v>1.14</v>
      </c>
      <c r="X1569" t="n">
        <v>0.06</v>
      </c>
      <c r="Y1569" t="n">
        <v>1</v>
      </c>
      <c r="Z1569" t="n">
        <v>10</v>
      </c>
    </row>
    <row r="1570">
      <c r="A1570" t="n">
        <v>73</v>
      </c>
      <c r="B1570" t="n">
        <v>85</v>
      </c>
      <c r="C1570" t="inlineStr">
        <is>
          <t xml:space="preserve">CONCLUIDO	</t>
        </is>
      </c>
      <c r="D1570" t="n">
        <v>10.7985</v>
      </c>
      <c r="E1570" t="n">
        <v>9.26</v>
      </c>
      <c r="F1570" t="n">
        <v>6.75</v>
      </c>
      <c r="G1570" t="n">
        <v>101.29</v>
      </c>
      <c r="H1570" t="n">
        <v>1.75</v>
      </c>
      <c r="I1570" t="n">
        <v>4</v>
      </c>
      <c r="J1570" t="n">
        <v>195.19</v>
      </c>
      <c r="K1570" t="n">
        <v>51.39</v>
      </c>
      <c r="L1570" t="n">
        <v>19.25</v>
      </c>
      <c r="M1570" t="n">
        <v>1</v>
      </c>
      <c r="N1570" t="n">
        <v>39.54</v>
      </c>
      <c r="O1570" t="n">
        <v>24306.92</v>
      </c>
      <c r="P1570" t="n">
        <v>71.84</v>
      </c>
      <c r="Q1570" t="n">
        <v>204.14</v>
      </c>
      <c r="R1570" t="n">
        <v>23.72</v>
      </c>
      <c r="S1570" t="n">
        <v>17.37</v>
      </c>
      <c r="T1570" t="n">
        <v>1083.28</v>
      </c>
      <c r="U1570" t="n">
        <v>0.73</v>
      </c>
      <c r="V1570" t="n">
        <v>0.76</v>
      </c>
      <c r="W1570" t="n">
        <v>1.14</v>
      </c>
      <c r="X1570" t="n">
        <v>0.06</v>
      </c>
      <c r="Y1570" t="n">
        <v>1</v>
      </c>
      <c r="Z1570" t="n">
        <v>10</v>
      </c>
    </row>
    <row r="1571">
      <c r="A1571" t="n">
        <v>74</v>
      </c>
      <c r="B1571" t="n">
        <v>85</v>
      </c>
      <c r="C1571" t="inlineStr">
        <is>
          <t xml:space="preserve">CONCLUIDO	</t>
        </is>
      </c>
      <c r="D1571" t="n">
        <v>10.8027</v>
      </c>
      <c r="E1571" t="n">
        <v>9.26</v>
      </c>
      <c r="F1571" t="n">
        <v>6.75</v>
      </c>
      <c r="G1571" t="n">
        <v>101.23</v>
      </c>
      <c r="H1571" t="n">
        <v>1.77</v>
      </c>
      <c r="I1571" t="n">
        <v>4</v>
      </c>
      <c r="J1571" t="n">
        <v>195.57</v>
      </c>
      <c r="K1571" t="n">
        <v>51.39</v>
      </c>
      <c r="L1571" t="n">
        <v>19.5</v>
      </c>
      <c r="M1571" t="n">
        <v>1</v>
      </c>
      <c r="N1571" t="n">
        <v>39.68</v>
      </c>
      <c r="O1571" t="n">
        <v>24354.66</v>
      </c>
      <c r="P1571" t="n">
        <v>71.75</v>
      </c>
      <c r="Q1571" t="n">
        <v>204.14</v>
      </c>
      <c r="R1571" t="n">
        <v>23.66</v>
      </c>
      <c r="S1571" t="n">
        <v>17.37</v>
      </c>
      <c r="T1571" t="n">
        <v>1053.71</v>
      </c>
      <c r="U1571" t="n">
        <v>0.73</v>
      </c>
      <c r="V1571" t="n">
        <v>0.76</v>
      </c>
      <c r="W1571" t="n">
        <v>1.14</v>
      </c>
      <c r="X1571" t="n">
        <v>0.06</v>
      </c>
      <c r="Y1571" t="n">
        <v>1</v>
      </c>
      <c r="Z1571" t="n">
        <v>10</v>
      </c>
    </row>
    <row r="1572">
      <c r="A1572" t="n">
        <v>75</v>
      </c>
      <c r="B1572" t="n">
        <v>85</v>
      </c>
      <c r="C1572" t="inlineStr">
        <is>
          <t xml:space="preserve">CONCLUIDO	</t>
        </is>
      </c>
      <c r="D1572" t="n">
        <v>10.8043</v>
      </c>
      <c r="E1572" t="n">
        <v>9.26</v>
      </c>
      <c r="F1572" t="n">
        <v>6.75</v>
      </c>
      <c r="G1572" t="n">
        <v>101.21</v>
      </c>
      <c r="H1572" t="n">
        <v>1.79</v>
      </c>
      <c r="I1572" t="n">
        <v>4</v>
      </c>
      <c r="J1572" t="n">
        <v>195.96</v>
      </c>
      <c r="K1572" t="n">
        <v>51.39</v>
      </c>
      <c r="L1572" t="n">
        <v>19.75</v>
      </c>
      <c r="M1572" t="n">
        <v>1</v>
      </c>
      <c r="N1572" t="n">
        <v>39.82</v>
      </c>
      <c r="O1572" t="n">
        <v>24402.44</v>
      </c>
      <c r="P1572" t="n">
        <v>71.70999999999999</v>
      </c>
      <c r="Q1572" t="n">
        <v>204.14</v>
      </c>
      <c r="R1572" t="n">
        <v>23.62</v>
      </c>
      <c r="S1572" t="n">
        <v>17.37</v>
      </c>
      <c r="T1572" t="n">
        <v>1032.2</v>
      </c>
      <c r="U1572" t="n">
        <v>0.74</v>
      </c>
      <c r="V1572" t="n">
        <v>0.76</v>
      </c>
      <c r="W1572" t="n">
        <v>1.14</v>
      </c>
      <c r="X1572" t="n">
        <v>0.06</v>
      </c>
      <c r="Y1572" t="n">
        <v>1</v>
      </c>
      <c r="Z1572" t="n">
        <v>10</v>
      </c>
    </row>
    <row r="1573">
      <c r="A1573" t="n">
        <v>76</v>
      </c>
      <c r="B1573" t="n">
        <v>85</v>
      </c>
      <c r="C1573" t="inlineStr">
        <is>
          <t xml:space="preserve">CONCLUIDO	</t>
        </is>
      </c>
      <c r="D1573" t="n">
        <v>10.8046</v>
      </c>
      <c r="E1573" t="n">
        <v>9.26</v>
      </c>
      <c r="F1573" t="n">
        <v>6.75</v>
      </c>
      <c r="G1573" t="n">
        <v>101.21</v>
      </c>
      <c r="H1573" t="n">
        <v>1.81</v>
      </c>
      <c r="I1573" t="n">
        <v>4</v>
      </c>
      <c r="J1573" t="n">
        <v>196.35</v>
      </c>
      <c r="K1573" t="n">
        <v>51.39</v>
      </c>
      <c r="L1573" t="n">
        <v>20</v>
      </c>
      <c r="M1573" t="n">
        <v>1</v>
      </c>
      <c r="N1573" t="n">
        <v>39.96</v>
      </c>
      <c r="O1573" t="n">
        <v>24450.27</v>
      </c>
      <c r="P1573" t="n">
        <v>71.67</v>
      </c>
      <c r="Q1573" t="n">
        <v>204.14</v>
      </c>
      <c r="R1573" t="n">
        <v>23.6</v>
      </c>
      <c r="S1573" t="n">
        <v>17.37</v>
      </c>
      <c r="T1573" t="n">
        <v>1019.86</v>
      </c>
      <c r="U1573" t="n">
        <v>0.74</v>
      </c>
      <c r="V1573" t="n">
        <v>0.76</v>
      </c>
      <c r="W1573" t="n">
        <v>1.14</v>
      </c>
      <c r="X1573" t="n">
        <v>0.06</v>
      </c>
      <c r="Y1573" t="n">
        <v>1</v>
      </c>
      <c r="Z1573" t="n">
        <v>10</v>
      </c>
    </row>
    <row r="1574">
      <c r="A1574" t="n">
        <v>77</v>
      </c>
      <c r="B1574" t="n">
        <v>85</v>
      </c>
      <c r="C1574" t="inlineStr">
        <is>
          <t xml:space="preserve">CONCLUIDO	</t>
        </is>
      </c>
      <c r="D1574" t="n">
        <v>10.8072</v>
      </c>
      <c r="E1574" t="n">
        <v>9.25</v>
      </c>
      <c r="F1574" t="n">
        <v>6.75</v>
      </c>
      <c r="G1574" t="n">
        <v>101.17</v>
      </c>
      <c r="H1574" t="n">
        <v>1.83</v>
      </c>
      <c r="I1574" t="n">
        <v>4</v>
      </c>
      <c r="J1574" t="n">
        <v>196.74</v>
      </c>
      <c r="K1574" t="n">
        <v>51.39</v>
      </c>
      <c r="L1574" t="n">
        <v>20.25</v>
      </c>
      <c r="M1574" t="n">
        <v>1</v>
      </c>
      <c r="N1574" t="n">
        <v>40.09</v>
      </c>
      <c r="O1574" t="n">
        <v>24498.15</v>
      </c>
      <c r="P1574" t="n">
        <v>71.55</v>
      </c>
      <c r="Q1574" t="n">
        <v>204.14</v>
      </c>
      <c r="R1574" t="n">
        <v>23.54</v>
      </c>
      <c r="S1574" t="n">
        <v>17.37</v>
      </c>
      <c r="T1574" t="n">
        <v>992.02</v>
      </c>
      <c r="U1574" t="n">
        <v>0.74</v>
      </c>
      <c r="V1574" t="n">
        <v>0.76</v>
      </c>
      <c r="W1574" t="n">
        <v>1.14</v>
      </c>
      <c r="X1574" t="n">
        <v>0.05</v>
      </c>
      <c r="Y1574" t="n">
        <v>1</v>
      </c>
      <c r="Z1574" t="n">
        <v>10</v>
      </c>
    </row>
    <row r="1575">
      <c r="A1575" t="n">
        <v>78</v>
      </c>
      <c r="B1575" t="n">
        <v>85</v>
      </c>
      <c r="C1575" t="inlineStr">
        <is>
          <t xml:space="preserve">CONCLUIDO	</t>
        </is>
      </c>
      <c r="D1575" t="n">
        <v>10.8098</v>
      </c>
      <c r="E1575" t="n">
        <v>9.25</v>
      </c>
      <c r="F1575" t="n">
        <v>6.74</v>
      </c>
      <c r="G1575" t="n">
        <v>101.14</v>
      </c>
      <c r="H1575" t="n">
        <v>1.85</v>
      </c>
      <c r="I1575" t="n">
        <v>4</v>
      </c>
      <c r="J1575" t="n">
        <v>197.12</v>
      </c>
      <c r="K1575" t="n">
        <v>51.39</v>
      </c>
      <c r="L1575" t="n">
        <v>20.5</v>
      </c>
      <c r="M1575" t="n">
        <v>1</v>
      </c>
      <c r="N1575" t="n">
        <v>40.23</v>
      </c>
      <c r="O1575" t="n">
        <v>24546.08</v>
      </c>
      <c r="P1575" t="n">
        <v>71.41</v>
      </c>
      <c r="Q1575" t="n">
        <v>204.15</v>
      </c>
      <c r="R1575" t="n">
        <v>23.44</v>
      </c>
      <c r="S1575" t="n">
        <v>17.37</v>
      </c>
      <c r="T1575" t="n">
        <v>942.46</v>
      </c>
      <c r="U1575" t="n">
        <v>0.74</v>
      </c>
      <c r="V1575" t="n">
        <v>0.76</v>
      </c>
      <c r="W1575" t="n">
        <v>1.14</v>
      </c>
      <c r="X1575" t="n">
        <v>0.05</v>
      </c>
      <c r="Y1575" t="n">
        <v>1</v>
      </c>
      <c r="Z1575" t="n">
        <v>10</v>
      </c>
    </row>
    <row r="1576">
      <c r="A1576" t="n">
        <v>79</v>
      </c>
      <c r="B1576" t="n">
        <v>85</v>
      </c>
      <c r="C1576" t="inlineStr">
        <is>
          <t xml:space="preserve">CONCLUIDO	</t>
        </is>
      </c>
      <c r="D1576" t="n">
        <v>10.8076</v>
      </c>
      <c r="E1576" t="n">
        <v>9.25</v>
      </c>
      <c r="F1576" t="n">
        <v>6.74</v>
      </c>
      <c r="G1576" t="n">
        <v>101.17</v>
      </c>
      <c r="H1576" t="n">
        <v>1.87</v>
      </c>
      <c r="I1576" t="n">
        <v>4</v>
      </c>
      <c r="J1576" t="n">
        <v>197.51</v>
      </c>
      <c r="K1576" t="n">
        <v>51.39</v>
      </c>
      <c r="L1576" t="n">
        <v>20.75</v>
      </c>
      <c r="M1576" t="n">
        <v>0</v>
      </c>
      <c r="N1576" t="n">
        <v>40.37</v>
      </c>
      <c r="O1576" t="n">
        <v>24594.05</v>
      </c>
      <c r="P1576" t="n">
        <v>71.45999999999999</v>
      </c>
      <c r="Q1576" t="n">
        <v>204.14</v>
      </c>
      <c r="R1576" t="n">
        <v>23.43</v>
      </c>
      <c r="S1576" t="n">
        <v>17.37</v>
      </c>
      <c r="T1576" t="n">
        <v>935.16</v>
      </c>
      <c r="U1576" t="n">
        <v>0.74</v>
      </c>
      <c r="V1576" t="n">
        <v>0.76</v>
      </c>
      <c r="W1576" t="n">
        <v>1.14</v>
      </c>
      <c r="X1576" t="n">
        <v>0.05</v>
      </c>
      <c r="Y1576" t="n">
        <v>1</v>
      </c>
      <c r="Z1576" t="n">
        <v>10</v>
      </c>
    </row>
    <row r="1577">
      <c r="A1577" t="n">
        <v>0</v>
      </c>
      <c r="B1577" t="n">
        <v>20</v>
      </c>
      <c r="C1577" t="inlineStr">
        <is>
          <t xml:space="preserve">CONCLUIDO	</t>
        </is>
      </c>
      <c r="D1577" t="n">
        <v>10.6635</v>
      </c>
      <c r="E1577" t="n">
        <v>9.380000000000001</v>
      </c>
      <c r="F1577" t="n">
        <v>7.28</v>
      </c>
      <c r="G1577" t="n">
        <v>15.05</v>
      </c>
      <c r="H1577" t="n">
        <v>0.34</v>
      </c>
      <c r="I1577" t="n">
        <v>29</v>
      </c>
      <c r="J1577" t="n">
        <v>51.33</v>
      </c>
      <c r="K1577" t="n">
        <v>24.83</v>
      </c>
      <c r="L1577" t="n">
        <v>1</v>
      </c>
      <c r="M1577" t="n">
        <v>27</v>
      </c>
      <c r="N1577" t="n">
        <v>5.51</v>
      </c>
      <c r="O1577" t="n">
        <v>6564.78</v>
      </c>
      <c r="P1577" t="n">
        <v>39.04</v>
      </c>
      <c r="Q1577" t="n">
        <v>204.16</v>
      </c>
      <c r="R1577" t="n">
        <v>39.87</v>
      </c>
      <c r="S1577" t="n">
        <v>17.37</v>
      </c>
      <c r="T1577" t="n">
        <v>9030.73</v>
      </c>
      <c r="U1577" t="n">
        <v>0.44</v>
      </c>
      <c r="V1577" t="n">
        <v>0.7</v>
      </c>
      <c r="W1577" t="n">
        <v>1.19</v>
      </c>
      <c r="X1577" t="n">
        <v>0.58</v>
      </c>
      <c r="Y1577" t="n">
        <v>1</v>
      </c>
      <c r="Z1577" t="n">
        <v>10</v>
      </c>
    </row>
    <row r="1578">
      <c r="A1578" t="n">
        <v>1</v>
      </c>
      <c r="B1578" t="n">
        <v>20</v>
      </c>
      <c r="C1578" t="inlineStr">
        <is>
          <t xml:space="preserve">CONCLUIDO	</t>
        </is>
      </c>
      <c r="D1578" t="n">
        <v>10.9117</v>
      </c>
      <c r="E1578" t="n">
        <v>9.16</v>
      </c>
      <c r="F1578" t="n">
        <v>7.14</v>
      </c>
      <c r="G1578" t="n">
        <v>18.61</v>
      </c>
      <c r="H1578" t="n">
        <v>0.42</v>
      </c>
      <c r="I1578" t="n">
        <v>23</v>
      </c>
      <c r="J1578" t="n">
        <v>51.62</v>
      </c>
      <c r="K1578" t="n">
        <v>24.83</v>
      </c>
      <c r="L1578" t="n">
        <v>1.25</v>
      </c>
      <c r="M1578" t="n">
        <v>21</v>
      </c>
      <c r="N1578" t="n">
        <v>5.54</v>
      </c>
      <c r="O1578" t="n">
        <v>6599.8</v>
      </c>
      <c r="P1578" t="n">
        <v>37.58</v>
      </c>
      <c r="Q1578" t="n">
        <v>204.16</v>
      </c>
      <c r="R1578" t="n">
        <v>35.58</v>
      </c>
      <c r="S1578" t="n">
        <v>17.37</v>
      </c>
      <c r="T1578" t="n">
        <v>6917.2</v>
      </c>
      <c r="U1578" t="n">
        <v>0.49</v>
      </c>
      <c r="V1578" t="n">
        <v>0.72</v>
      </c>
      <c r="W1578" t="n">
        <v>1.18</v>
      </c>
      <c r="X1578" t="n">
        <v>0.44</v>
      </c>
      <c r="Y1578" t="n">
        <v>1</v>
      </c>
      <c r="Z1578" t="n">
        <v>10</v>
      </c>
    </row>
    <row r="1579">
      <c r="A1579" t="n">
        <v>2</v>
      </c>
      <c r="B1579" t="n">
        <v>20</v>
      </c>
      <c r="C1579" t="inlineStr">
        <is>
          <t xml:space="preserve">CONCLUIDO	</t>
        </is>
      </c>
      <c r="D1579" t="n">
        <v>11.0762</v>
      </c>
      <c r="E1579" t="n">
        <v>9.029999999999999</v>
      </c>
      <c r="F1579" t="n">
        <v>7.05</v>
      </c>
      <c r="G1579" t="n">
        <v>22.26</v>
      </c>
      <c r="H1579" t="n">
        <v>0.5</v>
      </c>
      <c r="I1579" t="n">
        <v>19</v>
      </c>
      <c r="J1579" t="n">
        <v>51.9</v>
      </c>
      <c r="K1579" t="n">
        <v>24.83</v>
      </c>
      <c r="L1579" t="n">
        <v>1.5</v>
      </c>
      <c r="M1579" t="n">
        <v>17</v>
      </c>
      <c r="N1579" t="n">
        <v>5.57</v>
      </c>
      <c r="O1579" t="n">
        <v>6634.84</v>
      </c>
      <c r="P1579" t="n">
        <v>36.2</v>
      </c>
      <c r="Q1579" t="n">
        <v>204.17</v>
      </c>
      <c r="R1579" t="n">
        <v>32.95</v>
      </c>
      <c r="S1579" t="n">
        <v>17.37</v>
      </c>
      <c r="T1579" t="n">
        <v>5621.77</v>
      </c>
      <c r="U1579" t="n">
        <v>0.53</v>
      </c>
      <c r="V1579" t="n">
        <v>0.72</v>
      </c>
      <c r="W1579" t="n">
        <v>1.17</v>
      </c>
      <c r="X1579" t="n">
        <v>0.36</v>
      </c>
      <c r="Y1579" t="n">
        <v>1</v>
      </c>
      <c r="Z1579" t="n">
        <v>10</v>
      </c>
    </row>
    <row r="1580">
      <c r="A1580" t="n">
        <v>3</v>
      </c>
      <c r="B1580" t="n">
        <v>20</v>
      </c>
      <c r="C1580" t="inlineStr">
        <is>
          <t xml:space="preserve">CONCLUIDO	</t>
        </is>
      </c>
      <c r="D1580" t="n">
        <v>11.1732</v>
      </c>
      <c r="E1580" t="n">
        <v>8.949999999999999</v>
      </c>
      <c r="F1580" t="n">
        <v>7.01</v>
      </c>
      <c r="G1580" t="n">
        <v>26.27</v>
      </c>
      <c r="H1580" t="n">
        <v>0.58</v>
      </c>
      <c r="I1580" t="n">
        <v>16</v>
      </c>
      <c r="J1580" t="n">
        <v>52.19</v>
      </c>
      <c r="K1580" t="n">
        <v>24.83</v>
      </c>
      <c r="L1580" t="n">
        <v>1.75</v>
      </c>
      <c r="M1580" t="n">
        <v>14</v>
      </c>
      <c r="N1580" t="n">
        <v>5.61</v>
      </c>
      <c r="O1580" t="n">
        <v>6670.02</v>
      </c>
      <c r="P1580" t="n">
        <v>35.11</v>
      </c>
      <c r="Q1580" t="n">
        <v>204.15</v>
      </c>
      <c r="R1580" t="n">
        <v>31.8</v>
      </c>
      <c r="S1580" t="n">
        <v>17.37</v>
      </c>
      <c r="T1580" t="n">
        <v>5062.06</v>
      </c>
      <c r="U1580" t="n">
        <v>0.55</v>
      </c>
      <c r="V1580" t="n">
        <v>0.73</v>
      </c>
      <c r="W1580" t="n">
        <v>1.16</v>
      </c>
      <c r="X1580" t="n">
        <v>0.32</v>
      </c>
      <c r="Y1580" t="n">
        <v>1</v>
      </c>
      <c r="Z1580" t="n">
        <v>10</v>
      </c>
    </row>
    <row r="1581">
      <c r="A1581" t="n">
        <v>4</v>
      </c>
      <c r="B1581" t="n">
        <v>20</v>
      </c>
      <c r="C1581" t="inlineStr">
        <is>
          <t xml:space="preserve">CONCLUIDO	</t>
        </is>
      </c>
      <c r="D1581" t="n">
        <v>11.3136</v>
      </c>
      <c r="E1581" t="n">
        <v>8.84</v>
      </c>
      <c r="F1581" t="n">
        <v>6.93</v>
      </c>
      <c r="G1581" t="n">
        <v>31.99</v>
      </c>
      <c r="H1581" t="n">
        <v>0.66</v>
      </c>
      <c r="I1581" t="n">
        <v>13</v>
      </c>
      <c r="J1581" t="n">
        <v>52.47</v>
      </c>
      <c r="K1581" t="n">
        <v>24.83</v>
      </c>
      <c r="L1581" t="n">
        <v>2</v>
      </c>
      <c r="M1581" t="n">
        <v>11</v>
      </c>
      <c r="N1581" t="n">
        <v>5.64</v>
      </c>
      <c r="O1581" t="n">
        <v>6705.1</v>
      </c>
      <c r="P1581" t="n">
        <v>33.51</v>
      </c>
      <c r="Q1581" t="n">
        <v>204.15</v>
      </c>
      <c r="R1581" t="n">
        <v>29.27</v>
      </c>
      <c r="S1581" t="n">
        <v>17.37</v>
      </c>
      <c r="T1581" t="n">
        <v>3811.67</v>
      </c>
      <c r="U1581" t="n">
        <v>0.59</v>
      </c>
      <c r="V1581" t="n">
        <v>0.74</v>
      </c>
      <c r="W1581" t="n">
        <v>1.16</v>
      </c>
      <c r="X1581" t="n">
        <v>0.24</v>
      </c>
      <c r="Y1581" t="n">
        <v>1</v>
      </c>
      <c r="Z1581" t="n">
        <v>10</v>
      </c>
    </row>
    <row r="1582">
      <c r="A1582" t="n">
        <v>5</v>
      </c>
      <c r="B1582" t="n">
        <v>20</v>
      </c>
      <c r="C1582" t="inlineStr">
        <is>
          <t xml:space="preserve">CONCLUIDO	</t>
        </is>
      </c>
      <c r="D1582" t="n">
        <v>11.3543</v>
      </c>
      <c r="E1582" t="n">
        <v>8.81</v>
      </c>
      <c r="F1582" t="n">
        <v>6.91</v>
      </c>
      <c r="G1582" t="n">
        <v>34.56</v>
      </c>
      <c r="H1582" t="n">
        <v>0.74</v>
      </c>
      <c r="I1582" t="n">
        <v>12</v>
      </c>
      <c r="J1582" t="n">
        <v>52.75</v>
      </c>
      <c r="K1582" t="n">
        <v>24.83</v>
      </c>
      <c r="L1582" t="n">
        <v>2.25</v>
      </c>
      <c r="M1582" t="n">
        <v>4</v>
      </c>
      <c r="N1582" t="n">
        <v>5.68</v>
      </c>
      <c r="O1582" t="n">
        <v>6740.19</v>
      </c>
      <c r="P1582" t="n">
        <v>33.16</v>
      </c>
      <c r="Q1582" t="n">
        <v>204.14</v>
      </c>
      <c r="R1582" t="n">
        <v>28.58</v>
      </c>
      <c r="S1582" t="n">
        <v>17.37</v>
      </c>
      <c r="T1582" t="n">
        <v>3470.51</v>
      </c>
      <c r="U1582" t="n">
        <v>0.61</v>
      </c>
      <c r="V1582" t="n">
        <v>0.74</v>
      </c>
      <c r="W1582" t="n">
        <v>1.16</v>
      </c>
      <c r="X1582" t="n">
        <v>0.22</v>
      </c>
      <c r="Y1582" t="n">
        <v>1</v>
      </c>
      <c r="Z1582" t="n">
        <v>10</v>
      </c>
    </row>
    <row r="1583">
      <c r="A1583" t="n">
        <v>6</v>
      </c>
      <c r="B1583" t="n">
        <v>20</v>
      </c>
      <c r="C1583" t="inlineStr">
        <is>
          <t xml:space="preserve">CONCLUIDO	</t>
        </is>
      </c>
      <c r="D1583" t="n">
        <v>11.3393</v>
      </c>
      <c r="E1583" t="n">
        <v>8.82</v>
      </c>
      <c r="F1583" t="n">
        <v>6.92</v>
      </c>
      <c r="G1583" t="n">
        <v>34.62</v>
      </c>
      <c r="H1583" t="n">
        <v>0.82</v>
      </c>
      <c r="I1583" t="n">
        <v>12</v>
      </c>
      <c r="J1583" t="n">
        <v>53.04</v>
      </c>
      <c r="K1583" t="n">
        <v>24.83</v>
      </c>
      <c r="L1583" t="n">
        <v>2.5</v>
      </c>
      <c r="M1583" t="n">
        <v>1</v>
      </c>
      <c r="N1583" t="n">
        <v>5.71</v>
      </c>
      <c r="O1583" t="n">
        <v>6775.31</v>
      </c>
      <c r="P1583" t="n">
        <v>33.18</v>
      </c>
      <c r="Q1583" t="n">
        <v>204.18</v>
      </c>
      <c r="R1583" t="n">
        <v>28.75</v>
      </c>
      <c r="S1583" t="n">
        <v>17.37</v>
      </c>
      <c r="T1583" t="n">
        <v>3558.77</v>
      </c>
      <c r="U1583" t="n">
        <v>0.6</v>
      </c>
      <c r="V1583" t="n">
        <v>0.74</v>
      </c>
      <c r="W1583" t="n">
        <v>1.17</v>
      </c>
      <c r="X1583" t="n">
        <v>0.23</v>
      </c>
      <c r="Y1583" t="n">
        <v>1</v>
      </c>
      <c r="Z1583" t="n">
        <v>10</v>
      </c>
    </row>
    <row r="1584">
      <c r="A1584" t="n">
        <v>7</v>
      </c>
      <c r="B1584" t="n">
        <v>20</v>
      </c>
      <c r="C1584" t="inlineStr">
        <is>
          <t xml:space="preserve">CONCLUIDO	</t>
        </is>
      </c>
      <c r="D1584" t="n">
        <v>11.3407</v>
      </c>
      <c r="E1584" t="n">
        <v>8.82</v>
      </c>
      <c r="F1584" t="n">
        <v>6.92</v>
      </c>
      <c r="G1584" t="n">
        <v>34.62</v>
      </c>
      <c r="H1584" t="n">
        <v>0.89</v>
      </c>
      <c r="I1584" t="n">
        <v>12</v>
      </c>
      <c r="J1584" t="n">
        <v>53.32</v>
      </c>
      <c r="K1584" t="n">
        <v>24.83</v>
      </c>
      <c r="L1584" t="n">
        <v>2.75</v>
      </c>
      <c r="M1584" t="n">
        <v>1</v>
      </c>
      <c r="N1584" t="n">
        <v>5.75</v>
      </c>
      <c r="O1584" t="n">
        <v>6810.44</v>
      </c>
      <c r="P1584" t="n">
        <v>33.21</v>
      </c>
      <c r="Q1584" t="n">
        <v>204.18</v>
      </c>
      <c r="R1584" t="n">
        <v>28.7</v>
      </c>
      <c r="S1584" t="n">
        <v>17.37</v>
      </c>
      <c r="T1584" t="n">
        <v>3530.31</v>
      </c>
      <c r="U1584" t="n">
        <v>0.61</v>
      </c>
      <c r="V1584" t="n">
        <v>0.74</v>
      </c>
      <c r="W1584" t="n">
        <v>1.17</v>
      </c>
      <c r="X1584" t="n">
        <v>0.23</v>
      </c>
      <c r="Y1584" t="n">
        <v>1</v>
      </c>
      <c r="Z1584" t="n">
        <v>10</v>
      </c>
    </row>
    <row r="1585">
      <c r="A1585" t="n">
        <v>8</v>
      </c>
      <c r="B1585" t="n">
        <v>20</v>
      </c>
      <c r="C1585" t="inlineStr">
        <is>
          <t xml:space="preserve">CONCLUIDO	</t>
        </is>
      </c>
      <c r="D1585" t="n">
        <v>11.3389</v>
      </c>
      <c r="E1585" t="n">
        <v>8.82</v>
      </c>
      <c r="F1585" t="n">
        <v>6.92</v>
      </c>
      <c r="G1585" t="n">
        <v>34.62</v>
      </c>
      <c r="H1585" t="n">
        <v>0.97</v>
      </c>
      <c r="I1585" t="n">
        <v>12</v>
      </c>
      <c r="J1585" t="n">
        <v>53.61</v>
      </c>
      <c r="K1585" t="n">
        <v>24.83</v>
      </c>
      <c r="L1585" t="n">
        <v>3</v>
      </c>
      <c r="M1585" t="n">
        <v>0</v>
      </c>
      <c r="N1585" t="n">
        <v>5.78</v>
      </c>
      <c r="O1585" t="n">
        <v>6845.59</v>
      </c>
      <c r="P1585" t="n">
        <v>33.34</v>
      </c>
      <c r="Q1585" t="n">
        <v>204.18</v>
      </c>
      <c r="R1585" t="n">
        <v>28.73</v>
      </c>
      <c r="S1585" t="n">
        <v>17.37</v>
      </c>
      <c r="T1585" t="n">
        <v>3546.19</v>
      </c>
      <c r="U1585" t="n">
        <v>0.6</v>
      </c>
      <c r="V1585" t="n">
        <v>0.74</v>
      </c>
      <c r="W1585" t="n">
        <v>1.17</v>
      </c>
      <c r="X1585" t="n">
        <v>0.23</v>
      </c>
      <c r="Y1585" t="n">
        <v>1</v>
      </c>
      <c r="Z1585" t="n">
        <v>10</v>
      </c>
    </row>
    <row r="1586">
      <c r="A1586" t="n">
        <v>0</v>
      </c>
      <c r="B1586" t="n">
        <v>120</v>
      </c>
      <c r="C1586" t="inlineStr">
        <is>
          <t xml:space="preserve">CONCLUIDO	</t>
        </is>
      </c>
      <c r="D1586" t="n">
        <v>6.2745</v>
      </c>
      <c r="E1586" t="n">
        <v>15.94</v>
      </c>
      <c r="F1586" t="n">
        <v>8.720000000000001</v>
      </c>
      <c r="G1586" t="n">
        <v>5.28</v>
      </c>
      <c r="H1586" t="n">
        <v>0.08</v>
      </c>
      <c r="I1586" t="n">
        <v>99</v>
      </c>
      <c r="J1586" t="n">
        <v>232.68</v>
      </c>
      <c r="K1586" t="n">
        <v>57.72</v>
      </c>
      <c r="L1586" t="n">
        <v>1</v>
      </c>
      <c r="M1586" t="n">
        <v>97</v>
      </c>
      <c r="N1586" t="n">
        <v>53.95</v>
      </c>
      <c r="O1586" t="n">
        <v>28931.02</v>
      </c>
      <c r="P1586" t="n">
        <v>136.51</v>
      </c>
      <c r="Q1586" t="n">
        <v>204.22</v>
      </c>
      <c r="R1586" t="n">
        <v>84.7</v>
      </c>
      <c r="S1586" t="n">
        <v>17.37</v>
      </c>
      <c r="T1586" t="n">
        <v>31099.12</v>
      </c>
      <c r="U1586" t="n">
        <v>0.21</v>
      </c>
      <c r="V1586" t="n">
        <v>0.59</v>
      </c>
      <c r="W1586" t="n">
        <v>1.31</v>
      </c>
      <c r="X1586" t="n">
        <v>2.02</v>
      </c>
      <c r="Y1586" t="n">
        <v>1</v>
      </c>
      <c r="Z1586" t="n">
        <v>10</v>
      </c>
    </row>
    <row r="1587">
      <c r="A1587" t="n">
        <v>1</v>
      </c>
      <c r="B1587" t="n">
        <v>120</v>
      </c>
      <c r="C1587" t="inlineStr">
        <is>
          <t xml:space="preserve">CONCLUIDO	</t>
        </is>
      </c>
      <c r="D1587" t="n">
        <v>6.9678</v>
      </c>
      <c r="E1587" t="n">
        <v>14.35</v>
      </c>
      <c r="F1587" t="n">
        <v>8.23</v>
      </c>
      <c r="G1587" t="n">
        <v>6.58</v>
      </c>
      <c r="H1587" t="n">
        <v>0.1</v>
      </c>
      <c r="I1587" t="n">
        <v>75</v>
      </c>
      <c r="J1587" t="n">
        <v>233.1</v>
      </c>
      <c r="K1587" t="n">
        <v>57.72</v>
      </c>
      <c r="L1587" t="n">
        <v>1.25</v>
      </c>
      <c r="M1587" t="n">
        <v>73</v>
      </c>
      <c r="N1587" t="n">
        <v>54.13</v>
      </c>
      <c r="O1587" t="n">
        <v>28983.75</v>
      </c>
      <c r="P1587" t="n">
        <v>128.66</v>
      </c>
      <c r="Q1587" t="n">
        <v>204.25</v>
      </c>
      <c r="R1587" t="n">
        <v>69.19</v>
      </c>
      <c r="S1587" t="n">
        <v>17.37</v>
      </c>
      <c r="T1587" t="n">
        <v>23461.31</v>
      </c>
      <c r="U1587" t="n">
        <v>0.25</v>
      </c>
      <c r="V1587" t="n">
        <v>0.62</v>
      </c>
      <c r="W1587" t="n">
        <v>1.27</v>
      </c>
      <c r="X1587" t="n">
        <v>1.53</v>
      </c>
      <c r="Y1587" t="n">
        <v>1</v>
      </c>
      <c r="Z1587" t="n">
        <v>10</v>
      </c>
    </row>
    <row r="1588">
      <c r="A1588" t="n">
        <v>2</v>
      </c>
      <c r="B1588" t="n">
        <v>120</v>
      </c>
      <c r="C1588" t="inlineStr">
        <is>
          <t xml:space="preserve">CONCLUIDO	</t>
        </is>
      </c>
      <c r="D1588" t="n">
        <v>7.4988</v>
      </c>
      <c r="E1588" t="n">
        <v>13.34</v>
      </c>
      <c r="F1588" t="n">
        <v>7.89</v>
      </c>
      <c r="G1588" t="n">
        <v>7.89</v>
      </c>
      <c r="H1588" t="n">
        <v>0.11</v>
      </c>
      <c r="I1588" t="n">
        <v>60</v>
      </c>
      <c r="J1588" t="n">
        <v>233.53</v>
      </c>
      <c r="K1588" t="n">
        <v>57.72</v>
      </c>
      <c r="L1588" t="n">
        <v>1.5</v>
      </c>
      <c r="M1588" t="n">
        <v>58</v>
      </c>
      <c r="N1588" t="n">
        <v>54.31</v>
      </c>
      <c r="O1588" t="n">
        <v>29036.54</v>
      </c>
      <c r="P1588" t="n">
        <v>123.3</v>
      </c>
      <c r="Q1588" t="n">
        <v>204.21</v>
      </c>
      <c r="R1588" t="n">
        <v>59.54</v>
      </c>
      <c r="S1588" t="n">
        <v>17.37</v>
      </c>
      <c r="T1588" t="n">
        <v>18712.57</v>
      </c>
      <c r="U1588" t="n">
        <v>0.29</v>
      </c>
      <c r="V1588" t="n">
        <v>0.65</v>
      </c>
      <c r="W1588" t="n">
        <v>1.22</v>
      </c>
      <c r="X1588" t="n">
        <v>1.2</v>
      </c>
      <c r="Y1588" t="n">
        <v>1</v>
      </c>
      <c r="Z1588" t="n">
        <v>10</v>
      </c>
    </row>
    <row r="1589">
      <c r="A1589" t="n">
        <v>3</v>
      </c>
      <c r="B1589" t="n">
        <v>120</v>
      </c>
      <c r="C1589" t="inlineStr">
        <is>
          <t xml:space="preserve">CONCLUIDO	</t>
        </is>
      </c>
      <c r="D1589" t="n">
        <v>7.8421</v>
      </c>
      <c r="E1589" t="n">
        <v>12.75</v>
      </c>
      <c r="F1589" t="n">
        <v>7.72</v>
      </c>
      <c r="G1589" t="n">
        <v>9.08</v>
      </c>
      <c r="H1589" t="n">
        <v>0.13</v>
      </c>
      <c r="I1589" t="n">
        <v>51</v>
      </c>
      <c r="J1589" t="n">
        <v>233.96</v>
      </c>
      <c r="K1589" t="n">
        <v>57.72</v>
      </c>
      <c r="L1589" t="n">
        <v>1.75</v>
      </c>
      <c r="M1589" t="n">
        <v>49</v>
      </c>
      <c r="N1589" t="n">
        <v>54.49</v>
      </c>
      <c r="O1589" t="n">
        <v>29089.39</v>
      </c>
      <c r="P1589" t="n">
        <v>120.48</v>
      </c>
      <c r="Q1589" t="n">
        <v>204.16</v>
      </c>
      <c r="R1589" t="n">
        <v>53.38</v>
      </c>
      <c r="S1589" t="n">
        <v>17.37</v>
      </c>
      <c r="T1589" t="n">
        <v>15674.96</v>
      </c>
      <c r="U1589" t="n">
        <v>0.33</v>
      </c>
      <c r="V1589" t="n">
        <v>0.66</v>
      </c>
      <c r="W1589" t="n">
        <v>1.23</v>
      </c>
      <c r="X1589" t="n">
        <v>1.03</v>
      </c>
      <c r="Y1589" t="n">
        <v>1</v>
      </c>
      <c r="Z1589" t="n">
        <v>10</v>
      </c>
    </row>
    <row r="1590">
      <c r="A1590" t="n">
        <v>4</v>
      </c>
      <c r="B1590" t="n">
        <v>120</v>
      </c>
      <c r="C1590" t="inlineStr">
        <is>
          <t xml:space="preserve">CONCLUIDO	</t>
        </is>
      </c>
      <c r="D1590" t="n">
        <v>8.152699999999999</v>
      </c>
      <c r="E1590" t="n">
        <v>12.27</v>
      </c>
      <c r="F1590" t="n">
        <v>7.55</v>
      </c>
      <c r="G1590" t="n">
        <v>10.3</v>
      </c>
      <c r="H1590" t="n">
        <v>0.15</v>
      </c>
      <c r="I1590" t="n">
        <v>44</v>
      </c>
      <c r="J1590" t="n">
        <v>234.39</v>
      </c>
      <c r="K1590" t="n">
        <v>57.72</v>
      </c>
      <c r="L1590" t="n">
        <v>2</v>
      </c>
      <c r="M1590" t="n">
        <v>42</v>
      </c>
      <c r="N1590" t="n">
        <v>54.67</v>
      </c>
      <c r="O1590" t="n">
        <v>29142.31</v>
      </c>
      <c r="P1590" t="n">
        <v>117.77</v>
      </c>
      <c r="Q1590" t="n">
        <v>204.2</v>
      </c>
      <c r="R1590" t="n">
        <v>48.75</v>
      </c>
      <c r="S1590" t="n">
        <v>17.37</v>
      </c>
      <c r="T1590" t="n">
        <v>13395.76</v>
      </c>
      <c r="U1590" t="n">
        <v>0.36</v>
      </c>
      <c r="V1590" t="n">
        <v>0.68</v>
      </c>
      <c r="W1590" t="n">
        <v>1.2</v>
      </c>
      <c r="X1590" t="n">
        <v>0.86</v>
      </c>
      <c r="Y1590" t="n">
        <v>1</v>
      </c>
      <c r="Z1590" t="n">
        <v>10</v>
      </c>
    </row>
    <row r="1591">
      <c r="A1591" t="n">
        <v>5</v>
      </c>
      <c r="B1591" t="n">
        <v>120</v>
      </c>
      <c r="C1591" t="inlineStr">
        <is>
          <t xml:space="preserve">CONCLUIDO	</t>
        </is>
      </c>
      <c r="D1591" t="n">
        <v>8.4094</v>
      </c>
      <c r="E1591" t="n">
        <v>11.89</v>
      </c>
      <c r="F1591" t="n">
        <v>7.45</v>
      </c>
      <c r="G1591" t="n">
        <v>11.77</v>
      </c>
      <c r="H1591" t="n">
        <v>0.17</v>
      </c>
      <c r="I1591" t="n">
        <v>38</v>
      </c>
      <c r="J1591" t="n">
        <v>234.82</v>
      </c>
      <c r="K1591" t="n">
        <v>57.72</v>
      </c>
      <c r="L1591" t="n">
        <v>2.25</v>
      </c>
      <c r="M1591" t="n">
        <v>36</v>
      </c>
      <c r="N1591" t="n">
        <v>54.85</v>
      </c>
      <c r="O1591" t="n">
        <v>29195.29</v>
      </c>
      <c r="P1591" t="n">
        <v>116.06</v>
      </c>
      <c r="Q1591" t="n">
        <v>204.19</v>
      </c>
      <c r="R1591" t="n">
        <v>45.35</v>
      </c>
      <c r="S1591" t="n">
        <v>17.37</v>
      </c>
      <c r="T1591" t="n">
        <v>11728.06</v>
      </c>
      <c r="U1591" t="n">
        <v>0.38</v>
      </c>
      <c r="V1591" t="n">
        <v>0.6899999999999999</v>
      </c>
      <c r="W1591" t="n">
        <v>1.2</v>
      </c>
      <c r="X1591" t="n">
        <v>0.76</v>
      </c>
      <c r="Y1591" t="n">
        <v>1</v>
      </c>
      <c r="Z1591" t="n">
        <v>10</v>
      </c>
    </row>
    <row r="1592">
      <c r="A1592" t="n">
        <v>6</v>
      </c>
      <c r="B1592" t="n">
        <v>120</v>
      </c>
      <c r="C1592" t="inlineStr">
        <is>
          <t xml:space="preserve">CONCLUIDO	</t>
        </is>
      </c>
      <c r="D1592" t="n">
        <v>8.6174</v>
      </c>
      <c r="E1592" t="n">
        <v>11.6</v>
      </c>
      <c r="F1592" t="n">
        <v>7.35</v>
      </c>
      <c r="G1592" t="n">
        <v>12.96</v>
      </c>
      <c r="H1592" t="n">
        <v>0.19</v>
      </c>
      <c r="I1592" t="n">
        <v>34</v>
      </c>
      <c r="J1592" t="n">
        <v>235.25</v>
      </c>
      <c r="K1592" t="n">
        <v>57.72</v>
      </c>
      <c r="L1592" t="n">
        <v>2.5</v>
      </c>
      <c r="M1592" t="n">
        <v>32</v>
      </c>
      <c r="N1592" t="n">
        <v>55.03</v>
      </c>
      <c r="O1592" t="n">
        <v>29248.33</v>
      </c>
      <c r="P1592" t="n">
        <v>114.32</v>
      </c>
      <c r="Q1592" t="n">
        <v>204.2</v>
      </c>
      <c r="R1592" t="n">
        <v>42.46</v>
      </c>
      <c r="S1592" t="n">
        <v>17.37</v>
      </c>
      <c r="T1592" t="n">
        <v>10301.36</v>
      </c>
      <c r="U1592" t="n">
        <v>0.41</v>
      </c>
      <c r="V1592" t="n">
        <v>0.7</v>
      </c>
      <c r="W1592" t="n">
        <v>1.18</v>
      </c>
      <c r="X1592" t="n">
        <v>0.66</v>
      </c>
      <c r="Y1592" t="n">
        <v>1</v>
      </c>
      <c r="Z1592" t="n">
        <v>10</v>
      </c>
    </row>
    <row r="1593">
      <c r="A1593" t="n">
        <v>7</v>
      </c>
      <c r="B1593" t="n">
        <v>120</v>
      </c>
      <c r="C1593" t="inlineStr">
        <is>
          <t xml:space="preserve">CONCLUIDO	</t>
        </is>
      </c>
      <c r="D1593" t="n">
        <v>8.773199999999999</v>
      </c>
      <c r="E1593" t="n">
        <v>11.4</v>
      </c>
      <c r="F1593" t="n">
        <v>7.28</v>
      </c>
      <c r="G1593" t="n">
        <v>14.08</v>
      </c>
      <c r="H1593" t="n">
        <v>0.21</v>
      </c>
      <c r="I1593" t="n">
        <v>31</v>
      </c>
      <c r="J1593" t="n">
        <v>235.68</v>
      </c>
      <c r="K1593" t="n">
        <v>57.72</v>
      </c>
      <c r="L1593" t="n">
        <v>2.75</v>
      </c>
      <c r="M1593" t="n">
        <v>29</v>
      </c>
      <c r="N1593" t="n">
        <v>55.21</v>
      </c>
      <c r="O1593" t="n">
        <v>29301.44</v>
      </c>
      <c r="P1593" t="n">
        <v>113.13</v>
      </c>
      <c r="Q1593" t="n">
        <v>204.15</v>
      </c>
      <c r="R1593" t="n">
        <v>40.09</v>
      </c>
      <c r="S1593" t="n">
        <v>17.37</v>
      </c>
      <c r="T1593" t="n">
        <v>9132.280000000001</v>
      </c>
      <c r="U1593" t="n">
        <v>0.43</v>
      </c>
      <c r="V1593" t="n">
        <v>0.7</v>
      </c>
      <c r="W1593" t="n">
        <v>1.18</v>
      </c>
      <c r="X1593" t="n">
        <v>0.58</v>
      </c>
      <c r="Y1593" t="n">
        <v>1</v>
      </c>
      <c r="Z1593" t="n">
        <v>10</v>
      </c>
    </row>
    <row r="1594">
      <c r="A1594" t="n">
        <v>8</v>
      </c>
      <c r="B1594" t="n">
        <v>120</v>
      </c>
      <c r="C1594" t="inlineStr">
        <is>
          <t xml:space="preserve">CONCLUIDO	</t>
        </is>
      </c>
      <c r="D1594" t="n">
        <v>8.916399999999999</v>
      </c>
      <c r="E1594" t="n">
        <v>11.22</v>
      </c>
      <c r="F1594" t="n">
        <v>7.23</v>
      </c>
      <c r="G1594" t="n">
        <v>15.49</v>
      </c>
      <c r="H1594" t="n">
        <v>0.23</v>
      </c>
      <c r="I1594" t="n">
        <v>28</v>
      </c>
      <c r="J1594" t="n">
        <v>236.11</v>
      </c>
      <c r="K1594" t="n">
        <v>57.72</v>
      </c>
      <c r="L1594" t="n">
        <v>3</v>
      </c>
      <c r="M1594" t="n">
        <v>26</v>
      </c>
      <c r="N1594" t="n">
        <v>55.39</v>
      </c>
      <c r="O1594" t="n">
        <v>29354.61</v>
      </c>
      <c r="P1594" t="n">
        <v>112.27</v>
      </c>
      <c r="Q1594" t="n">
        <v>204.15</v>
      </c>
      <c r="R1594" t="n">
        <v>38.69</v>
      </c>
      <c r="S1594" t="n">
        <v>17.37</v>
      </c>
      <c r="T1594" t="n">
        <v>8449.280000000001</v>
      </c>
      <c r="U1594" t="n">
        <v>0.45</v>
      </c>
      <c r="V1594" t="n">
        <v>0.71</v>
      </c>
      <c r="W1594" t="n">
        <v>1.18</v>
      </c>
      <c r="X1594" t="n">
        <v>0.54</v>
      </c>
      <c r="Y1594" t="n">
        <v>1</v>
      </c>
      <c r="Z1594" t="n">
        <v>10</v>
      </c>
    </row>
    <row r="1595">
      <c r="A1595" t="n">
        <v>9</v>
      </c>
      <c r="B1595" t="n">
        <v>120</v>
      </c>
      <c r="C1595" t="inlineStr">
        <is>
          <t xml:space="preserve">CONCLUIDO	</t>
        </is>
      </c>
      <c r="D1595" t="n">
        <v>9.0192</v>
      </c>
      <c r="E1595" t="n">
        <v>11.09</v>
      </c>
      <c r="F1595" t="n">
        <v>7.19</v>
      </c>
      <c r="G1595" t="n">
        <v>16.6</v>
      </c>
      <c r="H1595" t="n">
        <v>0.24</v>
      </c>
      <c r="I1595" t="n">
        <v>26</v>
      </c>
      <c r="J1595" t="n">
        <v>236.54</v>
      </c>
      <c r="K1595" t="n">
        <v>57.72</v>
      </c>
      <c r="L1595" t="n">
        <v>3.25</v>
      </c>
      <c r="M1595" t="n">
        <v>24</v>
      </c>
      <c r="N1595" t="n">
        <v>55.57</v>
      </c>
      <c r="O1595" t="n">
        <v>29407.85</v>
      </c>
      <c r="P1595" t="n">
        <v>111.66</v>
      </c>
      <c r="Q1595" t="n">
        <v>204.14</v>
      </c>
      <c r="R1595" t="n">
        <v>37.59</v>
      </c>
      <c r="S1595" t="n">
        <v>17.37</v>
      </c>
      <c r="T1595" t="n">
        <v>7907.9</v>
      </c>
      <c r="U1595" t="n">
        <v>0.46</v>
      </c>
      <c r="V1595" t="n">
        <v>0.71</v>
      </c>
      <c r="W1595" t="n">
        <v>1.18</v>
      </c>
      <c r="X1595" t="n">
        <v>0.5</v>
      </c>
      <c r="Y1595" t="n">
        <v>1</v>
      </c>
      <c r="Z1595" t="n">
        <v>10</v>
      </c>
    </row>
    <row r="1596">
      <c r="A1596" t="n">
        <v>10</v>
      </c>
      <c r="B1596" t="n">
        <v>120</v>
      </c>
      <c r="C1596" t="inlineStr">
        <is>
          <t xml:space="preserve">CONCLUIDO	</t>
        </is>
      </c>
      <c r="D1596" t="n">
        <v>9.115500000000001</v>
      </c>
      <c r="E1596" t="n">
        <v>10.97</v>
      </c>
      <c r="F1596" t="n">
        <v>7.17</v>
      </c>
      <c r="G1596" t="n">
        <v>17.92</v>
      </c>
      <c r="H1596" t="n">
        <v>0.26</v>
      </c>
      <c r="I1596" t="n">
        <v>24</v>
      </c>
      <c r="J1596" t="n">
        <v>236.98</v>
      </c>
      <c r="K1596" t="n">
        <v>57.72</v>
      </c>
      <c r="L1596" t="n">
        <v>3.5</v>
      </c>
      <c r="M1596" t="n">
        <v>22</v>
      </c>
      <c r="N1596" t="n">
        <v>55.75</v>
      </c>
      <c r="O1596" t="n">
        <v>29461.15</v>
      </c>
      <c r="P1596" t="n">
        <v>111.13</v>
      </c>
      <c r="Q1596" t="n">
        <v>204.16</v>
      </c>
      <c r="R1596" t="n">
        <v>36.52</v>
      </c>
      <c r="S1596" t="n">
        <v>17.37</v>
      </c>
      <c r="T1596" t="n">
        <v>7382.18</v>
      </c>
      <c r="U1596" t="n">
        <v>0.48</v>
      </c>
      <c r="V1596" t="n">
        <v>0.71</v>
      </c>
      <c r="W1596" t="n">
        <v>1.18</v>
      </c>
      <c r="X1596" t="n">
        <v>0.48</v>
      </c>
      <c r="Y1596" t="n">
        <v>1</v>
      </c>
      <c r="Z1596" t="n">
        <v>10</v>
      </c>
    </row>
    <row r="1597">
      <c r="A1597" t="n">
        <v>11</v>
      </c>
      <c r="B1597" t="n">
        <v>120</v>
      </c>
      <c r="C1597" t="inlineStr">
        <is>
          <t xml:space="preserve">CONCLUIDO	</t>
        </is>
      </c>
      <c r="D1597" t="n">
        <v>9.24</v>
      </c>
      <c r="E1597" t="n">
        <v>10.82</v>
      </c>
      <c r="F1597" t="n">
        <v>7.11</v>
      </c>
      <c r="G1597" t="n">
        <v>19.39</v>
      </c>
      <c r="H1597" t="n">
        <v>0.28</v>
      </c>
      <c r="I1597" t="n">
        <v>22</v>
      </c>
      <c r="J1597" t="n">
        <v>237.41</v>
      </c>
      <c r="K1597" t="n">
        <v>57.72</v>
      </c>
      <c r="L1597" t="n">
        <v>3.75</v>
      </c>
      <c r="M1597" t="n">
        <v>20</v>
      </c>
      <c r="N1597" t="n">
        <v>55.93</v>
      </c>
      <c r="O1597" t="n">
        <v>29514.51</v>
      </c>
      <c r="P1597" t="n">
        <v>110.1</v>
      </c>
      <c r="Q1597" t="n">
        <v>204.2</v>
      </c>
      <c r="R1597" t="n">
        <v>34.91</v>
      </c>
      <c r="S1597" t="n">
        <v>17.37</v>
      </c>
      <c r="T1597" t="n">
        <v>6588.02</v>
      </c>
      <c r="U1597" t="n">
        <v>0.5</v>
      </c>
      <c r="V1597" t="n">
        <v>0.72</v>
      </c>
      <c r="W1597" t="n">
        <v>1.17</v>
      </c>
      <c r="X1597" t="n">
        <v>0.42</v>
      </c>
      <c r="Y1597" t="n">
        <v>1</v>
      </c>
      <c r="Z1597" t="n">
        <v>10</v>
      </c>
    </row>
    <row r="1598">
      <c r="A1598" t="n">
        <v>12</v>
      </c>
      <c r="B1598" t="n">
        <v>120</v>
      </c>
      <c r="C1598" t="inlineStr">
        <is>
          <t xml:space="preserve">CONCLUIDO	</t>
        </is>
      </c>
      <c r="D1598" t="n">
        <v>9.296099999999999</v>
      </c>
      <c r="E1598" t="n">
        <v>10.76</v>
      </c>
      <c r="F1598" t="n">
        <v>7.09</v>
      </c>
      <c r="G1598" t="n">
        <v>20.26</v>
      </c>
      <c r="H1598" t="n">
        <v>0.3</v>
      </c>
      <c r="I1598" t="n">
        <v>21</v>
      </c>
      <c r="J1598" t="n">
        <v>237.84</v>
      </c>
      <c r="K1598" t="n">
        <v>57.72</v>
      </c>
      <c r="L1598" t="n">
        <v>4</v>
      </c>
      <c r="M1598" t="n">
        <v>19</v>
      </c>
      <c r="N1598" t="n">
        <v>56.12</v>
      </c>
      <c r="O1598" t="n">
        <v>29567.95</v>
      </c>
      <c r="P1598" t="n">
        <v>109.7</v>
      </c>
      <c r="Q1598" t="n">
        <v>204.15</v>
      </c>
      <c r="R1598" t="n">
        <v>34.29</v>
      </c>
      <c r="S1598" t="n">
        <v>17.37</v>
      </c>
      <c r="T1598" t="n">
        <v>6281.34</v>
      </c>
      <c r="U1598" t="n">
        <v>0.51</v>
      </c>
      <c r="V1598" t="n">
        <v>0.72</v>
      </c>
      <c r="W1598" t="n">
        <v>1.17</v>
      </c>
      <c r="X1598" t="n">
        <v>0.4</v>
      </c>
      <c r="Y1598" t="n">
        <v>1</v>
      </c>
      <c r="Z1598" t="n">
        <v>10</v>
      </c>
    </row>
    <row r="1599">
      <c r="A1599" t="n">
        <v>13</v>
      </c>
      <c r="B1599" t="n">
        <v>120</v>
      </c>
      <c r="C1599" t="inlineStr">
        <is>
          <t xml:space="preserve">CONCLUIDO	</t>
        </is>
      </c>
      <c r="D1599" t="n">
        <v>9.3497</v>
      </c>
      <c r="E1599" t="n">
        <v>10.7</v>
      </c>
      <c r="F1599" t="n">
        <v>7.08</v>
      </c>
      <c r="G1599" t="n">
        <v>21.23</v>
      </c>
      <c r="H1599" t="n">
        <v>0.32</v>
      </c>
      <c r="I1599" t="n">
        <v>20</v>
      </c>
      <c r="J1599" t="n">
        <v>238.28</v>
      </c>
      <c r="K1599" t="n">
        <v>57.72</v>
      </c>
      <c r="L1599" t="n">
        <v>4.25</v>
      </c>
      <c r="M1599" t="n">
        <v>18</v>
      </c>
      <c r="N1599" t="n">
        <v>56.3</v>
      </c>
      <c r="O1599" t="n">
        <v>29621.44</v>
      </c>
      <c r="P1599" t="n">
        <v>109.35</v>
      </c>
      <c r="Q1599" t="n">
        <v>204.15</v>
      </c>
      <c r="R1599" t="n">
        <v>33.77</v>
      </c>
      <c r="S1599" t="n">
        <v>17.37</v>
      </c>
      <c r="T1599" t="n">
        <v>6027.91</v>
      </c>
      <c r="U1599" t="n">
        <v>0.51</v>
      </c>
      <c r="V1599" t="n">
        <v>0.72</v>
      </c>
      <c r="W1599" t="n">
        <v>1.17</v>
      </c>
      <c r="X1599" t="n">
        <v>0.38</v>
      </c>
      <c r="Y1599" t="n">
        <v>1</v>
      </c>
      <c r="Z1599" t="n">
        <v>10</v>
      </c>
    </row>
    <row r="1600">
      <c r="A1600" t="n">
        <v>14</v>
      </c>
      <c r="B1600" t="n">
        <v>120</v>
      </c>
      <c r="C1600" t="inlineStr">
        <is>
          <t xml:space="preserve">CONCLUIDO	</t>
        </is>
      </c>
      <c r="D1600" t="n">
        <v>9.402699999999999</v>
      </c>
      <c r="E1600" t="n">
        <v>10.64</v>
      </c>
      <c r="F1600" t="n">
        <v>7.06</v>
      </c>
      <c r="G1600" t="n">
        <v>22.3</v>
      </c>
      <c r="H1600" t="n">
        <v>0.34</v>
      </c>
      <c r="I1600" t="n">
        <v>19</v>
      </c>
      <c r="J1600" t="n">
        <v>238.71</v>
      </c>
      <c r="K1600" t="n">
        <v>57.72</v>
      </c>
      <c r="L1600" t="n">
        <v>4.5</v>
      </c>
      <c r="M1600" t="n">
        <v>17</v>
      </c>
      <c r="N1600" t="n">
        <v>56.49</v>
      </c>
      <c r="O1600" t="n">
        <v>29675.01</v>
      </c>
      <c r="P1600" t="n">
        <v>109.03</v>
      </c>
      <c r="Q1600" t="n">
        <v>204.15</v>
      </c>
      <c r="R1600" t="n">
        <v>33.25</v>
      </c>
      <c r="S1600" t="n">
        <v>17.37</v>
      </c>
      <c r="T1600" t="n">
        <v>5774.07</v>
      </c>
      <c r="U1600" t="n">
        <v>0.52</v>
      </c>
      <c r="V1600" t="n">
        <v>0.72</v>
      </c>
      <c r="W1600" t="n">
        <v>1.17</v>
      </c>
      <c r="X1600" t="n">
        <v>0.37</v>
      </c>
      <c r="Y1600" t="n">
        <v>1</v>
      </c>
      <c r="Z1600" t="n">
        <v>10</v>
      </c>
    </row>
    <row r="1601">
      <c r="A1601" t="n">
        <v>15</v>
      </c>
      <c r="B1601" t="n">
        <v>120</v>
      </c>
      <c r="C1601" t="inlineStr">
        <is>
          <t xml:space="preserve">CONCLUIDO	</t>
        </is>
      </c>
      <c r="D1601" t="n">
        <v>9.4642</v>
      </c>
      <c r="E1601" t="n">
        <v>10.57</v>
      </c>
      <c r="F1601" t="n">
        <v>7.04</v>
      </c>
      <c r="G1601" t="n">
        <v>23.46</v>
      </c>
      <c r="H1601" t="n">
        <v>0.35</v>
      </c>
      <c r="I1601" t="n">
        <v>18</v>
      </c>
      <c r="J1601" t="n">
        <v>239.14</v>
      </c>
      <c r="K1601" t="n">
        <v>57.72</v>
      </c>
      <c r="L1601" t="n">
        <v>4.75</v>
      </c>
      <c r="M1601" t="n">
        <v>16</v>
      </c>
      <c r="N1601" t="n">
        <v>56.67</v>
      </c>
      <c r="O1601" t="n">
        <v>29728.63</v>
      </c>
      <c r="P1601" t="n">
        <v>108.48</v>
      </c>
      <c r="Q1601" t="n">
        <v>204.21</v>
      </c>
      <c r="R1601" t="n">
        <v>32.43</v>
      </c>
      <c r="S1601" t="n">
        <v>17.37</v>
      </c>
      <c r="T1601" t="n">
        <v>5368.9</v>
      </c>
      <c r="U1601" t="n">
        <v>0.54</v>
      </c>
      <c r="V1601" t="n">
        <v>0.73</v>
      </c>
      <c r="W1601" t="n">
        <v>1.17</v>
      </c>
      <c r="X1601" t="n">
        <v>0.34</v>
      </c>
      <c r="Y1601" t="n">
        <v>1</v>
      </c>
      <c r="Z1601" t="n">
        <v>10</v>
      </c>
    </row>
    <row r="1602">
      <c r="A1602" t="n">
        <v>16</v>
      </c>
      <c r="B1602" t="n">
        <v>120</v>
      </c>
      <c r="C1602" t="inlineStr">
        <is>
          <t xml:space="preserve">CONCLUIDO	</t>
        </is>
      </c>
      <c r="D1602" t="n">
        <v>9.5105</v>
      </c>
      <c r="E1602" t="n">
        <v>10.51</v>
      </c>
      <c r="F1602" t="n">
        <v>7.03</v>
      </c>
      <c r="G1602" t="n">
        <v>24.82</v>
      </c>
      <c r="H1602" t="n">
        <v>0.37</v>
      </c>
      <c r="I1602" t="n">
        <v>17</v>
      </c>
      <c r="J1602" t="n">
        <v>239.58</v>
      </c>
      <c r="K1602" t="n">
        <v>57.72</v>
      </c>
      <c r="L1602" t="n">
        <v>5</v>
      </c>
      <c r="M1602" t="n">
        <v>15</v>
      </c>
      <c r="N1602" t="n">
        <v>56.86</v>
      </c>
      <c r="O1602" t="n">
        <v>29782.33</v>
      </c>
      <c r="P1602" t="n">
        <v>108.4</v>
      </c>
      <c r="Q1602" t="n">
        <v>204.17</v>
      </c>
      <c r="R1602" t="n">
        <v>32.34</v>
      </c>
      <c r="S1602" t="n">
        <v>17.37</v>
      </c>
      <c r="T1602" t="n">
        <v>5327.82</v>
      </c>
      <c r="U1602" t="n">
        <v>0.54</v>
      </c>
      <c r="V1602" t="n">
        <v>0.73</v>
      </c>
      <c r="W1602" t="n">
        <v>1.17</v>
      </c>
      <c r="X1602" t="n">
        <v>0.34</v>
      </c>
      <c r="Y1602" t="n">
        <v>1</v>
      </c>
      <c r="Z1602" t="n">
        <v>10</v>
      </c>
    </row>
    <row r="1603">
      <c r="A1603" t="n">
        <v>17</v>
      </c>
      <c r="B1603" t="n">
        <v>120</v>
      </c>
      <c r="C1603" t="inlineStr">
        <is>
          <t xml:space="preserve">CONCLUIDO	</t>
        </is>
      </c>
      <c r="D1603" t="n">
        <v>9.59</v>
      </c>
      <c r="E1603" t="n">
        <v>10.43</v>
      </c>
      <c r="F1603" t="n">
        <v>6.99</v>
      </c>
      <c r="G1603" t="n">
        <v>26.21</v>
      </c>
      <c r="H1603" t="n">
        <v>0.39</v>
      </c>
      <c r="I1603" t="n">
        <v>16</v>
      </c>
      <c r="J1603" t="n">
        <v>240.02</v>
      </c>
      <c r="K1603" t="n">
        <v>57.72</v>
      </c>
      <c r="L1603" t="n">
        <v>5.25</v>
      </c>
      <c r="M1603" t="n">
        <v>14</v>
      </c>
      <c r="N1603" t="n">
        <v>57.04</v>
      </c>
      <c r="O1603" t="n">
        <v>29836.09</v>
      </c>
      <c r="P1603" t="n">
        <v>107.6</v>
      </c>
      <c r="Q1603" t="n">
        <v>204.14</v>
      </c>
      <c r="R1603" t="n">
        <v>31.15</v>
      </c>
      <c r="S1603" t="n">
        <v>17.37</v>
      </c>
      <c r="T1603" t="n">
        <v>4738.61</v>
      </c>
      <c r="U1603" t="n">
        <v>0.5600000000000001</v>
      </c>
      <c r="V1603" t="n">
        <v>0.73</v>
      </c>
      <c r="W1603" t="n">
        <v>1.16</v>
      </c>
      <c r="X1603" t="n">
        <v>0.3</v>
      </c>
      <c r="Y1603" t="n">
        <v>1</v>
      </c>
      <c r="Z1603" t="n">
        <v>10</v>
      </c>
    </row>
    <row r="1604">
      <c r="A1604" t="n">
        <v>18</v>
      </c>
      <c r="B1604" t="n">
        <v>120</v>
      </c>
      <c r="C1604" t="inlineStr">
        <is>
          <t xml:space="preserve">CONCLUIDO	</t>
        </is>
      </c>
      <c r="D1604" t="n">
        <v>9.634399999999999</v>
      </c>
      <c r="E1604" t="n">
        <v>10.38</v>
      </c>
      <c r="F1604" t="n">
        <v>6.99</v>
      </c>
      <c r="G1604" t="n">
        <v>27.95</v>
      </c>
      <c r="H1604" t="n">
        <v>0.41</v>
      </c>
      <c r="I1604" t="n">
        <v>15</v>
      </c>
      <c r="J1604" t="n">
        <v>240.45</v>
      </c>
      <c r="K1604" t="n">
        <v>57.72</v>
      </c>
      <c r="L1604" t="n">
        <v>5.5</v>
      </c>
      <c r="M1604" t="n">
        <v>13</v>
      </c>
      <c r="N1604" t="n">
        <v>57.23</v>
      </c>
      <c r="O1604" t="n">
        <v>29890.04</v>
      </c>
      <c r="P1604" t="n">
        <v>107.39</v>
      </c>
      <c r="Q1604" t="n">
        <v>204.17</v>
      </c>
      <c r="R1604" t="n">
        <v>31.21</v>
      </c>
      <c r="S1604" t="n">
        <v>17.37</v>
      </c>
      <c r="T1604" t="n">
        <v>4773.44</v>
      </c>
      <c r="U1604" t="n">
        <v>0.5600000000000001</v>
      </c>
      <c r="V1604" t="n">
        <v>0.73</v>
      </c>
      <c r="W1604" t="n">
        <v>1.16</v>
      </c>
      <c r="X1604" t="n">
        <v>0.3</v>
      </c>
      <c r="Y1604" t="n">
        <v>1</v>
      </c>
      <c r="Z1604" t="n">
        <v>10</v>
      </c>
    </row>
    <row r="1605">
      <c r="A1605" t="n">
        <v>19</v>
      </c>
      <c r="B1605" t="n">
        <v>120</v>
      </c>
      <c r="C1605" t="inlineStr">
        <is>
          <t xml:space="preserve">CONCLUIDO	</t>
        </is>
      </c>
      <c r="D1605" t="n">
        <v>9.655099999999999</v>
      </c>
      <c r="E1605" t="n">
        <v>10.36</v>
      </c>
      <c r="F1605" t="n">
        <v>6.96</v>
      </c>
      <c r="G1605" t="n">
        <v>27.86</v>
      </c>
      <c r="H1605" t="n">
        <v>0.42</v>
      </c>
      <c r="I1605" t="n">
        <v>15</v>
      </c>
      <c r="J1605" t="n">
        <v>240.89</v>
      </c>
      <c r="K1605" t="n">
        <v>57.72</v>
      </c>
      <c r="L1605" t="n">
        <v>5.75</v>
      </c>
      <c r="M1605" t="n">
        <v>13</v>
      </c>
      <c r="N1605" t="n">
        <v>57.42</v>
      </c>
      <c r="O1605" t="n">
        <v>29943.94</v>
      </c>
      <c r="P1605" t="n">
        <v>107.01</v>
      </c>
      <c r="Q1605" t="n">
        <v>204.15</v>
      </c>
      <c r="R1605" t="n">
        <v>30.35</v>
      </c>
      <c r="S1605" t="n">
        <v>17.37</v>
      </c>
      <c r="T1605" t="n">
        <v>4344.58</v>
      </c>
      <c r="U1605" t="n">
        <v>0.57</v>
      </c>
      <c r="V1605" t="n">
        <v>0.73</v>
      </c>
      <c r="W1605" t="n">
        <v>1.16</v>
      </c>
      <c r="X1605" t="n">
        <v>0.27</v>
      </c>
      <c r="Y1605" t="n">
        <v>1</v>
      </c>
      <c r="Z1605" t="n">
        <v>10</v>
      </c>
    </row>
    <row r="1606">
      <c r="A1606" t="n">
        <v>20</v>
      </c>
      <c r="B1606" t="n">
        <v>120</v>
      </c>
      <c r="C1606" t="inlineStr">
        <is>
          <t xml:space="preserve">CONCLUIDO	</t>
        </is>
      </c>
      <c r="D1606" t="n">
        <v>9.706899999999999</v>
      </c>
      <c r="E1606" t="n">
        <v>10.3</v>
      </c>
      <c r="F1606" t="n">
        <v>6.96</v>
      </c>
      <c r="G1606" t="n">
        <v>29.81</v>
      </c>
      <c r="H1606" t="n">
        <v>0.44</v>
      </c>
      <c r="I1606" t="n">
        <v>14</v>
      </c>
      <c r="J1606" t="n">
        <v>241.33</v>
      </c>
      <c r="K1606" t="n">
        <v>57.72</v>
      </c>
      <c r="L1606" t="n">
        <v>6</v>
      </c>
      <c r="M1606" t="n">
        <v>12</v>
      </c>
      <c r="N1606" t="n">
        <v>57.6</v>
      </c>
      <c r="O1606" t="n">
        <v>29997.9</v>
      </c>
      <c r="P1606" t="n">
        <v>106.76</v>
      </c>
      <c r="Q1606" t="n">
        <v>204.14</v>
      </c>
      <c r="R1606" t="n">
        <v>29.97</v>
      </c>
      <c r="S1606" t="n">
        <v>17.37</v>
      </c>
      <c r="T1606" t="n">
        <v>4155.58</v>
      </c>
      <c r="U1606" t="n">
        <v>0.58</v>
      </c>
      <c r="V1606" t="n">
        <v>0.73</v>
      </c>
      <c r="W1606" t="n">
        <v>1.16</v>
      </c>
      <c r="X1606" t="n">
        <v>0.26</v>
      </c>
      <c r="Y1606" t="n">
        <v>1</v>
      </c>
      <c r="Z1606" t="n">
        <v>10</v>
      </c>
    </row>
    <row r="1607">
      <c r="A1607" t="n">
        <v>21</v>
      </c>
      <c r="B1607" t="n">
        <v>120</v>
      </c>
      <c r="C1607" t="inlineStr">
        <is>
          <t xml:space="preserve">CONCLUIDO	</t>
        </is>
      </c>
      <c r="D1607" t="n">
        <v>9.7082</v>
      </c>
      <c r="E1607" t="n">
        <v>10.3</v>
      </c>
      <c r="F1607" t="n">
        <v>6.95</v>
      </c>
      <c r="G1607" t="n">
        <v>29.8</v>
      </c>
      <c r="H1607" t="n">
        <v>0.46</v>
      </c>
      <c r="I1607" t="n">
        <v>14</v>
      </c>
      <c r="J1607" t="n">
        <v>241.77</v>
      </c>
      <c r="K1607" t="n">
        <v>57.72</v>
      </c>
      <c r="L1607" t="n">
        <v>6.25</v>
      </c>
      <c r="M1607" t="n">
        <v>12</v>
      </c>
      <c r="N1607" t="n">
        <v>57.79</v>
      </c>
      <c r="O1607" t="n">
        <v>30051.93</v>
      </c>
      <c r="P1607" t="n">
        <v>106.64</v>
      </c>
      <c r="Q1607" t="n">
        <v>204.15</v>
      </c>
      <c r="R1607" t="n">
        <v>29.94</v>
      </c>
      <c r="S1607" t="n">
        <v>17.37</v>
      </c>
      <c r="T1607" t="n">
        <v>4140.74</v>
      </c>
      <c r="U1607" t="n">
        <v>0.58</v>
      </c>
      <c r="V1607" t="n">
        <v>0.73</v>
      </c>
      <c r="W1607" t="n">
        <v>1.16</v>
      </c>
      <c r="X1607" t="n">
        <v>0.26</v>
      </c>
      <c r="Y1607" t="n">
        <v>1</v>
      </c>
      <c r="Z1607" t="n">
        <v>10</v>
      </c>
    </row>
    <row r="1608">
      <c r="A1608" t="n">
        <v>22</v>
      </c>
      <c r="B1608" t="n">
        <v>120</v>
      </c>
      <c r="C1608" t="inlineStr">
        <is>
          <t xml:space="preserve">CONCLUIDO	</t>
        </is>
      </c>
      <c r="D1608" t="n">
        <v>9.774900000000001</v>
      </c>
      <c r="E1608" t="n">
        <v>10.23</v>
      </c>
      <c r="F1608" t="n">
        <v>6.93</v>
      </c>
      <c r="G1608" t="n">
        <v>31.98</v>
      </c>
      <c r="H1608" t="n">
        <v>0.48</v>
      </c>
      <c r="I1608" t="n">
        <v>13</v>
      </c>
      <c r="J1608" t="n">
        <v>242.2</v>
      </c>
      <c r="K1608" t="n">
        <v>57.72</v>
      </c>
      <c r="L1608" t="n">
        <v>6.5</v>
      </c>
      <c r="M1608" t="n">
        <v>11</v>
      </c>
      <c r="N1608" t="n">
        <v>57.98</v>
      </c>
      <c r="O1608" t="n">
        <v>30106.03</v>
      </c>
      <c r="P1608" t="n">
        <v>106.16</v>
      </c>
      <c r="Q1608" t="n">
        <v>204.16</v>
      </c>
      <c r="R1608" t="n">
        <v>29.29</v>
      </c>
      <c r="S1608" t="n">
        <v>17.37</v>
      </c>
      <c r="T1608" t="n">
        <v>3823.89</v>
      </c>
      <c r="U1608" t="n">
        <v>0.59</v>
      </c>
      <c r="V1608" t="n">
        <v>0.74</v>
      </c>
      <c r="W1608" t="n">
        <v>1.16</v>
      </c>
      <c r="X1608" t="n">
        <v>0.24</v>
      </c>
      <c r="Y1608" t="n">
        <v>1</v>
      </c>
      <c r="Z1608" t="n">
        <v>10</v>
      </c>
    </row>
    <row r="1609">
      <c r="A1609" t="n">
        <v>23</v>
      </c>
      <c r="B1609" t="n">
        <v>120</v>
      </c>
      <c r="C1609" t="inlineStr">
        <is>
          <t xml:space="preserve">CONCLUIDO	</t>
        </is>
      </c>
      <c r="D1609" t="n">
        <v>9.7662</v>
      </c>
      <c r="E1609" t="n">
        <v>10.24</v>
      </c>
      <c r="F1609" t="n">
        <v>6.94</v>
      </c>
      <c r="G1609" t="n">
        <v>32.02</v>
      </c>
      <c r="H1609" t="n">
        <v>0.49</v>
      </c>
      <c r="I1609" t="n">
        <v>13</v>
      </c>
      <c r="J1609" t="n">
        <v>242.64</v>
      </c>
      <c r="K1609" t="n">
        <v>57.72</v>
      </c>
      <c r="L1609" t="n">
        <v>6.75</v>
      </c>
      <c r="M1609" t="n">
        <v>11</v>
      </c>
      <c r="N1609" t="n">
        <v>58.17</v>
      </c>
      <c r="O1609" t="n">
        <v>30160.2</v>
      </c>
      <c r="P1609" t="n">
        <v>106.23</v>
      </c>
      <c r="Q1609" t="n">
        <v>204.16</v>
      </c>
      <c r="R1609" t="n">
        <v>29.39</v>
      </c>
      <c r="S1609" t="n">
        <v>17.37</v>
      </c>
      <c r="T1609" t="n">
        <v>3872.8</v>
      </c>
      <c r="U1609" t="n">
        <v>0.59</v>
      </c>
      <c r="V1609" t="n">
        <v>0.74</v>
      </c>
      <c r="W1609" t="n">
        <v>1.16</v>
      </c>
      <c r="X1609" t="n">
        <v>0.25</v>
      </c>
      <c r="Y1609" t="n">
        <v>1</v>
      </c>
      <c r="Z1609" t="n">
        <v>10</v>
      </c>
    </row>
    <row r="1610">
      <c r="A1610" t="n">
        <v>24</v>
      </c>
      <c r="B1610" t="n">
        <v>120</v>
      </c>
      <c r="C1610" t="inlineStr">
        <is>
          <t xml:space="preserve">CONCLUIDO	</t>
        </is>
      </c>
      <c r="D1610" t="n">
        <v>9.830399999999999</v>
      </c>
      <c r="E1610" t="n">
        <v>10.17</v>
      </c>
      <c r="F1610" t="n">
        <v>6.92</v>
      </c>
      <c r="G1610" t="n">
        <v>34.58</v>
      </c>
      <c r="H1610" t="n">
        <v>0.51</v>
      </c>
      <c r="I1610" t="n">
        <v>12</v>
      </c>
      <c r="J1610" t="n">
        <v>243.08</v>
      </c>
      <c r="K1610" t="n">
        <v>57.72</v>
      </c>
      <c r="L1610" t="n">
        <v>7</v>
      </c>
      <c r="M1610" t="n">
        <v>10</v>
      </c>
      <c r="N1610" t="n">
        <v>58.36</v>
      </c>
      <c r="O1610" t="n">
        <v>30214.44</v>
      </c>
      <c r="P1610" t="n">
        <v>105.8</v>
      </c>
      <c r="Q1610" t="n">
        <v>204.14</v>
      </c>
      <c r="R1610" t="n">
        <v>28.93</v>
      </c>
      <c r="S1610" t="n">
        <v>17.37</v>
      </c>
      <c r="T1610" t="n">
        <v>3648.61</v>
      </c>
      <c r="U1610" t="n">
        <v>0.6</v>
      </c>
      <c r="V1610" t="n">
        <v>0.74</v>
      </c>
      <c r="W1610" t="n">
        <v>1.15</v>
      </c>
      <c r="X1610" t="n">
        <v>0.23</v>
      </c>
      <c r="Y1610" t="n">
        <v>1</v>
      </c>
      <c r="Z1610" t="n">
        <v>10</v>
      </c>
    </row>
    <row r="1611">
      <c r="A1611" t="n">
        <v>25</v>
      </c>
      <c r="B1611" t="n">
        <v>120</v>
      </c>
      <c r="C1611" t="inlineStr">
        <is>
          <t xml:space="preserve">CONCLUIDO	</t>
        </is>
      </c>
      <c r="D1611" t="n">
        <v>9.830399999999999</v>
      </c>
      <c r="E1611" t="n">
        <v>10.17</v>
      </c>
      <c r="F1611" t="n">
        <v>6.92</v>
      </c>
      <c r="G1611" t="n">
        <v>34.58</v>
      </c>
      <c r="H1611" t="n">
        <v>0.53</v>
      </c>
      <c r="I1611" t="n">
        <v>12</v>
      </c>
      <c r="J1611" t="n">
        <v>243.52</v>
      </c>
      <c r="K1611" t="n">
        <v>57.72</v>
      </c>
      <c r="L1611" t="n">
        <v>7.25</v>
      </c>
      <c r="M1611" t="n">
        <v>10</v>
      </c>
      <c r="N1611" t="n">
        <v>58.55</v>
      </c>
      <c r="O1611" t="n">
        <v>30268.74</v>
      </c>
      <c r="P1611" t="n">
        <v>105.75</v>
      </c>
      <c r="Q1611" t="n">
        <v>204.15</v>
      </c>
      <c r="R1611" t="n">
        <v>28.86</v>
      </c>
      <c r="S1611" t="n">
        <v>17.37</v>
      </c>
      <c r="T1611" t="n">
        <v>3611.27</v>
      </c>
      <c r="U1611" t="n">
        <v>0.6</v>
      </c>
      <c r="V1611" t="n">
        <v>0.74</v>
      </c>
      <c r="W1611" t="n">
        <v>1.16</v>
      </c>
      <c r="X1611" t="n">
        <v>0.23</v>
      </c>
      <c r="Y1611" t="n">
        <v>1</v>
      </c>
      <c r="Z1611" t="n">
        <v>10</v>
      </c>
    </row>
    <row r="1612">
      <c r="A1612" t="n">
        <v>26</v>
      </c>
      <c r="B1612" t="n">
        <v>120</v>
      </c>
      <c r="C1612" t="inlineStr">
        <is>
          <t xml:space="preserve">CONCLUIDO	</t>
        </is>
      </c>
      <c r="D1612" t="n">
        <v>9.906700000000001</v>
      </c>
      <c r="E1612" t="n">
        <v>10.09</v>
      </c>
      <c r="F1612" t="n">
        <v>6.88</v>
      </c>
      <c r="G1612" t="n">
        <v>37.55</v>
      </c>
      <c r="H1612" t="n">
        <v>0.55</v>
      </c>
      <c r="I1612" t="n">
        <v>11</v>
      </c>
      <c r="J1612" t="n">
        <v>243.96</v>
      </c>
      <c r="K1612" t="n">
        <v>57.72</v>
      </c>
      <c r="L1612" t="n">
        <v>7.5</v>
      </c>
      <c r="M1612" t="n">
        <v>9</v>
      </c>
      <c r="N1612" t="n">
        <v>58.74</v>
      </c>
      <c r="O1612" t="n">
        <v>30323.11</v>
      </c>
      <c r="P1612" t="n">
        <v>104.89</v>
      </c>
      <c r="Q1612" t="n">
        <v>204.15</v>
      </c>
      <c r="R1612" t="n">
        <v>27.78</v>
      </c>
      <c r="S1612" t="n">
        <v>17.37</v>
      </c>
      <c r="T1612" t="n">
        <v>3079.73</v>
      </c>
      <c r="U1612" t="n">
        <v>0.63</v>
      </c>
      <c r="V1612" t="n">
        <v>0.74</v>
      </c>
      <c r="W1612" t="n">
        <v>1.15</v>
      </c>
      <c r="X1612" t="n">
        <v>0.19</v>
      </c>
      <c r="Y1612" t="n">
        <v>1</v>
      </c>
      <c r="Z1612" t="n">
        <v>10</v>
      </c>
    </row>
    <row r="1613">
      <c r="A1613" t="n">
        <v>27</v>
      </c>
      <c r="B1613" t="n">
        <v>120</v>
      </c>
      <c r="C1613" t="inlineStr">
        <is>
          <t xml:space="preserve">CONCLUIDO	</t>
        </is>
      </c>
      <c r="D1613" t="n">
        <v>9.899900000000001</v>
      </c>
      <c r="E1613" t="n">
        <v>10.1</v>
      </c>
      <c r="F1613" t="n">
        <v>6.89</v>
      </c>
      <c r="G1613" t="n">
        <v>37.59</v>
      </c>
      <c r="H1613" t="n">
        <v>0.5600000000000001</v>
      </c>
      <c r="I1613" t="n">
        <v>11</v>
      </c>
      <c r="J1613" t="n">
        <v>244.41</v>
      </c>
      <c r="K1613" t="n">
        <v>57.72</v>
      </c>
      <c r="L1613" t="n">
        <v>7.75</v>
      </c>
      <c r="M1613" t="n">
        <v>9</v>
      </c>
      <c r="N1613" t="n">
        <v>58.93</v>
      </c>
      <c r="O1613" t="n">
        <v>30377.55</v>
      </c>
      <c r="P1613" t="n">
        <v>105</v>
      </c>
      <c r="Q1613" t="n">
        <v>204.14</v>
      </c>
      <c r="R1613" t="n">
        <v>27.93</v>
      </c>
      <c r="S1613" t="n">
        <v>17.37</v>
      </c>
      <c r="T1613" t="n">
        <v>3152.67</v>
      </c>
      <c r="U1613" t="n">
        <v>0.62</v>
      </c>
      <c r="V1613" t="n">
        <v>0.74</v>
      </c>
      <c r="W1613" t="n">
        <v>1.16</v>
      </c>
      <c r="X1613" t="n">
        <v>0.2</v>
      </c>
      <c r="Y1613" t="n">
        <v>1</v>
      </c>
      <c r="Z1613" t="n">
        <v>10</v>
      </c>
    </row>
    <row r="1614">
      <c r="A1614" t="n">
        <v>28</v>
      </c>
      <c r="B1614" t="n">
        <v>120</v>
      </c>
      <c r="C1614" t="inlineStr">
        <is>
          <t xml:space="preserve">CONCLUIDO	</t>
        </is>
      </c>
      <c r="D1614" t="n">
        <v>9.9034</v>
      </c>
      <c r="E1614" t="n">
        <v>10.1</v>
      </c>
      <c r="F1614" t="n">
        <v>6.89</v>
      </c>
      <c r="G1614" t="n">
        <v>37.57</v>
      </c>
      <c r="H1614" t="n">
        <v>0.58</v>
      </c>
      <c r="I1614" t="n">
        <v>11</v>
      </c>
      <c r="J1614" t="n">
        <v>244.85</v>
      </c>
      <c r="K1614" t="n">
        <v>57.72</v>
      </c>
      <c r="L1614" t="n">
        <v>8</v>
      </c>
      <c r="M1614" t="n">
        <v>9</v>
      </c>
      <c r="N1614" t="n">
        <v>59.12</v>
      </c>
      <c r="O1614" t="n">
        <v>30432.06</v>
      </c>
      <c r="P1614" t="n">
        <v>104.91</v>
      </c>
      <c r="Q1614" t="n">
        <v>204.14</v>
      </c>
      <c r="R1614" t="n">
        <v>28.03</v>
      </c>
      <c r="S1614" t="n">
        <v>17.37</v>
      </c>
      <c r="T1614" t="n">
        <v>3201.47</v>
      </c>
      <c r="U1614" t="n">
        <v>0.62</v>
      </c>
      <c r="V1614" t="n">
        <v>0.74</v>
      </c>
      <c r="W1614" t="n">
        <v>1.15</v>
      </c>
      <c r="X1614" t="n">
        <v>0.2</v>
      </c>
      <c r="Y1614" t="n">
        <v>1</v>
      </c>
      <c r="Z1614" t="n">
        <v>10</v>
      </c>
    </row>
    <row r="1615">
      <c r="A1615" t="n">
        <v>29</v>
      </c>
      <c r="B1615" t="n">
        <v>120</v>
      </c>
      <c r="C1615" t="inlineStr">
        <is>
          <t xml:space="preserve">CONCLUIDO	</t>
        </is>
      </c>
      <c r="D1615" t="n">
        <v>9.902900000000001</v>
      </c>
      <c r="E1615" t="n">
        <v>10.1</v>
      </c>
      <c r="F1615" t="n">
        <v>6.89</v>
      </c>
      <c r="G1615" t="n">
        <v>37.57</v>
      </c>
      <c r="H1615" t="n">
        <v>0.6</v>
      </c>
      <c r="I1615" t="n">
        <v>11</v>
      </c>
      <c r="J1615" t="n">
        <v>245.29</v>
      </c>
      <c r="K1615" t="n">
        <v>57.72</v>
      </c>
      <c r="L1615" t="n">
        <v>8.25</v>
      </c>
      <c r="M1615" t="n">
        <v>9</v>
      </c>
      <c r="N1615" t="n">
        <v>59.32</v>
      </c>
      <c r="O1615" t="n">
        <v>30486.64</v>
      </c>
      <c r="P1615" t="n">
        <v>104.66</v>
      </c>
      <c r="Q1615" t="n">
        <v>204.17</v>
      </c>
      <c r="R1615" t="n">
        <v>27.91</v>
      </c>
      <c r="S1615" t="n">
        <v>17.37</v>
      </c>
      <c r="T1615" t="n">
        <v>3140.05</v>
      </c>
      <c r="U1615" t="n">
        <v>0.62</v>
      </c>
      <c r="V1615" t="n">
        <v>0.74</v>
      </c>
      <c r="W1615" t="n">
        <v>1.16</v>
      </c>
      <c r="X1615" t="n">
        <v>0.2</v>
      </c>
      <c r="Y1615" t="n">
        <v>1</v>
      </c>
      <c r="Z1615" t="n">
        <v>10</v>
      </c>
    </row>
    <row r="1616">
      <c r="A1616" t="n">
        <v>30</v>
      </c>
      <c r="B1616" t="n">
        <v>120</v>
      </c>
      <c r="C1616" t="inlineStr">
        <is>
          <t xml:space="preserve">CONCLUIDO	</t>
        </is>
      </c>
      <c r="D1616" t="n">
        <v>9.9704</v>
      </c>
      <c r="E1616" t="n">
        <v>10.03</v>
      </c>
      <c r="F1616" t="n">
        <v>6.87</v>
      </c>
      <c r="G1616" t="n">
        <v>41.19</v>
      </c>
      <c r="H1616" t="n">
        <v>0.62</v>
      </c>
      <c r="I1616" t="n">
        <v>10</v>
      </c>
      <c r="J1616" t="n">
        <v>245.73</v>
      </c>
      <c r="K1616" t="n">
        <v>57.72</v>
      </c>
      <c r="L1616" t="n">
        <v>8.5</v>
      </c>
      <c r="M1616" t="n">
        <v>8</v>
      </c>
      <c r="N1616" t="n">
        <v>59.51</v>
      </c>
      <c r="O1616" t="n">
        <v>30541.29</v>
      </c>
      <c r="P1616" t="n">
        <v>104.17</v>
      </c>
      <c r="Q1616" t="n">
        <v>204.16</v>
      </c>
      <c r="R1616" t="n">
        <v>27.29</v>
      </c>
      <c r="S1616" t="n">
        <v>17.37</v>
      </c>
      <c r="T1616" t="n">
        <v>2835.28</v>
      </c>
      <c r="U1616" t="n">
        <v>0.64</v>
      </c>
      <c r="V1616" t="n">
        <v>0.74</v>
      </c>
      <c r="W1616" t="n">
        <v>1.15</v>
      </c>
      <c r="X1616" t="n">
        <v>0.17</v>
      </c>
      <c r="Y1616" t="n">
        <v>1</v>
      </c>
      <c r="Z1616" t="n">
        <v>10</v>
      </c>
    </row>
    <row r="1617">
      <c r="A1617" t="n">
        <v>31</v>
      </c>
      <c r="B1617" t="n">
        <v>120</v>
      </c>
      <c r="C1617" t="inlineStr">
        <is>
          <t xml:space="preserve">CONCLUIDO	</t>
        </is>
      </c>
      <c r="D1617" t="n">
        <v>9.9687</v>
      </c>
      <c r="E1617" t="n">
        <v>10.03</v>
      </c>
      <c r="F1617" t="n">
        <v>6.87</v>
      </c>
      <c r="G1617" t="n">
        <v>41.2</v>
      </c>
      <c r="H1617" t="n">
        <v>0.63</v>
      </c>
      <c r="I1617" t="n">
        <v>10</v>
      </c>
      <c r="J1617" t="n">
        <v>246.18</v>
      </c>
      <c r="K1617" t="n">
        <v>57.72</v>
      </c>
      <c r="L1617" t="n">
        <v>8.75</v>
      </c>
      <c r="M1617" t="n">
        <v>8</v>
      </c>
      <c r="N1617" t="n">
        <v>59.7</v>
      </c>
      <c r="O1617" t="n">
        <v>30596.01</v>
      </c>
      <c r="P1617" t="n">
        <v>104.21</v>
      </c>
      <c r="Q1617" t="n">
        <v>204.14</v>
      </c>
      <c r="R1617" t="n">
        <v>27.21</v>
      </c>
      <c r="S1617" t="n">
        <v>17.37</v>
      </c>
      <c r="T1617" t="n">
        <v>2795.29</v>
      </c>
      <c r="U1617" t="n">
        <v>0.64</v>
      </c>
      <c r="V1617" t="n">
        <v>0.74</v>
      </c>
      <c r="W1617" t="n">
        <v>1.15</v>
      </c>
      <c r="X1617" t="n">
        <v>0.18</v>
      </c>
      <c r="Y1617" t="n">
        <v>1</v>
      </c>
      <c r="Z1617" t="n">
        <v>10</v>
      </c>
    </row>
    <row r="1618">
      <c r="A1618" t="n">
        <v>32</v>
      </c>
      <c r="B1618" t="n">
        <v>120</v>
      </c>
      <c r="C1618" t="inlineStr">
        <is>
          <t xml:space="preserve">CONCLUIDO	</t>
        </is>
      </c>
      <c r="D1618" t="n">
        <v>9.978400000000001</v>
      </c>
      <c r="E1618" t="n">
        <v>10.02</v>
      </c>
      <c r="F1618" t="n">
        <v>6.86</v>
      </c>
      <c r="G1618" t="n">
        <v>41.14</v>
      </c>
      <c r="H1618" t="n">
        <v>0.65</v>
      </c>
      <c r="I1618" t="n">
        <v>10</v>
      </c>
      <c r="J1618" t="n">
        <v>246.62</v>
      </c>
      <c r="K1618" t="n">
        <v>57.72</v>
      </c>
      <c r="L1618" t="n">
        <v>9</v>
      </c>
      <c r="M1618" t="n">
        <v>8</v>
      </c>
      <c r="N1618" t="n">
        <v>59.9</v>
      </c>
      <c r="O1618" t="n">
        <v>30650.8</v>
      </c>
      <c r="P1618" t="n">
        <v>104.1</v>
      </c>
      <c r="Q1618" t="n">
        <v>204.14</v>
      </c>
      <c r="R1618" t="n">
        <v>27.02</v>
      </c>
      <c r="S1618" t="n">
        <v>17.37</v>
      </c>
      <c r="T1618" t="n">
        <v>2701.04</v>
      </c>
      <c r="U1618" t="n">
        <v>0.64</v>
      </c>
      <c r="V1618" t="n">
        <v>0.74</v>
      </c>
      <c r="W1618" t="n">
        <v>1.15</v>
      </c>
      <c r="X1618" t="n">
        <v>0.17</v>
      </c>
      <c r="Y1618" t="n">
        <v>1</v>
      </c>
      <c r="Z1618" t="n">
        <v>10</v>
      </c>
    </row>
    <row r="1619">
      <c r="A1619" t="n">
        <v>33</v>
      </c>
      <c r="B1619" t="n">
        <v>120</v>
      </c>
      <c r="C1619" t="inlineStr">
        <is>
          <t xml:space="preserve">CONCLUIDO	</t>
        </is>
      </c>
      <c r="D1619" t="n">
        <v>10.0382</v>
      </c>
      <c r="E1619" t="n">
        <v>9.960000000000001</v>
      </c>
      <c r="F1619" t="n">
        <v>6.84</v>
      </c>
      <c r="G1619" t="n">
        <v>45.62</v>
      </c>
      <c r="H1619" t="n">
        <v>0.67</v>
      </c>
      <c r="I1619" t="n">
        <v>9</v>
      </c>
      <c r="J1619" t="n">
        <v>247.07</v>
      </c>
      <c r="K1619" t="n">
        <v>57.72</v>
      </c>
      <c r="L1619" t="n">
        <v>9.25</v>
      </c>
      <c r="M1619" t="n">
        <v>7</v>
      </c>
      <c r="N1619" t="n">
        <v>60.09</v>
      </c>
      <c r="O1619" t="n">
        <v>30705.66</v>
      </c>
      <c r="P1619" t="n">
        <v>103.44</v>
      </c>
      <c r="Q1619" t="n">
        <v>204.17</v>
      </c>
      <c r="R1619" t="n">
        <v>26.56</v>
      </c>
      <c r="S1619" t="n">
        <v>17.37</v>
      </c>
      <c r="T1619" t="n">
        <v>2476.75</v>
      </c>
      <c r="U1619" t="n">
        <v>0.65</v>
      </c>
      <c r="V1619" t="n">
        <v>0.75</v>
      </c>
      <c r="W1619" t="n">
        <v>1.15</v>
      </c>
      <c r="X1619" t="n">
        <v>0.15</v>
      </c>
      <c r="Y1619" t="n">
        <v>1</v>
      </c>
      <c r="Z1619" t="n">
        <v>10</v>
      </c>
    </row>
    <row r="1620">
      <c r="A1620" t="n">
        <v>34</v>
      </c>
      <c r="B1620" t="n">
        <v>120</v>
      </c>
      <c r="C1620" t="inlineStr">
        <is>
          <t xml:space="preserve">CONCLUIDO	</t>
        </is>
      </c>
      <c r="D1620" t="n">
        <v>10.0237</v>
      </c>
      <c r="E1620" t="n">
        <v>9.98</v>
      </c>
      <c r="F1620" t="n">
        <v>6.86</v>
      </c>
      <c r="G1620" t="n">
        <v>45.72</v>
      </c>
      <c r="H1620" t="n">
        <v>0.68</v>
      </c>
      <c r="I1620" t="n">
        <v>9</v>
      </c>
      <c r="J1620" t="n">
        <v>247.51</v>
      </c>
      <c r="K1620" t="n">
        <v>57.72</v>
      </c>
      <c r="L1620" t="n">
        <v>9.5</v>
      </c>
      <c r="M1620" t="n">
        <v>7</v>
      </c>
      <c r="N1620" t="n">
        <v>60.29</v>
      </c>
      <c r="O1620" t="n">
        <v>30760.6</v>
      </c>
      <c r="P1620" t="n">
        <v>103.89</v>
      </c>
      <c r="Q1620" t="n">
        <v>204.14</v>
      </c>
      <c r="R1620" t="n">
        <v>27.02</v>
      </c>
      <c r="S1620" t="n">
        <v>17.37</v>
      </c>
      <c r="T1620" t="n">
        <v>2708.09</v>
      </c>
      <c r="U1620" t="n">
        <v>0.64</v>
      </c>
      <c r="V1620" t="n">
        <v>0.74</v>
      </c>
      <c r="W1620" t="n">
        <v>1.15</v>
      </c>
      <c r="X1620" t="n">
        <v>0.17</v>
      </c>
      <c r="Y1620" t="n">
        <v>1</v>
      </c>
      <c r="Z1620" t="n">
        <v>10</v>
      </c>
    </row>
    <row r="1621">
      <c r="A1621" t="n">
        <v>35</v>
      </c>
      <c r="B1621" t="n">
        <v>120</v>
      </c>
      <c r="C1621" t="inlineStr">
        <is>
          <t xml:space="preserve">CONCLUIDO	</t>
        </is>
      </c>
      <c r="D1621" t="n">
        <v>10.027</v>
      </c>
      <c r="E1621" t="n">
        <v>9.970000000000001</v>
      </c>
      <c r="F1621" t="n">
        <v>6.85</v>
      </c>
      <c r="G1621" t="n">
        <v>45.69</v>
      </c>
      <c r="H1621" t="n">
        <v>0.7</v>
      </c>
      <c r="I1621" t="n">
        <v>9</v>
      </c>
      <c r="J1621" t="n">
        <v>247.96</v>
      </c>
      <c r="K1621" t="n">
        <v>57.72</v>
      </c>
      <c r="L1621" t="n">
        <v>9.75</v>
      </c>
      <c r="M1621" t="n">
        <v>7</v>
      </c>
      <c r="N1621" t="n">
        <v>60.48</v>
      </c>
      <c r="O1621" t="n">
        <v>30815.6</v>
      </c>
      <c r="P1621" t="n">
        <v>103.95</v>
      </c>
      <c r="Q1621" t="n">
        <v>204.18</v>
      </c>
      <c r="R1621" t="n">
        <v>26.9</v>
      </c>
      <c r="S1621" t="n">
        <v>17.37</v>
      </c>
      <c r="T1621" t="n">
        <v>2647.48</v>
      </c>
      <c r="U1621" t="n">
        <v>0.65</v>
      </c>
      <c r="V1621" t="n">
        <v>0.75</v>
      </c>
      <c r="W1621" t="n">
        <v>1.15</v>
      </c>
      <c r="X1621" t="n">
        <v>0.16</v>
      </c>
      <c r="Y1621" t="n">
        <v>1</v>
      </c>
      <c r="Z1621" t="n">
        <v>10</v>
      </c>
    </row>
    <row r="1622">
      <c r="A1622" t="n">
        <v>36</v>
      </c>
      <c r="B1622" t="n">
        <v>120</v>
      </c>
      <c r="C1622" t="inlineStr">
        <is>
          <t xml:space="preserve">CONCLUIDO	</t>
        </is>
      </c>
      <c r="D1622" t="n">
        <v>10.0234</v>
      </c>
      <c r="E1622" t="n">
        <v>9.98</v>
      </c>
      <c r="F1622" t="n">
        <v>6.86</v>
      </c>
      <c r="G1622" t="n">
        <v>45.72</v>
      </c>
      <c r="H1622" t="n">
        <v>0.72</v>
      </c>
      <c r="I1622" t="n">
        <v>9</v>
      </c>
      <c r="J1622" t="n">
        <v>248.4</v>
      </c>
      <c r="K1622" t="n">
        <v>57.72</v>
      </c>
      <c r="L1622" t="n">
        <v>10</v>
      </c>
      <c r="M1622" t="n">
        <v>7</v>
      </c>
      <c r="N1622" t="n">
        <v>60.68</v>
      </c>
      <c r="O1622" t="n">
        <v>30870.67</v>
      </c>
      <c r="P1622" t="n">
        <v>103.76</v>
      </c>
      <c r="Q1622" t="n">
        <v>204.15</v>
      </c>
      <c r="R1622" t="n">
        <v>27</v>
      </c>
      <c r="S1622" t="n">
        <v>17.37</v>
      </c>
      <c r="T1622" t="n">
        <v>2696.04</v>
      </c>
      <c r="U1622" t="n">
        <v>0.64</v>
      </c>
      <c r="V1622" t="n">
        <v>0.74</v>
      </c>
      <c r="W1622" t="n">
        <v>1.15</v>
      </c>
      <c r="X1622" t="n">
        <v>0.17</v>
      </c>
      <c r="Y1622" t="n">
        <v>1</v>
      </c>
      <c r="Z1622" t="n">
        <v>10</v>
      </c>
    </row>
    <row r="1623">
      <c r="A1623" t="n">
        <v>37</v>
      </c>
      <c r="B1623" t="n">
        <v>120</v>
      </c>
      <c r="C1623" t="inlineStr">
        <is>
          <t xml:space="preserve">CONCLUIDO	</t>
        </is>
      </c>
      <c r="D1623" t="n">
        <v>10.0214</v>
      </c>
      <c r="E1623" t="n">
        <v>9.98</v>
      </c>
      <c r="F1623" t="n">
        <v>6.86</v>
      </c>
      <c r="G1623" t="n">
        <v>45.73</v>
      </c>
      <c r="H1623" t="n">
        <v>0.73</v>
      </c>
      <c r="I1623" t="n">
        <v>9</v>
      </c>
      <c r="J1623" t="n">
        <v>248.85</v>
      </c>
      <c r="K1623" t="n">
        <v>57.72</v>
      </c>
      <c r="L1623" t="n">
        <v>10.25</v>
      </c>
      <c r="M1623" t="n">
        <v>7</v>
      </c>
      <c r="N1623" t="n">
        <v>60.88</v>
      </c>
      <c r="O1623" t="n">
        <v>30925.82</v>
      </c>
      <c r="P1623" t="n">
        <v>103.62</v>
      </c>
      <c r="Q1623" t="n">
        <v>204.14</v>
      </c>
      <c r="R1623" t="n">
        <v>27.15</v>
      </c>
      <c r="S1623" t="n">
        <v>17.37</v>
      </c>
      <c r="T1623" t="n">
        <v>2774.12</v>
      </c>
      <c r="U1623" t="n">
        <v>0.64</v>
      </c>
      <c r="V1623" t="n">
        <v>0.74</v>
      </c>
      <c r="W1623" t="n">
        <v>1.15</v>
      </c>
      <c r="X1623" t="n">
        <v>0.17</v>
      </c>
      <c r="Y1623" t="n">
        <v>1</v>
      </c>
      <c r="Z1623" t="n">
        <v>10</v>
      </c>
    </row>
    <row r="1624">
      <c r="A1624" t="n">
        <v>38</v>
      </c>
      <c r="B1624" t="n">
        <v>120</v>
      </c>
      <c r="C1624" t="inlineStr">
        <is>
          <t xml:space="preserve">CONCLUIDO	</t>
        </is>
      </c>
      <c r="D1624" t="n">
        <v>10.0287</v>
      </c>
      <c r="E1624" t="n">
        <v>9.970000000000001</v>
      </c>
      <c r="F1624" t="n">
        <v>6.85</v>
      </c>
      <c r="G1624" t="n">
        <v>45.68</v>
      </c>
      <c r="H1624" t="n">
        <v>0.75</v>
      </c>
      <c r="I1624" t="n">
        <v>9</v>
      </c>
      <c r="J1624" t="n">
        <v>249.3</v>
      </c>
      <c r="K1624" t="n">
        <v>57.72</v>
      </c>
      <c r="L1624" t="n">
        <v>10.5</v>
      </c>
      <c r="M1624" t="n">
        <v>7</v>
      </c>
      <c r="N1624" t="n">
        <v>61.07</v>
      </c>
      <c r="O1624" t="n">
        <v>30981.04</v>
      </c>
      <c r="P1624" t="n">
        <v>103.23</v>
      </c>
      <c r="Q1624" t="n">
        <v>204.14</v>
      </c>
      <c r="R1624" t="n">
        <v>26.83</v>
      </c>
      <c r="S1624" t="n">
        <v>17.37</v>
      </c>
      <c r="T1624" t="n">
        <v>2613.24</v>
      </c>
      <c r="U1624" t="n">
        <v>0.65</v>
      </c>
      <c r="V1624" t="n">
        <v>0.75</v>
      </c>
      <c r="W1624" t="n">
        <v>1.15</v>
      </c>
      <c r="X1624" t="n">
        <v>0.16</v>
      </c>
      <c r="Y1624" t="n">
        <v>1</v>
      </c>
      <c r="Z1624" t="n">
        <v>10</v>
      </c>
    </row>
    <row r="1625">
      <c r="A1625" t="n">
        <v>39</v>
      </c>
      <c r="B1625" t="n">
        <v>120</v>
      </c>
      <c r="C1625" t="inlineStr">
        <is>
          <t xml:space="preserve">CONCLUIDO	</t>
        </is>
      </c>
      <c r="D1625" t="n">
        <v>10.1064</v>
      </c>
      <c r="E1625" t="n">
        <v>9.890000000000001</v>
      </c>
      <c r="F1625" t="n">
        <v>6.82</v>
      </c>
      <c r="G1625" t="n">
        <v>51.16</v>
      </c>
      <c r="H1625" t="n">
        <v>0.77</v>
      </c>
      <c r="I1625" t="n">
        <v>8</v>
      </c>
      <c r="J1625" t="n">
        <v>249.75</v>
      </c>
      <c r="K1625" t="n">
        <v>57.72</v>
      </c>
      <c r="L1625" t="n">
        <v>10.75</v>
      </c>
      <c r="M1625" t="n">
        <v>6</v>
      </c>
      <c r="N1625" t="n">
        <v>61.27</v>
      </c>
      <c r="O1625" t="n">
        <v>31036.33</v>
      </c>
      <c r="P1625" t="n">
        <v>102.82</v>
      </c>
      <c r="Q1625" t="n">
        <v>204.19</v>
      </c>
      <c r="R1625" t="n">
        <v>25.87</v>
      </c>
      <c r="S1625" t="n">
        <v>17.37</v>
      </c>
      <c r="T1625" t="n">
        <v>2137.07</v>
      </c>
      <c r="U1625" t="n">
        <v>0.67</v>
      </c>
      <c r="V1625" t="n">
        <v>0.75</v>
      </c>
      <c r="W1625" t="n">
        <v>1.15</v>
      </c>
      <c r="X1625" t="n">
        <v>0.13</v>
      </c>
      <c r="Y1625" t="n">
        <v>1</v>
      </c>
      <c r="Z1625" t="n">
        <v>10</v>
      </c>
    </row>
    <row r="1626">
      <c r="A1626" t="n">
        <v>40</v>
      </c>
      <c r="B1626" t="n">
        <v>120</v>
      </c>
      <c r="C1626" t="inlineStr">
        <is>
          <t xml:space="preserve">CONCLUIDO	</t>
        </is>
      </c>
      <c r="D1626" t="n">
        <v>10.1095</v>
      </c>
      <c r="E1626" t="n">
        <v>9.890000000000001</v>
      </c>
      <c r="F1626" t="n">
        <v>6.82</v>
      </c>
      <c r="G1626" t="n">
        <v>51.14</v>
      </c>
      <c r="H1626" t="n">
        <v>0.78</v>
      </c>
      <c r="I1626" t="n">
        <v>8</v>
      </c>
      <c r="J1626" t="n">
        <v>250.2</v>
      </c>
      <c r="K1626" t="n">
        <v>57.72</v>
      </c>
      <c r="L1626" t="n">
        <v>11</v>
      </c>
      <c r="M1626" t="n">
        <v>6</v>
      </c>
      <c r="N1626" t="n">
        <v>61.47</v>
      </c>
      <c r="O1626" t="n">
        <v>31091.69</v>
      </c>
      <c r="P1626" t="n">
        <v>102.53</v>
      </c>
      <c r="Q1626" t="n">
        <v>204.14</v>
      </c>
      <c r="R1626" t="n">
        <v>25.85</v>
      </c>
      <c r="S1626" t="n">
        <v>17.37</v>
      </c>
      <c r="T1626" t="n">
        <v>2126.9</v>
      </c>
      <c r="U1626" t="n">
        <v>0.67</v>
      </c>
      <c r="V1626" t="n">
        <v>0.75</v>
      </c>
      <c r="W1626" t="n">
        <v>1.15</v>
      </c>
      <c r="X1626" t="n">
        <v>0.13</v>
      </c>
      <c r="Y1626" t="n">
        <v>1</v>
      </c>
      <c r="Z1626" t="n">
        <v>10</v>
      </c>
    </row>
    <row r="1627">
      <c r="A1627" t="n">
        <v>41</v>
      </c>
      <c r="B1627" t="n">
        <v>120</v>
      </c>
      <c r="C1627" t="inlineStr">
        <is>
          <t xml:space="preserve">CONCLUIDO	</t>
        </is>
      </c>
      <c r="D1627" t="n">
        <v>10.0934</v>
      </c>
      <c r="E1627" t="n">
        <v>9.91</v>
      </c>
      <c r="F1627" t="n">
        <v>6.83</v>
      </c>
      <c r="G1627" t="n">
        <v>51.26</v>
      </c>
      <c r="H1627" t="n">
        <v>0.8</v>
      </c>
      <c r="I1627" t="n">
        <v>8</v>
      </c>
      <c r="J1627" t="n">
        <v>250.65</v>
      </c>
      <c r="K1627" t="n">
        <v>57.72</v>
      </c>
      <c r="L1627" t="n">
        <v>11.25</v>
      </c>
      <c r="M1627" t="n">
        <v>6</v>
      </c>
      <c r="N1627" t="n">
        <v>61.67</v>
      </c>
      <c r="O1627" t="n">
        <v>31147.12</v>
      </c>
      <c r="P1627" t="n">
        <v>102.66</v>
      </c>
      <c r="Q1627" t="n">
        <v>204.14</v>
      </c>
      <c r="R1627" t="n">
        <v>26.23</v>
      </c>
      <c r="S1627" t="n">
        <v>17.37</v>
      </c>
      <c r="T1627" t="n">
        <v>2318.45</v>
      </c>
      <c r="U1627" t="n">
        <v>0.66</v>
      </c>
      <c r="V1627" t="n">
        <v>0.75</v>
      </c>
      <c r="W1627" t="n">
        <v>1.15</v>
      </c>
      <c r="X1627" t="n">
        <v>0.14</v>
      </c>
      <c r="Y1627" t="n">
        <v>1</v>
      </c>
      <c r="Z1627" t="n">
        <v>10</v>
      </c>
    </row>
    <row r="1628">
      <c r="A1628" t="n">
        <v>42</v>
      </c>
      <c r="B1628" t="n">
        <v>120</v>
      </c>
      <c r="C1628" t="inlineStr">
        <is>
          <t xml:space="preserve">CONCLUIDO	</t>
        </is>
      </c>
      <c r="D1628" t="n">
        <v>10.0953</v>
      </c>
      <c r="E1628" t="n">
        <v>9.91</v>
      </c>
      <c r="F1628" t="n">
        <v>6.83</v>
      </c>
      <c r="G1628" t="n">
        <v>51.24</v>
      </c>
      <c r="H1628" t="n">
        <v>0.8100000000000001</v>
      </c>
      <c r="I1628" t="n">
        <v>8</v>
      </c>
      <c r="J1628" t="n">
        <v>251.1</v>
      </c>
      <c r="K1628" t="n">
        <v>57.72</v>
      </c>
      <c r="L1628" t="n">
        <v>11.5</v>
      </c>
      <c r="M1628" t="n">
        <v>6</v>
      </c>
      <c r="N1628" t="n">
        <v>61.87</v>
      </c>
      <c r="O1628" t="n">
        <v>31202.63</v>
      </c>
      <c r="P1628" t="n">
        <v>102.49</v>
      </c>
      <c r="Q1628" t="n">
        <v>204.14</v>
      </c>
      <c r="R1628" t="n">
        <v>26.16</v>
      </c>
      <c r="S1628" t="n">
        <v>17.37</v>
      </c>
      <c r="T1628" t="n">
        <v>2284.66</v>
      </c>
      <c r="U1628" t="n">
        <v>0.66</v>
      </c>
      <c r="V1628" t="n">
        <v>0.75</v>
      </c>
      <c r="W1628" t="n">
        <v>1.15</v>
      </c>
      <c r="X1628" t="n">
        <v>0.14</v>
      </c>
      <c r="Y1628" t="n">
        <v>1</v>
      </c>
      <c r="Z1628" t="n">
        <v>10</v>
      </c>
    </row>
    <row r="1629">
      <c r="A1629" t="n">
        <v>43</v>
      </c>
      <c r="B1629" t="n">
        <v>120</v>
      </c>
      <c r="C1629" t="inlineStr">
        <is>
          <t xml:space="preserve">CONCLUIDO	</t>
        </is>
      </c>
      <c r="D1629" t="n">
        <v>10.1033</v>
      </c>
      <c r="E1629" t="n">
        <v>9.9</v>
      </c>
      <c r="F1629" t="n">
        <v>6.82</v>
      </c>
      <c r="G1629" t="n">
        <v>51.18</v>
      </c>
      <c r="H1629" t="n">
        <v>0.83</v>
      </c>
      <c r="I1629" t="n">
        <v>8</v>
      </c>
      <c r="J1629" t="n">
        <v>251.55</v>
      </c>
      <c r="K1629" t="n">
        <v>57.72</v>
      </c>
      <c r="L1629" t="n">
        <v>11.75</v>
      </c>
      <c r="M1629" t="n">
        <v>6</v>
      </c>
      <c r="N1629" t="n">
        <v>62.07</v>
      </c>
      <c r="O1629" t="n">
        <v>31258.21</v>
      </c>
      <c r="P1629" t="n">
        <v>102.33</v>
      </c>
      <c r="Q1629" t="n">
        <v>204.14</v>
      </c>
      <c r="R1629" t="n">
        <v>25.99</v>
      </c>
      <c r="S1629" t="n">
        <v>17.37</v>
      </c>
      <c r="T1629" t="n">
        <v>2199.41</v>
      </c>
      <c r="U1629" t="n">
        <v>0.67</v>
      </c>
      <c r="V1629" t="n">
        <v>0.75</v>
      </c>
      <c r="W1629" t="n">
        <v>1.15</v>
      </c>
      <c r="X1629" t="n">
        <v>0.13</v>
      </c>
      <c r="Y1629" t="n">
        <v>1</v>
      </c>
      <c r="Z1629" t="n">
        <v>10</v>
      </c>
    </row>
    <row r="1630">
      <c r="A1630" t="n">
        <v>44</v>
      </c>
      <c r="B1630" t="n">
        <v>120</v>
      </c>
      <c r="C1630" t="inlineStr">
        <is>
          <t xml:space="preserve">CONCLUIDO	</t>
        </is>
      </c>
      <c r="D1630" t="n">
        <v>10.0982</v>
      </c>
      <c r="E1630" t="n">
        <v>9.9</v>
      </c>
      <c r="F1630" t="n">
        <v>6.83</v>
      </c>
      <c r="G1630" t="n">
        <v>51.22</v>
      </c>
      <c r="H1630" t="n">
        <v>0.85</v>
      </c>
      <c r="I1630" t="n">
        <v>8</v>
      </c>
      <c r="J1630" t="n">
        <v>252</v>
      </c>
      <c r="K1630" t="n">
        <v>57.72</v>
      </c>
      <c r="L1630" t="n">
        <v>12</v>
      </c>
      <c r="M1630" t="n">
        <v>6</v>
      </c>
      <c r="N1630" t="n">
        <v>62.27</v>
      </c>
      <c r="O1630" t="n">
        <v>31313.87</v>
      </c>
      <c r="P1630" t="n">
        <v>102.12</v>
      </c>
      <c r="Q1630" t="n">
        <v>204.15</v>
      </c>
      <c r="R1630" t="n">
        <v>26.08</v>
      </c>
      <c r="S1630" t="n">
        <v>17.37</v>
      </c>
      <c r="T1630" t="n">
        <v>2244.11</v>
      </c>
      <c r="U1630" t="n">
        <v>0.67</v>
      </c>
      <c r="V1630" t="n">
        <v>0.75</v>
      </c>
      <c r="W1630" t="n">
        <v>1.15</v>
      </c>
      <c r="X1630" t="n">
        <v>0.14</v>
      </c>
      <c r="Y1630" t="n">
        <v>1</v>
      </c>
      <c r="Z1630" t="n">
        <v>10</v>
      </c>
    </row>
    <row r="1631">
      <c r="A1631" t="n">
        <v>45</v>
      </c>
      <c r="B1631" t="n">
        <v>120</v>
      </c>
      <c r="C1631" t="inlineStr">
        <is>
          <t xml:space="preserve">CONCLUIDO	</t>
        </is>
      </c>
      <c r="D1631" t="n">
        <v>10.1744</v>
      </c>
      <c r="E1631" t="n">
        <v>9.83</v>
      </c>
      <c r="F1631" t="n">
        <v>6.8</v>
      </c>
      <c r="G1631" t="n">
        <v>58.29</v>
      </c>
      <c r="H1631" t="n">
        <v>0.86</v>
      </c>
      <c r="I1631" t="n">
        <v>7</v>
      </c>
      <c r="J1631" t="n">
        <v>252.45</v>
      </c>
      <c r="K1631" t="n">
        <v>57.72</v>
      </c>
      <c r="L1631" t="n">
        <v>12.25</v>
      </c>
      <c r="M1631" t="n">
        <v>5</v>
      </c>
      <c r="N1631" t="n">
        <v>62.48</v>
      </c>
      <c r="O1631" t="n">
        <v>31369.6</v>
      </c>
      <c r="P1631" t="n">
        <v>101.63</v>
      </c>
      <c r="Q1631" t="n">
        <v>204.14</v>
      </c>
      <c r="R1631" t="n">
        <v>25.25</v>
      </c>
      <c r="S1631" t="n">
        <v>17.37</v>
      </c>
      <c r="T1631" t="n">
        <v>1830.3</v>
      </c>
      <c r="U1631" t="n">
        <v>0.6899999999999999</v>
      </c>
      <c r="V1631" t="n">
        <v>0.75</v>
      </c>
      <c r="W1631" t="n">
        <v>1.15</v>
      </c>
      <c r="X1631" t="n">
        <v>0.11</v>
      </c>
      <c r="Y1631" t="n">
        <v>1</v>
      </c>
      <c r="Z1631" t="n">
        <v>10</v>
      </c>
    </row>
    <row r="1632">
      <c r="A1632" t="n">
        <v>46</v>
      </c>
      <c r="B1632" t="n">
        <v>120</v>
      </c>
      <c r="C1632" t="inlineStr">
        <is>
          <t xml:space="preserve">CONCLUIDO	</t>
        </is>
      </c>
      <c r="D1632" t="n">
        <v>10.1675</v>
      </c>
      <c r="E1632" t="n">
        <v>9.84</v>
      </c>
      <c r="F1632" t="n">
        <v>6.81</v>
      </c>
      <c r="G1632" t="n">
        <v>58.35</v>
      </c>
      <c r="H1632" t="n">
        <v>0.88</v>
      </c>
      <c r="I1632" t="n">
        <v>7</v>
      </c>
      <c r="J1632" t="n">
        <v>252.9</v>
      </c>
      <c r="K1632" t="n">
        <v>57.72</v>
      </c>
      <c r="L1632" t="n">
        <v>12.5</v>
      </c>
      <c r="M1632" t="n">
        <v>5</v>
      </c>
      <c r="N1632" t="n">
        <v>62.68</v>
      </c>
      <c r="O1632" t="n">
        <v>31425.4</v>
      </c>
      <c r="P1632" t="n">
        <v>101.87</v>
      </c>
      <c r="Q1632" t="n">
        <v>204.14</v>
      </c>
      <c r="R1632" t="n">
        <v>25.38</v>
      </c>
      <c r="S1632" t="n">
        <v>17.37</v>
      </c>
      <c r="T1632" t="n">
        <v>1895.96</v>
      </c>
      <c r="U1632" t="n">
        <v>0.68</v>
      </c>
      <c r="V1632" t="n">
        <v>0.75</v>
      </c>
      <c r="W1632" t="n">
        <v>1.15</v>
      </c>
      <c r="X1632" t="n">
        <v>0.12</v>
      </c>
      <c r="Y1632" t="n">
        <v>1</v>
      </c>
      <c r="Z1632" t="n">
        <v>10</v>
      </c>
    </row>
    <row r="1633">
      <c r="A1633" t="n">
        <v>47</v>
      </c>
      <c r="B1633" t="n">
        <v>120</v>
      </c>
      <c r="C1633" t="inlineStr">
        <is>
          <t xml:space="preserve">CONCLUIDO	</t>
        </is>
      </c>
      <c r="D1633" t="n">
        <v>10.1701</v>
      </c>
      <c r="E1633" t="n">
        <v>9.83</v>
      </c>
      <c r="F1633" t="n">
        <v>6.8</v>
      </c>
      <c r="G1633" t="n">
        <v>58.33</v>
      </c>
      <c r="H1633" t="n">
        <v>0.9</v>
      </c>
      <c r="I1633" t="n">
        <v>7</v>
      </c>
      <c r="J1633" t="n">
        <v>253.35</v>
      </c>
      <c r="K1633" t="n">
        <v>57.72</v>
      </c>
      <c r="L1633" t="n">
        <v>12.75</v>
      </c>
      <c r="M1633" t="n">
        <v>5</v>
      </c>
      <c r="N1633" t="n">
        <v>62.88</v>
      </c>
      <c r="O1633" t="n">
        <v>31481.28</v>
      </c>
      <c r="P1633" t="n">
        <v>102.01</v>
      </c>
      <c r="Q1633" t="n">
        <v>204.14</v>
      </c>
      <c r="R1633" t="n">
        <v>25.31</v>
      </c>
      <c r="S1633" t="n">
        <v>17.37</v>
      </c>
      <c r="T1633" t="n">
        <v>1860.08</v>
      </c>
      <c r="U1633" t="n">
        <v>0.6899999999999999</v>
      </c>
      <c r="V1633" t="n">
        <v>0.75</v>
      </c>
      <c r="W1633" t="n">
        <v>1.15</v>
      </c>
      <c r="X1633" t="n">
        <v>0.11</v>
      </c>
      <c r="Y1633" t="n">
        <v>1</v>
      </c>
      <c r="Z1633" t="n">
        <v>10</v>
      </c>
    </row>
    <row r="1634">
      <c r="A1634" t="n">
        <v>48</v>
      </c>
      <c r="B1634" t="n">
        <v>120</v>
      </c>
      <c r="C1634" t="inlineStr">
        <is>
          <t xml:space="preserve">CONCLUIDO	</t>
        </is>
      </c>
      <c r="D1634" t="n">
        <v>10.1606</v>
      </c>
      <c r="E1634" t="n">
        <v>9.84</v>
      </c>
      <c r="F1634" t="n">
        <v>6.81</v>
      </c>
      <c r="G1634" t="n">
        <v>58.41</v>
      </c>
      <c r="H1634" t="n">
        <v>0.91</v>
      </c>
      <c r="I1634" t="n">
        <v>7</v>
      </c>
      <c r="J1634" t="n">
        <v>253.81</v>
      </c>
      <c r="K1634" t="n">
        <v>57.72</v>
      </c>
      <c r="L1634" t="n">
        <v>13</v>
      </c>
      <c r="M1634" t="n">
        <v>5</v>
      </c>
      <c r="N1634" t="n">
        <v>63.08</v>
      </c>
      <c r="O1634" t="n">
        <v>31537.23</v>
      </c>
      <c r="P1634" t="n">
        <v>102.04</v>
      </c>
      <c r="Q1634" t="n">
        <v>204.14</v>
      </c>
      <c r="R1634" t="n">
        <v>25.69</v>
      </c>
      <c r="S1634" t="n">
        <v>17.37</v>
      </c>
      <c r="T1634" t="n">
        <v>2050.94</v>
      </c>
      <c r="U1634" t="n">
        <v>0.68</v>
      </c>
      <c r="V1634" t="n">
        <v>0.75</v>
      </c>
      <c r="W1634" t="n">
        <v>1.15</v>
      </c>
      <c r="X1634" t="n">
        <v>0.12</v>
      </c>
      <c r="Y1634" t="n">
        <v>1</v>
      </c>
      <c r="Z1634" t="n">
        <v>10</v>
      </c>
    </row>
    <row r="1635">
      <c r="A1635" t="n">
        <v>49</v>
      </c>
      <c r="B1635" t="n">
        <v>120</v>
      </c>
      <c r="C1635" t="inlineStr">
        <is>
          <t xml:space="preserve">CONCLUIDO	</t>
        </is>
      </c>
      <c r="D1635" t="n">
        <v>10.1652</v>
      </c>
      <c r="E1635" t="n">
        <v>9.84</v>
      </c>
      <c r="F1635" t="n">
        <v>6.81</v>
      </c>
      <c r="G1635" t="n">
        <v>58.37</v>
      </c>
      <c r="H1635" t="n">
        <v>0.93</v>
      </c>
      <c r="I1635" t="n">
        <v>7</v>
      </c>
      <c r="J1635" t="n">
        <v>254.26</v>
      </c>
      <c r="K1635" t="n">
        <v>57.72</v>
      </c>
      <c r="L1635" t="n">
        <v>13.25</v>
      </c>
      <c r="M1635" t="n">
        <v>5</v>
      </c>
      <c r="N1635" t="n">
        <v>63.29</v>
      </c>
      <c r="O1635" t="n">
        <v>31593.26</v>
      </c>
      <c r="P1635" t="n">
        <v>101.96</v>
      </c>
      <c r="Q1635" t="n">
        <v>204.21</v>
      </c>
      <c r="R1635" t="n">
        <v>25.55</v>
      </c>
      <c r="S1635" t="n">
        <v>17.37</v>
      </c>
      <c r="T1635" t="n">
        <v>1980.75</v>
      </c>
      <c r="U1635" t="n">
        <v>0.68</v>
      </c>
      <c r="V1635" t="n">
        <v>0.75</v>
      </c>
      <c r="W1635" t="n">
        <v>1.15</v>
      </c>
      <c r="X1635" t="n">
        <v>0.12</v>
      </c>
      <c r="Y1635" t="n">
        <v>1</v>
      </c>
      <c r="Z1635" t="n">
        <v>10</v>
      </c>
    </row>
    <row r="1636">
      <c r="A1636" t="n">
        <v>50</v>
      </c>
      <c r="B1636" t="n">
        <v>120</v>
      </c>
      <c r="C1636" t="inlineStr">
        <is>
          <t xml:space="preserve">CONCLUIDO	</t>
        </is>
      </c>
      <c r="D1636" t="n">
        <v>10.1626</v>
      </c>
      <c r="E1636" t="n">
        <v>9.84</v>
      </c>
      <c r="F1636" t="n">
        <v>6.81</v>
      </c>
      <c r="G1636" t="n">
        <v>58.39</v>
      </c>
      <c r="H1636" t="n">
        <v>0.9399999999999999</v>
      </c>
      <c r="I1636" t="n">
        <v>7</v>
      </c>
      <c r="J1636" t="n">
        <v>254.72</v>
      </c>
      <c r="K1636" t="n">
        <v>57.72</v>
      </c>
      <c r="L1636" t="n">
        <v>13.5</v>
      </c>
      <c r="M1636" t="n">
        <v>5</v>
      </c>
      <c r="N1636" t="n">
        <v>63.49</v>
      </c>
      <c r="O1636" t="n">
        <v>31649.36</v>
      </c>
      <c r="P1636" t="n">
        <v>101.73</v>
      </c>
      <c r="Q1636" t="n">
        <v>204.15</v>
      </c>
      <c r="R1636" t="n">
        <v>25.59</v>
      </c>
      <c r="S1636" t="n">
        <v>17.37</v>
      </c>
      <c r="T1636" t="n">
        <v>2003.24</v>
      </c>
      <c r="U1636" t="n">
        <v>0.68</v>
      </c>
      <c r="V1636" t="n">
        <v>0.75</v>
      </c>
      <c r="W1636" t="n">
        <v>1.15</v>
      </c>
      <c r="X1636" t="n">
        <v>0.12</v>
      </c>
      <c r="Y1636" t="n">
        <v>1</v>
      </c>
      <c r="Z1636" t="n">
        <v>10</v>
      </c>
    </row>
    <row r="1637">
      <c r="A1637" t="n">
        <v>51</v>
      </c>
      <c r="B1637" t="n">
        <v>120</v>
      </c>
      <c r="C1637" t="inlineStr">
        <is>
          <t xml:space="preserve">CONCLUIDO	</t>
        </is>
      </c>
      <c r="D1637" t="n">
        <v>10.1577</v>
      </c>
      <c r="E1637" t="n">
        <v>9.84</v>
      </c>
      <c r="F1637" t="n">
        <v>6.82</v>
      </c>
      <c r="G1637" t="n">
        <v>58.43</v>
      </c>
      <c r="H1637" t="n">
        <v>0.96</v>
      </c>
      <c r="I1637" t="n">
        <v>7</v>
      </c>
      <c r="J1637" t="n">
        <v>255.17</v>
      </c>
      <c r="K1637" t="n">
        <v>57.72</v>
      </c>
      <c r="L1637" t="n">
        <v>13.75</v>
      </c>
      <c r="M1637" t="n">
        <v>5</v>
      </c>
      <c r="N1637" t="n">
        <v>63.7</v>
      </c>
      <c r="O1637" t="n">
        <v>31705.54</v>
      </c>
      <c r="P1637" t="n">
        <v>101.62</v>
      </c>
      <c r="Q1637" t="n">
        <v>204.19</v>
      </c>
      <c r="R1637" t="n">
        <v>25.73</v>
      </c>
      <c r="S1637" t="n">
        <v>17.37</v>
      </c>
      <c r="T1637" t="n">
        <v>2070</v>
      </c>
      <c r="U1637" t="n">
        <v>0.68</v>
      </c>
      <c r="V1637" t="n">
        <v>0.75</v>
      </c>
      <c r="W1637" t="n">
        <v>1.15</v>
      </c>
      <c r="X1637" t="n">
        <v>0.13</v>
      </c>
      <c r="Y1637" t="n">
        <v>1</v>
      </c>
      <c r="Z1637" t="n">
        <v>10</v>
      </c>
    </row>
    <row r="1638">
      <c r="A1638" t="n">
        <v>52</v>
      </c>
      <c r="B1638" t="n">
        <v>120</v>
      </c>
      <c r="C1638" t="inlineStr">
        <is>
          <t xml:space="preserve">CONCLUIDO	</t>
        </is>
      </c>
      <c r="D1638" t="n">
        <v>10.1569</v>
      </c>
      <c r="E1638" t="n">
        <v>9.85</v>
      </c>
      <c r="F1638" t="n">
        <v>6.82</v>
      </c>
      <c r="G1638" t="n">
        <v>58.44</v>
      </c>
      <c r="H1638" t="n">
        <v>0.97</v>
      </c>
      <c r="I1638" t="n">
        <v>7</v>
      </c>
      <c r="J1638" t="n">
        <v>255.63</v>
      </c>
      <c r="K1638" t="n">
        <v>57.72</v>
      </c>
      <c r="L1638" t="n">
        <v>14</v>
      </c>
      <c r="M1638" t="n">
        <v>5</v>
      </c>
      <c r="N1638" t="n">
        <v>63.91</v>
      </c>
      <c r="O1638" t="n">
        <v>31761.8</v>
      </c>
      <c r="P1638" t="n">
        <v>101.53</v>
      </c>
      <c r="Q1638" t="n">
        <v>204.14</v>
      </c>
      <c r="R1638" t="n">
        <v>25.81</v>
      </c>
      <c r="S1638" t="n">
        <v>17.37</v>
      </c>
      <c r="T1638" t="n">
        <v>2113.3</v>
      </c>
      <c r="U1638" t="n">
        <v>0.67</v>
      </c>
      <c r="V1638" t="n">
        <v>0.75</v>
      </c>
      <c r="W1638" t="n">
        <v>1.15</v>
      </c>
      <c r="X1638" t="n">
        <v>0.13</v>
      </c>
      <c r="Y1638" t="n">
        <v>1</v>
      </c>
      <c r="Z1638" t="n">
        <v>10</v>
      </c>
    </row>
    <row r="1639">
      <c r="A1639" t="n">
        <v>53</v>
      </c>
      <c r="B1639" t="n">
        <v>120</v>
      </c>
      <c r="C1639" t="inlineStr">
        <is>
          <t xml:space="preserve">CONCLUIDO	</t>
        </is>
      </c>
      <c r="D1639" t="n">
        <v>10.1663</v>
      </c>
      <c r="E1639" t="n">
        <v>9.84</v>
      </c>
      <c r="F1639" t="n">
        <v>6.81</v>
      </c>
      <c r="G1639" t="n">
        <v>58.36</v>
      </c>
      <c r="H1639" t="n">
        <v>0.99</v>
      </c>
      <c r="I1639" t="n">
        <v>7</v>
      </c>
      <c r="J1639" t="n">
        <v>256.09</v>
      </c>
      <c r="K1639" t="n">
        <v>57.72</v>
      </c>
      <c r="L1639" t="n">
        <v>14.25</v>
      </c>
      <c r="M1639" t="n">
        <v>5</v>
      </c>
      <c r="N1639" t="n">
        <v>64.11</v>
      </c>
      <c r="O1639" t="n">
        <v>31818.13</v>
      </c>
      <c r="P1639" t="n">
        <v>101.1</v>
      </c>
      <c r="Q1639" t="n">
        <v>204.15</v>
      </c>
      <c r="R1639" t="n">
        <v>25.52</v>
      </c>
      <c r="S1639" t="n">
        <v>17.37</v>
      </c>
      <c r="T1639" t="n">
        <v>1969.03</v>
      </c>
      <c r="U1639" t="n">
        <v>0.68</v>
      </c>
      <c r="V1639" t="n">
        <v>0.75</v>
      </c>
      <c r="W1639" t="n">
        <v>1.15</v>
      </c>
      <c r="X1639" t="n">
        <v>0.12</v>
      </c>
      <c r="Y1639" t="n">
        <v>1</v>
      </c>
      <c r="Z1639" t="n">
        <v>10</v>
      </c>
    </row>
    <row r="1640">
      <c r="A1640" t="n">
        <v>54</v>
      </c>
      <c r="B1640" t="n">
        <v>120</v>
      </c>
      <c r="C1640" t="inlineStr">
        <is>
          <t xml:space="preserve">CONCLUIDO	</t>
        </is>
      </c>
      <c r="D1640" t="n">
        <v>10.2404</v>
      </c>
      <c r="E1640" t="n">
        <v>9.77</v>
      </c>
      <c r="F1640" t="n">
        <v>6.78</v>
      </c>
      <c r="G1640" t="n">
        <v>67.83</v>
      </c>
      <c r="H1640" t="n">
        <v>1.01</v>
      </c>
      <c r="I1640" t="n">
        <v>6</v>
      </c>
      <c r="J1640" t="n">
        <v>256.54</v>
      </c>
      <c r="K1640" t="n">
        <v>57.72</v>
      </c>
      <c r="L1640" t="n">
        <v>14.5</v>
      </c>
      <c r="M1640" t="n">
        <v>4</v>
      </c>
      <c r="N1640" t="n">
        <v>64.31999999999999</v>
      </c>
      <c r="O1640" t="n">
        <v>31874.54</v>
      </c>
      <c r="P1640" t="n">
        <v>100.48</v>
      </c>
      <c r="Q1640" t="n">
        <v>204.15</v>
      </c>
      <c r="R1640" t="n">
        <v>24.69</v>
      </c>
      <c r="S1640" t="n">
        <v>17.37</v>
      </c>
      <c r="T1640" t="n">
        <v>1555.6</v>
      </c>
      <c r="U1640" t="n">
        <v>0.7</v>
      </c>
      <c r="V1640" t="n">
        <v>0.75</v>
      </c>
      <c r="W1640" t="n">
        <v>1.15</v>
      </c>
      <c r="X1640" t="n">
        <v>0.09</v>
      </c>
      <c r="Y1640" t="n">
        <v>1</v>
      </c>
      <c r="Z1640" t="n">
        <v>10</v>
      </c>
    </row>
    <row r="1641">
      <c r="A1641" t="n">
        <v>55</v>
      </c>
      <c r="B1641" t="n">
        <v>120</v>
      </c>
      <c r="C1641" t="inlineStr">
        <is>
          <t xml:space="preserve">CONCLUIDO	</t>
        </is>
      </c>
      <c r="D1641" t="n">
        <v>10.2383</v>
      </c>
      <c r="E1641" t="n">
        <v>9.77</v>
      </c>
      <c r="F1641" t="n">
        <v>6.79</v>
      </c>
      <c r="G1641" t="n">
        <v>67.84999999999999</v>
      </c>
      <c r="H1641" t="n">
        <v>1.02</v>
      </c>
      <c r="I1641" t="n">
        <v>6</v>
      </c>
      <c r="J1641" t="n">
        <v>257</v>
      </c>
      <c r="K1641" t="n">
        <v>57.72</v>
      </c>
      <c r="L1641" t="n">
        <v>14.75</v>
      </c>
      <c r="M1641" t="n">
        <v>4</v>
      </c>
      <c r="N1641" t="n">
        <v>64.53</v>
      </c>
      <c r="O1641" t="n">
        <v>31931.15</v>
      </c>
      <c r="P1641" t="n">
        <v>100.61</v>
      </c>
      <c r="Q1641" t="n">
        <v>204.14</v>
      </c>
      <c r="R1641" t="n">
        <v>24.74</v>
      </c>
      <c r="S1641" t="n">
        <v>17.37</v>
      </c>
      <c r="T1641" t="n">
        <v>1580.16</v>
      </c>
      <c r="U1641" t="n">
        <v>0.7</v>
      </c>
      <c r="V1641" t="n">
        <v>0.75</v>
      </c>
      <c r="W1641" t="n">
        <v>1.15</v>
      </c>
      <c r="X1641" t="n">
        <v>0.09</v>
      </c>
      <c r="Y1641" t="n">
        <v>1</v>
      </c>
      <c r="Z1641" t="n">
        <v>10</v>
      </c>
    </row>
    <row r="1642">
      <c r="A1642" t="n">
        <v>56</v>
      </c>
      <c r="B1642" t="n">
        <v>120</v>
      </c>
      <c r="C1642" t="inlineStr">
        <is>
          <t xml:space="preserve">CONCLUIDO	</t>
        </is>
      </c>
      <c r="D1642" t="n">
        <v>10.2363</v>
      </c>
      <c r="E1642" t="n">
        <v>9.77</v>
      </c>
      <c r="F1642" t="n">
        <v>6.79</v>
      </c>
      <c r="G1642" t="n">
        <v>67.87</v>
      </c>
      <c r="H1642" t="n">
        <v>1.04</v>
      </c>
      <c r="I1642" t="n">
        <v>6</v>
      </c>
      <c r="J1642" t="n">
        <v>257.46</v>
      </c>
      <c r="K1642" t="n">
        <v>57.72</v>
      </c>
      <c r="L1642" t="n">
        <v>15</v>
      </c>
      <c r="M1642" t="n">
        <v>4</v>
      </c>
      <c r="N1642" t="n">
        <v>64.73999999999999</v>
      </c>
      <c r="O1642" t="n">
        <v>31987.71</v>
      </c>
      <c r="P1642" t="n">
        <v>100.61</v>
      </c>
      <c r="Q1642" t="n">
        <v>204.14</v>
      </c>
      <c r="R1642" t="n">
        <v>24.84</v>
      </c>
      <c r="S1642" t="n">
        <v>17.37</v>
      </c>
      <c r="T1642" t="n">
        <v>1631.11</v>
      </c>
      <c r="U1642" t="n">
        <v>0.7</v>
      </c>
      <c r="V1642" t="n">
        <v>0.75</v>
      </c>
      <c r="W1642" t="n">
        <v>1.15</v>
      </c>
      <c r="X1642" t="n">
        <v>0.1</v>
      </c>
      <c r="Y1642" t="n">
        <v>1</v>
      </c>
      <c r="Z1642" t="n">
        <v>10</v>
      </c>
    </row>
    <row r="1643">
      <c r="A1643" t="n">
        <v>57</v>
      </c>
      <c r="B1643" t="n">
        <v>120</v>
      </c>
      <c r="C1643" t="inlineStr">
        <is>
          <t xml:space="preserve">CONCLUIDO	</t>
        </is>
      </c>
      <c r="D1643" t="n">
        <v>10.2375</v>
      </c>
      <c r="E1643" t="n">
        <v>9.77</v>
      </c>
      <c r="F1643" t="n">
        <v>6.79</v>
      </c>
      <c r="G1643" t="n">
        <v>67.86</v>
      </c>
      <c r="H1643" t="n">
        <v>1.05</v>
      </c>
      <c r="I1643" t="n">
        <v>6</v>
      </c>
      <c r="J1643" t="n">
        <v>257.92</v>
      </c>
      <c r="K1643" t="n">
        <v>57.72</v>
      </c>
      <c r="L1643" t="n">
        <v>15.25</v>
      </c>
      <c r="M1643" t="n">
        <v>4</v>
      </c>
      <c r="N1643" t="n">
        <v>64.95</v>
      </c>
      <c r="O1643" t="n">
        <v>32044.35</v>
      </c>
      <c r="P1643" t="n">
        <v>100.7</v>
      </c>
      <c r="Q1643" t="n">
        <v>204.14</v>
      </c>
      <c r="R1643" t="n">
        <v>24.88</v>
      </c>
      <c r="S1643" t="n">
        <v>17.37</v>
      </c>
      <c r="T1643" t="n">
        <v>1651.39</v>
      </c>
      <c r="U1643" t="n">
        <v>0.7</v>
      </c>
      <c r="V1643" t="n">
        <v>0.75</v>
      </c>
      <c r="W1643" t="n">
        <v>1.14</v>
      </c>
      <c r="X1643" t="n">
        <v>0.09</v>
      </c>
      <c r="Y1643" t="n">
        <v>1</v>
      </c>
      <c r="Z1643" t="n">
        <v>10</v>
      </c>
    </row>
    <row r="1644">
      <c r="A1644" t="n">
        <v>58</v>
      </c>
      <c r="B1644" t="n">
        <v>120</v>
      </c>
      <c r="C1644" t="inlineStr">
        <is>
          <t xml:space="preserve">CONCLUIDO	</t>
        </is>
      </c>
      <c r="D1644" t="n">
        <v>10.234</v>
      </c>
      <c r="E1644" t="n">
        <v>9.77</v>
      </c>
      <c r="F1644" t="n">
        <v>6.79</v>
      </c>
      <c r="G1644" t="n">
        <v>67.89</v>
      </c>
      <c r="H1644" t="n">
        <v>1.07</v>
      </c>
      <c r="I1644" t="n">
        <v>6</v>
      </c>
      <c r="J1644" t="n">
        <v>258.38</v>
      </c>
      <c r="K1644" t="n">
        <v>57.72</v>
      </c>
      <c r="L1644" t="n">
        <v>15.5</v>
      </c>
      <c r="M1644" t="n">
        <v>4</v>
      </c>
      <c r="N1644" t="n">
        <v>65.16</v>
      </c>
      <c r="O1644" t="n">
        <v>32101.07</v>
      </c>
      <c r="P1644" t="n">
        <v>100.76</v>
      </c>
      <c r="Q1644" t="n">
        <v>204.14</v>
      </c>
      <c r="R1644" t="n">
        <v>24.98</v>
      </c>
      <c r="S1644" t="n">
        <v>17.37</v>
      </c>
      <c r="T1644" t="n">
        <v>1704.11</v>
      </c>
      <c r="U1644" t="n">
        <v>0.7</v>
      </c>
      <c r="V1644" t="n">
        <v>0.75</v>
      </c>
      <c r="W1644" t="n">
        <v>1.14</v>
      </c>
      <c r="X1644" t="n">
        <v>0.1</v>
      </c>
      <c r="Y1644" t="n">
        <v>1</v>
      </c>
      <c r="Z1644" t="n">
        <v>10</v>
      </c>
    </row>
    <row r="1645">
      <c r="A1645" t="n">
        <v>59</v>
      </c>
      <c r="B1645" t="n">
        <v>120</v>
      </c>
      <c r="C1645" t="inlineStr">
        <is>
          <t xml:space="preserve">CONCLUIDO	</t>
        </is>
      </c>
      <c r="D1645" t="n">
        <v>10.2375</v>
      </c>
      <c r="E1645" t="n">
        <v>9.77</v>
      </c>
      <c r="F1645" t="n">
        <v>6.79</v>
      </c>
      <c r="G1645" t="n">
        <v>67.86</v>
      </c>
      <c r="H1645" t="n">
        <v>1.08</v>
      </c>
      <c r="I1645" t="n">
        <v>6</v>
      </c>
      <c r="J1645" t="n">
        <v>258.84</v>
      </c>
      <c r="K1645" t="n">
        <v>57.72</v>
      </c>
      <c r="L1645" t="n">
        <v>15.75</v>
      </c>
      <c r="M1645" t="n">
        <v>4</v>
      </c>
      <c r="N1645" t="n">
        <v>65.37</v>
      </c>
      <c r="O1645" t="n">
        <v>32157.87</v>
      </c>
      <c r="P1645" t="n">
        <v>100.68</v>
      </c>
      <c r="Q1645" t="n">
        <v>204.14</v>
      </c>
      <c r="R1645" t="n">
        <v>24.67</v>
      </c>
      <c r="S1645" t="n">
        <v>17.37</v>
      </c>
      <c r="T1645" t="n">
        <v>1547.08</v>
      </c>
      <c r="U1645" t="n">
        <v>0.7</v>
      </c>
      <c r="V1645" t="n">
        <v>0.75</v>
      </c>
      <c r="W1645" t="n">
        <v>1.15</v>
      </c>
      <c r="X1645" t="n">
        <v>0.09</v>
      </c>
      <c r="Y1645" t="n">
        <v>1</v>
      </c>
      <c r="Z1645" t="n">
        <v>10</v>
      </c>
    </row>
    <row r="1646">
      <c r="A1646" t="n">
        <v>60</v>
      </c>
      <c r="B1646" t="n">
        <v>120</v>
      </c>
      <c r="C1646" t="inlineStr">
        <is>
          <t xml:space="preserve">CONCLUIDO	</t>
        </is>
      </c>
      <c r="D1646" t="n">
        <v>10.238</v>
      </c>
      <c r="E1646" t="n">
        <v>9.77</v>
      </c>
      <c r="F1646" t="n">
        <v>6.79</v>
      </c>
      <c r="G1646" t="n">
        <v>67.84999999999999</v>
      </c>
      <c r="H1646" t="n">
        <v>1.1</v>
      </c>
      <c r="I1646" t="n">
        <v>6</v>
      </c>
      <c r="J1646" t="n">
        <v>259.3</v>
      </c>
      <c r="K1646" t="n">
        <v>57.72</v>
      </c>
      <c r="L1646" t="n">
        <v>16</v>
      </c>
      <c r="M1646" t="n">
        <v>4</v>
      </c>
      <c r="N1646" t="n">
        <v>65.58</v>
      </c>
      <c r="O1646" t="n">
        <v>32214.75</v>
      </c>
      <c r="P1646" t="n">
        <v>100.43</v>
      </c>
      <c r="Q1646" t="n">
        <v>204.15</v>
      </c>
      <c r="R1646" t="n">
        <v>24.64</v>
      </c>
      <c r="S1646" t="n">
        <v>17.37</v>
      </c>
      <c r="T1646" t="n">
        <v>1530.9</v>
      </c>
      <c r="U1646" t="n">
        <v>0.71</v>
      </c>
      <c r="V1646" t="n">
        <v>0.75</v>
      </c>
      <c r="W1646" t="n">
        <v>1.15</v>
      </c>
      <c r="X1646" t="n">
        <v>0.09</v>
      </c>
      <c r="Y1646" t="n">
        <v>1</v>
      </c>
      <c r="Z1646" t="n">
        <v>10</v>
      </c>
    </row>
    <row r="1647">
      <c r="A1647" t="n">
        <v>61</v>
      </c>
      <c r="B1647" t="n">
        <v>120</v>
      </c>
      <c r="C1647" t="inlineStr">
        <is>
          <t xml:space="preserve">CONCLUIDO	</t>
        </is>
      </c>
      <c r="D1647" t="n">
        <v>10.2392</v>
      </c>
      <c r="E1647" t="n">
        <v>9.77</v>
      </c>
      <c r="F1647" t="n">
        <v>6.78</v>
      </c>
      <c r="G1647" t="n">
        <v>67.84</v>
      </c>
      <c r="H1647" t="n">
        <v>1.11</v>
      </c>
      <c r="I1647" t="n">
        <v>6</v>
      </c>
      <c r="J1647" t="n">
        <v>259.76</v>
      </c>
      <c r="K1647" t="n">
        <v>57.72</v>
      </c>
      <c r="L1647" t="n">
        <v>16.25</v>
      </c>
      <c r="M1647" t="n">
        <v>4</v>
      </c>
      <c r="N1647" t="n">
        <v>65.79000000000001</v>
      </c>
      <c r="O1647" t="n">
        <v>32271.71</v>
      </c>
      <c r="P1647" t="n">
        <v>100.24</v>
      </c>
      <c r="Q1647" t="n">
        <v>204.14</v>
      </c>
      <c r="R1647" t="n">
        <v>24.79</v>
      </c>
      <c r="S1647" t="n">
        <v>17.37</v>
      </c>
      <c r="T1647" t="n">
        <v>1607.51</v>
      </c>
      <c r="U1647" t="n">
        <v>0.7</v>
      </c>
      <c r="V1647" t="n">
        <v>0.75</v>
      </c>
      <c r="W1647" t="n">
        <v>1.14</v>
      </c>
      <c r="X1647" t="n">
        <v>0.09</v>
      </c>
      <c r="Y1647" t="n">
        <v>1</v>
      </c>
      <c r="Z1647" t="n">
        <v>10</v>
      </c>
    </row>
    <row r="1648">
      <c r="A1648" t="n">
        <v>62</v>
      </c>
      <c r="B1648" t="n">
        <v>120</v>
      </c>
      <c r="C1648" t="inlineStr">
        <is>
          <t xml:space="preserve">CONCLUIDO	</t>
        </is>
      </c>
      <c r="D1648" t="n">
        <v>10.2302</v>
      </c>
      <c r="E1648" t="n">
        <v>9.779999999999999</v>
      </c>
      <c r="F1648" t="n">
        <v>6.79</v>
      </c>
      <c r="G1648" t="n">
        <v>67.93000000000001</v>
      </c>
      <c r="H1648" t="n">
        <v>1.13</v>
      </c>
      <c r="I1648" t="n">
        <v>6</v>
      </c>
      <c r="J1648" t="n">
        <v>260.23</v>
      </c>
      <c r="K1648" t="n">
        <v>57.72</v>
      </c>
      <c r="L1648" t="n">
        <v>16.5</v>
      </c>
      <c r="M1648" t="n">
        <v>4</v>
      </c>
      <c r="N1648" t="n">
        <v>66</v>
      </c>
      <c r="O1648" t="n">
        <v>32328.74</v>
      </c>
      <c r="P1648" t="n">
        <v>100.3</v>
      </c>
      <c r="Q1648" t="n">
        <v>204.14</v>
      </c>
      <c r="R1648" t="n">
        <v>25.08</v>
      </c>
      <c r="S1648" t="n">
        <v>17.37</v>
      </c>
      <c r="T1648" t="n">
        <v>1751.84</v>
      </c>
      <c r="U1648" t="n">
        <v>0.6899999999999999</v>
      </c>
      <c r="V1648" t="n">
        <v>0.75</v>
      </c>
      <c r="W1648" t="n">
        <v>1.14</v>
      </c>
      <c r="X1648" t="n">
        <v>0.1</v>
      </c>
      <c r="Y1648" t="n">
        <v>1</v>
      </c>
      <c r="Z1648" t="n">
        <v>10</v>
      </c>
    </row>
    <row r="1649">
      <c r="A1649" t="n">
        <v>63</v>
      </c>
      <c r="B1649" t="n">
        <v>120</v>
      </c>
      <c r="C1649" t="inlineStr">
        <is>
          <t xml:space="preserve">CONCLUIDO	</t>
        </is>
      </c>
      <c r="D1649" t="n">
        <v>10.238</v>
      </c>
      <c r="E1649" t="n">
        <v>9.77</v>
      </c>
      <c r="F1649" t="n">
        <v>6.79</v>
      </c>
      <c r="G1649" t="n">
        <v>67.84999999999999</v>
      </c>
      <c r="H1649" t="n">
        <v>1.14</v>
      </c>
      <c r="I1649" t="n">
        <v>6</v>
      </c>
      <c r="J1649" t="n">
        <v>260.69</v>
      </c>
      <c r="K1649" t="n">
        <v>57.72</v>
      </c>
      <c r="L1649" t="n">
        <v>16.75</v>
      </c>
      <c r="M1649" t="n">
        <v>4</v>
      </c>
      <c r="N1649" t="n">
        <v>66.20999999999999</v>
      </c>
      <c r="O1649" t="n">
        <v>32385.86</v>
      </c>
      <c r="P1649" t="n">
        <v>99.95</v>
      </c>
      <c r="Q1649" t="n">
        <v>204.14</v>
      </c>
      <c r="R1649" t="n">
        <v>24.8</v>
      </c>
      <c r="S1649" t="n">
        <v>17.37</v>
      </c>
      <c r="T1649" t="n">
        <v>1614.04</v>
      </c>
      <c r="U1649" t="n">
        <v>0.7</v>
      </c>
      <c r="V1649" t="n">
        <v>0.75</v>
      </c>
      <c r="W1649" t="n">
        <v>1.14</v>
      </c>
      <c r="X1649" t="n">
        <v>0.09</v>
      </c>
      <c r="Y1649" t="n">
        <v>1</v>
      </c>
      <c r="Z1649" t="n">
        <v>10</v>
      </c>
    </row>
    <row r="1650">
      <c r="A1650" t="n">
        <v>64</v>
      </c>
      <c r="B1650" t="n">
        <v>120</v>
      </c>
      <c r="C1650" t="inlineStr">
        <is>
          <t xml:space="preserve">CONCLUIDO	</t>
        </is>
      </c>
      <c r="D1650" t="n">
        <v>10.2325</v>
      </c>
      <c r="E1650" t="n">
        <v>9.77</v>
      </c>
      <c r="F1650" t="n">
        <v>6.79</v>
      </c>
      <c r="G1650" t="n">
        <v>67.91</v>
      </c>
      <c r="H1650" t="n">
        <v>1.16</v>
      </c>
      <c r="I1650" t="n">
        <v>6</v>
      </c>
      <c r="J1650" t="n">
        <v>261.15</v>
      </c>
      <c r="K1650" t="n">
        <v>57.72</v>
      </c>
      <c r="L1650" t="n">
        <v>17</v>
      </c>
      <c r="M1650" t="n">
        <v>4</v>
      </c>
      <c r="N1650" t="n">
        <v>66.43000000000001</v>
      </c>
      <c r="O1650" t="n">
        <v>32443.05</v>
      </c>
      <c r="P1650" t="n">
        <v>99.92</v>
      </c>
      <c r="Q1650" t="n">
        <v>204.14</v>
      </c>
      <c r="R1650" t="n">
        <v>24.9</v>
      </c>
      <c r="S1650" t="n">
        <v>17.37</v>
      </c>
      <c r="T1650" t="n">
        <v>1660.98</v>
      </c>
      <c r="U1650" t="n">
        <v>0.7</v>
      </c>
      <c r="V1650" t="n">
        <v>0.75</v>
      </c>
      <c r="W1650" t="n">
        <v>1.15</v>
      </c>
      <c r="X1650" t="n">
        <v>0.1</v>
      </c>
      <c r="Y1650" t="n">
        <v>1</v>
      </c>
      <c r="Z1650" t="n">
        <v>10</v>
      </c>
    </row>
    <row r="1651">
      <c r="A1651" t="n">
        <v>65</v>
      </c>
      <c r="B1651" t="n">
        <v>120</v>
      </c>
      <c r="C1651" t="inlineStr">
        <is>
          <t xml:space="preserve">CONCLUIDO	</t>
        </is>
      </c>
      <c r="D1651" t="n">
        <v>10.2398</v>
      </c>
      <c r="E1651" t="n">
        <v>9.77</v>
      </c>
      <c r="F1651" t="n">
        <v>6.78</v>
      </c>
      <c r="G1651" t="n">
        <v>67.84</v>
      </c>
      <c r="H1651" t="n">
        <v>1.17</v>
      </c>
      <c r="I1651" t="n">
        <v>6</v>
      </c>
      <c r="J1651" t="n">
        <v>261.62</v>
      </c>
      <c r="K1651" t="n">
        <v>57.72</v>
      </c>
      <c r="L1651" t="n">
        <v>17.25</v>
      </c>
      <c r="M1651" t="n">
        <v>4</v>
      </c>
      <c r="N1651" t="n">
        <v>66.64</v>
      </c>
      <c r="O1651" t="n">
        <v>32500.33</v>
      </c>
      <c r="P1651" t="n">
        <v>99.7</v>
      </c>
      <c r="Q1651" t="n">
        <v>204.14</v>
      </c>
      <c r="R1651" t="n">
        <v>24.75</v>
      </c>
      <c r="S1651" t="n">
        <v>17.37</v>
      </c>
      <c r="T1651" t="n">
        <v>1586.78</v>
      </c>
      <c r="U1651" t="n">
        <v>0.7</v>
      </c>
      <c r="V1651" t="n">
        <v>0.75</v>
      </c>
      <c r="W1651" t="n">
        <v>1.14</v>
      </c>
      <c r="X1651" t="n">
        <v>0.09</v>
      </c>
      <c r="Y1651" t="n">
        <v>1</v>
      </c>
      <c r="Z1651" t="n">
        <v>10</v>
      </c>
    </row>
    <row r="1652">
      <c r="A1652" t="n">
        <v>66</v>
      </c>
      <c r="B1652" t="n">
        <v>120</v>
      </c>
      <c r="C1652" t="inlineStr">
        <is>
          <t xml:space="preserve">CONCLUIDO	</t>
        </is>
      </c>
      <c r="D1652" t="n">
        <v>10.2287</v>
      </c>
      <c r="E1652" t="n">
        <v>9.779999999999999</v>
      </c>
      <c r="F1652" t="n">
        <v>6.79</v>
      </c>
      <c r="G1652" t="n">
        <v>67.94</v>
      </c>
      <c r="H1652" t="n">
        <v>1.19</v>
      </c>
      <c r="I1652" t="n">
        <v>6</v>
      </c>
      <c r="J1652" t="n">
        <v>262.08</v>
      </c>
      <c r="K1652" t="n">
        <v>57.72</v>
      </c>
      <c r="L1652" t="n">
        <v>17.5</v>
      </c>
      <c r="M1652" t="n">
        <v>4</v>
      </c>
      <c r="N1652" t="n">
        <v>66.86</v>
      </c>
      <c r="O1652" t="n">
        <v>32557.69</v>
      </c>
      <c r="P1652" t="n">
        <v>99.54000000000001</v>
      </c>
      <c r="Q1652" t="n">
        <v>204.14</v>
      </c>
      <c r="R1652" t="n">
        <v>25.07</v>
      </c>
      <c r="S1652" t="n">
        <v>17.37</v>
      </c>
      <c r="T1652" t="n">
        <v>1748.41</v>
      </c>
      <c r="U1652" t="n">
        <v>0.6899999999999999</v>
      </c>
      <c r="V1652" t="n">
        <v>0.75</v>
      </c>
      <c r="W1652" t="n">
        <v>1.15</v>
      </c>
      <c r="X1652" t="n">
        <v>0.1</v>
      </c>
      <c r="Y1652" t="n">
        <v>1</v>
      </c>
      <c r="Z1652" t="n">
        <v>10</v>
      </c>
    </row>
    <row r="1653">
      <c r="A1653" t="n">
        <v>67</v>
      </c>
      <c r="B1653" t="n">
        <v>120</v>
      </c>
      <c r="C1653" t="inlineStr">
        <is>
          <t xml:space="preserve">CONCLUIDO	</t>
        </is>
      </c>
      <c r="D1653" t="n">
        <v>10.3046</v>
      </c>
      <c r="E1653" t="n">
        <v>9.699999999999999</v>
      </c>
      <c r="F1653" t="n">
        <v>6.77</v>
      </c>
      <c r="G1653" t="n">
        <v>81.20999999999999</v>
      </c>
      <c r="H1653" t="n">
        <v>1.2</v>
      </c>
      <c r="I1653" t="n">
        <v>5</v>
      </c>
      <c r="J1653" t="n">
        <v>262.55</v>
      </c>
      <c r="K1653" t="n">
        <v>57.72</v>
      </c>
      <c r="L1653" t="n">
        <v>17.75</v>
      </c>
      <c r="M1653" t="n">
        <v>3</v>
      </c>
      <c r="N1653" t="n">
        <v>67.06999999999999</v>
      </c>
      <c r="O1653" t="n">
        <v>32615.12</v>
      </c>
      <c r="P1653" t="n">
        <v>98.73999999999999</v>
      </c>
      <c r="Q1653" t="n">
        <v>204.14</v>
      </c>
      <c r="R1653" t="n">
        <v>24.22</v>
      </c>
      <c r="S1653" t="n">
        <v>17.37</v>
      </c>
      <c r="T1653" t="n">
        <v>1329.57</v>
      </c>
      <c r="U1653" t="n">
        <v>0.72</v>
      </c>
      <c r="V1653" t="n">
        <v>0.75</v>
      </c>
      <c r="W1653" t="n">
        <v>1.14</v>
      </c>
      <c r="X1653" t="n">
        <v>0.08</v>
      </c>
      <c r="Y1653" t="n">
        <v>1</v>
      </c>
      <c r="Z1653" t="n">
        <v>10</v>
      </c>
    </row>
    <row r="1654">
      <c r="A1654" t="n">
        <v>68</v>
      </c>
      <c r="B1654" t="n">
        <v>120</v>
      </c>
      <c r="C1654" t="inlineStr">
        <is>
          <t xml:space="preserve">CONCLUIDO	</t>
        </is>
      </c>
      <c r="D1654" t="n">
        <v>10.2998</v>
      </c>
      <c r="E1654" t="n">
        <v>9.710000000000001</v>
      </c>
      <c r="F1654" t="n">
        <v>6.77</v>
      </c>
      <c r="G1654" t="n">
        <v>81.27</v>
      </c>
      <c r="H1654" t="n">
        <v>1.22</v>
      </c>
      <c r="I1654" t="n">
        <v>5</v>
      </c>
      <c r="J1654" t="n">
        <v>263.01</v>
      </c>
      <c r="K1654" t="n">
        <v>57.72</v>
      </c>
      <c r="L1654" t="n">
        <v>18</v>
      </c>
      <c r="M1654" t="n">
        <v>3</v>
      </c>
      <c r="N1654" t="n">
        <v>67.29000000000001</v>
      </c>
      <c r="O1654" t="n">
        <v>32672.64</v>
      </c>
      <c r="P1654" t="n">
        <v>99.09999999999999</v>
      </c>
      <c r="Q1654" t="n">
        <v>204.14</v>
      </c>
      <c r="R1654" t="n">
        <v>24.39</v>
      </c>
      <c r="S1654" t="n">
        <v>17.37</v>
      </c>
      <c r="T1654" t="n">
        <v>1411.35</v>
      </c>
      <c r="U1654" t="n">
        <v>0.71</v>
      </c>
      <c r="V1654" t="n">
        <v>0.75</v>
      </c>
      <c r="W1654" t="n">
        <v>1.14</v>
      </c>
      <c r="X1654" t="n">
        <v>0.08</v>
      </c>
      <c r="Y1654" t="n">
        <v>1</v>
      </c>
      <c r="Z1654" t="n">
        <v>10</v>
      </c>
    </row>
    <row r="1655">
      <c r="A1655" t="n">
        <v>69</v>
      </c>
      <c r="B1655" t="n">
        <v>120</v>
      </c>
      <c r="C1655" t="inlineStr">
        <is>
          <t xml:space="preserve">CONCLUIDO	</t>
        </is>
      </c>
      <c r="D1655" t="n">
        <v>10.2928</v>
      </c>
      <c r="E1655" t="n">
        <v>9.720000000000001</v>
      </c>
      <c r="F1655" t="n">
        <v>6.78</v>
      </c>
      <c r="G1655" t="n">
        <v>81.34999999999999</v>
      </c>
      <c r="H1655" t="n">
        <v>1.23</v>
      </c>
      <c r="I1655" t="n">
        <v>5</v>
      </c>
      <c r="J1655" t="n">
        <v>263.48</v>
      </c>
      <c r="K1655" t="n">
        <v>57.72</v>
      </c>
      <c r="L1655" t="n">
        <v>18.25</v>
      </c>
      <c r="M1655" t="n">
        <v>3</v>
      </c>
      <c r="N1655" t="n">
        <v>67.51000000000001</v>
      </c>
      <c r="O1655" t="n">
        <v>32730.24</v>
      </c>
      <c r="P1655" t="n">
        <v>99.33</v>
      </c>
      <c r="Q1655" t="n">
        <v>204.14</v>
      </c>
      <c r="R1655" t="n">
        <v>24.59</v>
      </c>
      <c r="S1655" t="n">
        <v>17.37</v>
      </c>
      <c r="T1655" t="n">
        <v>1512.47</v>
      </c>
      <c r="U1655" t="n">
        <v>0.71</v>
      </c>
      <c r="V1655" t="n">
        <v>0.75</v>
      </c>
      <c r="W1655" t="n">
        <v>1.15</v>
      </c>
      <c r="X1655" t="n">
        <v>0.09</v>
      </c>
      <c r="Y1655" t="n">
        <v>1</v>
      </c>
      <c r="Z1655" t="n">
        <v>10</v>
      </c>
    </row>
    <row r="1656">
      <c r="A1656" t="n">
        <v>70</v>
      </c>
      <c r="B1656" t="n">
        <v>120</v>
      </c>
      <c r="C1656" t="inlineStr">
        <is>
          <t xml:space="preserve">CONCLUIDO	</t>
        </is>
      </c>
      <c r="D1656" t="n">
        <v>10.3007</v>
      </c>
      <c r="E1656" t="n">
        <v>9.710000000000001</v>
      </c>
      <c r="F1656" t="n">
        <v>6.77</v>
      </c>
      <c r="G1656" t="n">
        <v>81.26000000000001</v>
      </c>
      <c r="H1656" t="n">
        <v>1.25</v>
      </c>
      <c r="I1656" t="n">
        <v>5</v>
      </c>
      <c r="J1656" t="n">
        <v>263.95</v>
      </c>
      <c r="K1656" t="n">
        <v>57.72</v>
      </c>
      <c r="L1656" t="n">
        <v>18.5</v>
      </c>
      <c r="M1656" t="n">
        <v>3</v>
      </c>
      <c r="N1656" t="n">
        <v>67.72</v>
      </c>
      <c r="O1656" t="n">
        <v>32787.92</v>
      </c>
      <c r="P1656" t="n">
        <v>99.25</v>
      </c>
      <c r="Q1656" t="n">
        <v>204.17</v>
      </c>
      <c r="R1656" t="n">
        <v>24.34</v>
      </c>
      <c r="S1656" t="n">
        <v>17.37</v>
      </c>
      <c r="T1656" t="n">
        <v>1387.16</v>
      </c>
      <c r="U1656" t="n">
        <v>0.71</v>
      </c>
      <c r="V1656" t="n">
        <v>0.75</v>
      </c>
      <c r="W1656" t="n">
        <v>1.14</v>
      </c>
      <c r="X1656" t="n">
        <v>0.08</v>
      </c>
      <c r="Y1656" t="n">
        <v>1</v>
      </c>
      <c r="Z1656" t="n">
        <v>10</v>
      </c>
    </row>
    <row r="1657">
      <c r="A1657" t="n">
        <v>71</v>
      </c>
      <c r="B1657" t="n">
        <v>120</v>
      </c>
      <c r="C1657" t="inlineStr">
        <is>
          <t xml:space="preserve">CONCLUIDO	</t>
        </is>
      </c>
      <c r="D1657" t="n">
        <v>10.2987</v>
      </c>
      <c r="E1657" t="n">
        <v>9.710000000000001</v>
      </c>
      <c r="F1657" t="n">
        <v>6.77</v>
      </c>
      <c r="G1657" t="n">
        <v>81.28</v>
      </c>
      <c r="H1657" t="n">
        <v>1.26</v>
      </c>
      <c r="I1657" t="n">
        <v>5</v>
      </c>
      <c r="J1657" t="n">
        <v>264.42</v>
      </c>
      <c r="K1657" t="n">
        <v>57.72</v>
      </c>
      <c r="L1657" t="n">
        <v>18.75</v>
      </c>
      <c r="M1657" t="n">
        <v>3</v>
      </c>
      <c r="N1657" t="n">
        <v>67.94</v>
      </c>
      <c r="O1657" t="n">
        <v>32845.69</v>
      </c>
      <c r="P1657" t="n">
        <v>99.51000000000001</v>
      </c>
      <c r="Q1657" t="n">
        <v>204.14</v>
      </c>
      <c r="R1657" t="n">
        <v>24.41</v>
      </c>
      <c r="S1657" t="n">
        <v>17.37</v>
      </c>
      <c r="T1657" t="n">
        <v>1424.48</v>
      </c>
      <c r="U1657" t="n">
        <v>0.71</v>
      </c>
      <c r="V1657" t="n">
        <v>0.75</v>
      </c>
      <c r="W1657" t="n">
        <v>1.14</v>
      </c>
      <c r="X1657" t="n">
        <v>0.08</v>
      </c>
      <c r="Y1657" t="n">
        <v>1</v>
      </c>
      <c r="Z1657" t="n">
        <v>10</v>
      </c>
    </row>
    <row r="1658">
      <c r="A1658" t="n">
        <v>72</v>
      </c>
      <c r="B1658" t="n">
        <v>120</v>
      </c>
      <c r="C1658" t="inlineStr">
        <is>
          <t xml:space="preserve">CONCLUIDO	</t>
        </is>
      </c>
      <c r="D1658" t="n">
        <v>10.2987</v>
      </c>
      <c r="E1658" t="n">
        <v>9.710000000000001</v>
      </c>
      <c r="F1658" t="n">
        <v>6.77</v>
      </c>
      <c r="G1658" t="n">
        <v>81.28</v>
      </c>
      <c r="H1658" t="n">
        <v>1.28</v>
      </c>
      <c r="I1658" t="n">
        <v>5</v>
      </c>
      <c r="J1658" t="n">
        <v>264.89</v>
      </c>
      <c r="K1658" t="n">
        <v>57.72</v>
      </c>
      <c r="L1658" t="n">
        <v>19</v>
      </c>
      <c r="M1658" t="n">
        <v>3</v>
      </c>
      <c r="N1658" t="n">
        <v>68.16</v>
      </c>
      <c r="O1658" t="n">
        <v>32903.54</v>
      </c>
      <c r="P1658" t="n">
        <v>99.44</v>
      </c>
      <c r="Q1658" t="n">
        <v>204.14</v>
      </c>
      <c r="R1658" t="n">
        <v>24.47</v>
      </c>
      <c r="S1658" t="n">
        <v>17.37</v>
      </c>
      <c r="T1658" t="n">
        <v>1452.24</v>
      </c>
      <c r="U1658" t="n">
        <v>0.71</v>
      </c>
      <c r="V1658" t="n">
        <v>0.75</v>
      </c>
      <c r="W1658" t="n">
        <v>1.14</v>
      </c>
      <c r="X1658" t="n">
        <v>0.08</v>
      </c>
      <c r="Y1658" t="n">
        <v>1</v>
      </c>
      <c r="Z1658" t="n">
        <v>10</v>
      </c>
    </row>
    <row r="1659">
      <c r="A1659" t="n">
        <v>73</v>
      </c>
      <c r="B1659" t="n">
        <v>120</v>
      </c>
      <c r="C1659" t="inlineStr">
        <is>
          <t xml:space="preserve">CONCLUIDO	</t>
        </is>
      </c>
      <c r="D1659" t="n">
        <v>10.2993</v>
      </c>
      <c r="E1659" t="n">
        <v>9.710000000000001</v>
      </c>
      <c r="F1659" t="n">
        <v>6.77</v>
      </c>
      <c r="G1659" t="n">
        <v>81.27</v>
      </c>
      <c r="H1659" t="n">
        <v>1.29</v>
      </c>
      <c r="I1659" t="n">
        <v>5</v>
      </c>
      <c r="J1659" t="n">
        <v>265.36</v>
      </c>
      <c r="K1659" t="n">
        <v>57.72</v>
      </c>
      <c r="L1659" t="n">
        <v>19.25</v>
      </c>
      <c r="M1659" t="n">
        <v>3</v>
      </c>
      <c r="N1659" t="n">
        <v>68.38</v>
      </c>
      <c r="O1659" t="n">
        <v>32961.47</v>
      </c>
      <c r="P1659" t="n">
        <v>99.37</v>
      </c>
      <c r="Q1659" t="n">
        <v>204.14</v>
      </c>
      <c r="R1659" t="n">
        <v>24.43</v>
      </c>
      <c r="S1659" t="n">
        <v>17.37</v>
      </c>
      <c r="T1659" t="n">
        <v>1434.22</v>
      </c>
      <c r="U1659" t="n">
        <v>0.71</v>
      </c>
      <c r="V1659" t="n">
        <v>0.75</v>
      </c>
      <c r="W1659" t="n">
        <v>1.14</v>
      </c>
      <c r="X1659" t="n">
        <v>0.08</v>
      </c>
      <c r="Y1659" t="n">
        <v>1</v>
      </c>
      <c r="Z1659" t="n">
        <v>10</v>
      </c>
    </row>
    <row r="1660">
      <c r="A1660" t="n">
        <v>74</v>
      </c>
      <c r="B1660" t="n">
        <v>120</v>
      </c>
      <c r="C1660" t="inlineStr">
        <is>
          <t xml:space="preserve">CONCLUIDO	</t>
        </is>
      </c>
      <c r="D1660" t="n">
        <v>10.2954</v>
      </c>
      <c r="E1660" t="n">
        <v>9.710000000000001</v>
      </c>
      <c r="F1660" t="n">
        <v>6.78</v>
      </c>
      <c r="G1660" t="n">
        <v>81.31999999999999</v>
      </c>
      <c r="H1660" t="n">
        <v>1.31</v>
      </c>
      <c r="I1660" t="n">
        <v>5</v>
      </c>
      <c r="J1660" t="n">
        <v>265.83</v>
      </c>
      <c r="K1660" t="n">
        <v>57.72</v>
      </c>
      <c r="L1660" t="n">
        <v>19.5</v>
      </c>
      <c r="M1660" t="n">
        <v>3</v>
      </c>
      <c r="N1660" t="n">
        <v>68.59999999999999</v>
      </c>
      <c r="O1660" t="n">
        <v>33019.48</v>
      </c>
      <c r="P1660" t="n">
        <v>99.33</v>
      </c>
      <c r="Q1660" t="n">
        <v>204.14</v>
      </c>
      <c r="R1660" t="n">
        <v>24.51</v>
      </c>
      <c r="S1660" t="n">
        <v>17.37</v>
      </c>
      <c r="T1660" t="n">
        <v>1472.26</v>
      </c>
      <c r="U1660" t="n">
        <v>0.71</v>
      </c>
      <c r="V1660" t="n">
        <v>0.75</v>
      </c>
      <c r="W1660" t="n">
        <v>1.14</v>
      </c>
      <c r="X1660" t="n">
        <v>0.09</v>
      </c>
      <c r="Y1660" t="n">
        <v>1</v>
      </c>
      <c r="Z1660" t="n">
        <v>10</v>
      </c>
    </row>
    <row r="1661">
      <c r="A1661" t="n">
        <v>75</v>
      </c>
      <c r="B1661" t="n">
        <v>120</v>
      </c>
      <c r="C1661" t="inlineStr">
        <is>
          <t xml:space="preserve">CONCLUIDO	</t>
        </is>
      </c>
      <c r="D1661" t="n">
        <v>10.2942</v>
      </c>
      <c r="E1661" t="n">
        <v>9.710000000000001</v>
      </c>
      <c r="F1661" t="n">
        <v>6.78</v>
      </c>
      <c r="G1661" t="n">
        <v>81.33</v>
      </c>
      <c r="H1661" t="n">
        <v>1.32</v>
      </c>
      <c r="I1661" t="n">
        <v>5</v>
      </c>
      <c r="J1661" t="n">
        <v>266.3</v>
      </c>
      <c r="K1661" t="n">
        <v>57.72</v>
      </c>
      <c r="L1661" t="n">
        <v>19.75</v>
      </c>
      <c r="M1661" t="n">
        <v>3</v>
      </c>
      <c r="N1661" t="n">
        <v>68.81999999999999</v>
      </c>
      <c r="O1661" t="n">
        <v>33077.58</v>
      </c>
      <c r="P1661" t="n">
        <v>99.31</v>
      </c>
      <c r="Q1661" t="n">
        <v>204.17</v>
      </c>
      <c r="R1661" t="n">
        <v>24.53</v>
      </c>
      <c r="S1661" t="n">
        <v>17.37</v>
      </c>
      <c r="T1661" t="n">
        <v>1479.9</v>
      </c>
      <c r="U1661" t="n">
        <v>0.71</v>
      </c>
      <c r="V1661" t="n">
        <v>0.75</v>
      </c>
      <c r="W1661" t="n">
        <v>1.15</v>
      </c>
      <c r="X1661" t="n">
        <v>0.09</v>
      </c>
      <c r="Y1661" t="n">
        <v>1</v>
      </c>
      <c r="Z1661" t="n">
        <v>10</v>
      </c>
    </row>
    <row r="1662">
      <c r="A1662" t="n">
        <v>76</v>
      </c>
      <c r="B1662" t="n">
        <v>120</v>
      </c>
      <c r="C1662" t="inlineStr">
        <is>
          <t xml:space="preserve">CONCLUIDO	</t>
        </is>
      </c>
      <c r="D1662" t="n">
        <v>10.2972</v>
      </c>
      <c r="E1662" t="n">
        <v>9.710000000000001</v>
      </c>
      <c r="F1662" t="n">
        <v>6.77</v>
      </c>
      <c r="G1662" t="n">
        <v>81.3</v>
      </c>
      <c r="H1662" t="n">
        <v>1.33</v>
      </c>
      <c r="I1662" t="n">
        <v>5</v>
      </c>
      <c r="J1662" t="n">
        <v>266.77</v>
      </c>
      <c r="K1662" t="n">
        <v>57.72</v>
      </c>
      <c r="L1662" t="n">
        <v>20</v>
      </c>
      <c r="M1662" t="n">
        <v>3</v>
      </c>
      <c r="N1662" t="n">
        <v>69.05</v>
      </c>
      <c r="O1662" t="n">
        <v>33135.76</v>
      </c>
      <c r="P1662" t="n">
        <v>99.08</v>
      </c>
      <c r="Q1662" t="n">
        <v>204.14</v>
      </c>
      <c r="R1662" t="n">
        <v>24.38</v>
      </c>
      <c r="S1662" t="n">
        <v>17.37</v>
      </c>
      <c r="T1662" t="n">
        <v>1407.61</v>
      </c>
      <c r="U1662" t="n">
        <v>0.71</v>
      </c>
      <c r="V1662" t="n">
        <v>0.75</v>
      </c>
      <c r="W1662" t="n">
        <v>1.15</v>
      </c>
      <c r="X1662" t="n">
        <v>0.08</v>
      </c>
      <c r="Y1662" t="n">
        <v>1</v>
      </c>
      <c r="Z1662" t="n">
        <v>10</v>
      </c>
    </row>
    <row r="1663">
      <c r="A1663" t="n">
        <v>77</v>
      </c>
      <c r="B1663" t="n">
        <v>120</v>
      </c>
      <c r="C1663" t="inlineStr">
        <is>
          <t xml:space="preserve">CONCLUIDO	</t>
        </is>
      </c>
      <c r="D1663" t="n">
        <v>10.301</v>
      </c>
      <c r="E1663" t="n">
        <v>9.710000000000001</v>
      </c>
      <c r="F1663" t="n">
        <v>6.77</v>
      </c>
      <c r="G1663" t="n">
        <v>81.25</v>
      </c>
      <c r="H1663" t="n">
        <v>1.35</v>
      </c>
      <c r="I1663" t="n">
        <v>5</v>
      </c>
      <c r="J1663" t="n">
        <v>267.24</v>
      </c>
      <c r="K1663" t="n">
        <v>57.72</v>
      </c>
      <c r="L1663" t="n">
        <v>20.25</v>
      </c>
      <c r="M1663" t="n">
        <v>3</v>
      </c>
      <c r="N1663" t="n">
        <v>69.27</v>
      </c>
      <c r="O1663" t="n">
        <v>33194.02</v>
      </c>
      <c r="P1663" t="n">
        <v>98.95999999999999</v>
      </c>
      <c r="Q1663" t="n">
        <v>204.14</v>
      </c>
      <c r="R1663" t="n">
        <v>24.35</v>
      </c>
      <c r="S1663" t="n">
        <v>17.37</v>
      </c>
      <c r="T1663" t="n">
        <v>1393.22</v>
      </c>
      <c r="U1663" t="n">
        <v>0.71</v>
      </c>
      <c r="V1663" t="n">
        <v>0.75</v>
      </c>
      <c r="W1663" t="n">
        <v>1.14</v>
      </c>
      <c r="X1663" t="n">
        <v>0.08</v>
      </c>
      <c r="Y1663" t="n">
        <v>1</v>
      </c>
      <c r="Z1663" t="n">
        <v>10</v>
      </c>
    </row>
    <row r="1664">
      <c r="A1664" t="n">
        <v>78</v>
      </c>
      <c r="B1664" t="n">
        <v>120</v>
      </c>
      <c r="C1664" t="inlineStr">
        <is>
          <t xml:space="preserve">CONCLUIDO	</t>
        </is>
      </c>
      <c r="D1664" t="n">
        <v>10.3069</v>
      </c>
      <c r="E1664" t="n">
        <v>9.699999999999999</v>
      </c>
      <c r="F1664" t="n">
        <v>6.77</v>
      </c>
      <c r="G1664" t="n">
        <v>81.19</v>
      </c>
      <c r="H1664" t="n">
        <v>1.36</v>
      </c>
      <c r="I1664" t="n">
        <v>5</v>
      </c>
      <c r="J1664" t="n">
        <v>267.71</v>
      </c>
      <c r="K1664" t="n">
        <v>57.72</v>
      </c>
      <c r="L1664" t="n">
        <v>20.5</v>
      </c>
      <c r="M1664" t="n">
        <v>3</v>
      </c>
      <c r="N1664" t="n">
        <v>69.48999999999999</v>
      </c>
      <c r="O1664" t="n">
        <v>33252.37</v>
      </c>
      <c r="P1664" t="n">
        <v>98.67</v>
      </c>
      <c r="Q1664" t="n">
        <v>204.14</v>
      </c>
      <c r="R1664" t="n">
        <v>24.15</v>
      </c>
      <c r="S1664" t="n">
        <v>17.37</v>
      </c>
      <c r="T1664" t="n">
        <v>1294.75</v>
      </c>
      <c r="U1664" t="n">
        <v>0.72</v>
      </c>
      <c r="V1664" t="n">
        <v>0.75</v>
      </c>
      <c r="W1664" t="n">
        <v>1.14</v>
      </c>
      <c r="X1664" t="n">
        <v>0.07000000000000001</v>
      </c>
      <c r="Y1664" t="n">
        <v>1</v>
      </c>
      <c r="Z1664" t="n">
        <v>10</v>
      </c>
    </row>
    <row r="1665">
      <c r="A1665" t="n">
        <v>79</v>
      </c>
      <c r="B1665" t="n">
        <v>120</v>
      </c>
      <c r="C1665" t="inlineStr">
        <is>
          <t xml:space="preserve">CONCLUIDO	</t>
        </is>
      </c>
      <c r="D1665" t="n">
        <v>10.3102</v>
      </c>
      <c r="E1665" t="n">
        <v>9.699999999999999</v>
      </c>
      <c r="F1665" t="n">
        <v>6.76</v>
      </c>
      <c r="G1665" t="n">
        <v>81.15000000000001</v>
      </c>
      <c r="H1665" t="n">
        <v>1.38</v>
      </c>
      <c r="I1665" t="n">
        <v>5</v>
      </c>
      <c r="J1665" t="n">
        <v>268.19</v>
      </c>
      <c r="K1665" t="n">
        <v>57.72</v>
      </c>
      <c r="L1665" t="n">
        <v>20.75</v>
      </c>
      <c r="M1665" t="n">
        <v>3</v>
      </c>
      <c r="N1665" t="n">
        <v>69.70999999999999</v>
      </c>
      <c r="O1665" t="n">
        <v>33310.81</v>
      </c>
      <c r="P1665" t="n">
        <v>98.33</v>
      </c>
      <c r="Q1665" t="n">
        <v>204.14</v>
      </c>
      <c r="R1665" t="n">
        <v>24.09</v>
      </c>
      <c r="S1665" t="n">
        <v>17.37</v>
      </c>
      <c r="T1665" t="n">
        <v>1263.74</v>
      </c>
      <c r="U1665" t="n">
        <v>0.72</v>
      </c>
      <c r="V1665" t="n">
        <v>0.76</v>
      </c>
      <c r="W1665" t="n">
        <v>1.14</v>
      </c>
      <c r="X1665" t="n">
        <v>0.07000000000000001</v>
      </c>
      <c r="Y1665" t="n">
        <v>1</v>
      </c>
      <c r="Z1665" t="n">
        <v>10</v>
      </c>
    </row>
    <row r="1666">
      <c r="A1666" t="n">
        <v>80</v>
      </c>
      <c r="B1666" t="n">
        <v>120</v>
      </c>
      <c r="C1666" t="inlineStr">
        <is>
          <t xml:space="preserve">CONCLUIDO	</t>
        </is>
      </c>
      <c r="D1666" t="n">
        <v>10.3093</v>
      </c>
      <c r="E1666" t="n">
        <v>9.699999999999999</v>
      </c>
      <c r="F1666" t="n">
        <v>6.76</v>
      </c>
      <c r="G1666" t="n">
        <v>81.16</v>
      </c>
      <c r="H1666" t="n">
        <v>1.39</v>
      </c>
      <c r="I1666" t="n">
        <v>5</v>
      </c>
      <c r="J1666" t="n">
        <v>268.66</v>
      </c>
      <c r="K1666" t="n">
        <v>57.72</v>
      </c>
      <c r="L1666" t="n">
        <v>21</v>
      </c>
      <c r="M1666" t="n">
        <v>3</v>
      </c>
      <c r="N1666" t="n">
        <v>69.94</v>
      </c>
      <c r="O1666" t="n">
        <v>33369.33</v>
      </c>
      <c r="P1666" t="n">
        <v>98.06999999999999</v>
      </c>
      <c r="Q1666" t="n">
        <v>204.14</v>
      </c>
      <c r="R1666" t="n">
        <v>24.05</v>
      </c>
      <c r="S1666" t="n">
        <v>17.37</v>
      </c>
      <c r="T1666" t="n">
        <v>1243.03</v>
      </c>
      <c r="U1666" t="n">
        <v>0.72</v>
      </c>
      <c r="V1666" t="n">
        <v>0.76</v>
      </c>
      <c r="W1666" t="n">
        <v>1.14</v>
      </c>
      <c r="X1666" t="n">
        <v>0.07000000000000001</v>
      </c>
      <c r="Y1666" t="n">
        <v>1</v>
      </c>
      <c r="Z1666" t="n">
        <v>10</v>
      </c>
    </row>
    <row r="1667">
      <c r="A1667" t="n">
        <v>81</v>
      </c>
      <c r="B1667" t="n">
        <v>120</v>
      </c>
      <c r="C1667" t="inlineStr">
        <is>
          <t xml:space="preserve">CONCLUIDO	</t>
        </is>
      </c>
      <c r="D1667" t="n">
        <v>10.3066</v>
      </c>
      <c r="E1667" t="n">
        <v>9.699999999999999</v>
      </c>
      <c r="F1667" t="n">
        <v>6.77</v>
      </c>
      <c r="G1667" t="n">
        <v>81.19</v>
      </c>
      <c r="H1667" t="n">
        <v>1.41</v>
      </c>
      <c r="I1667" t="n">
        <v>5</v>
      </c>
      <c r="J1667" t="n">
        <v>269.14</v>
      </c>
      <c r="K1667" t="n">
        <v>57.72</v>
      </c>
      <c r="L1667" t="n">
        <v>21.25</v>
      </c>
      <c r="M1667" t="n">
        <v>3</v>
      </c>
      <c r="N1667" t="n">
        <v>70.16</v>
      </c>
      <c r="O1667" t="n">
        <v>33427.94</v>
      </c>
      <c r="P1667" t="n">
        <v>97.75</v>
      </c>
      <c r="Q1667" t="n">
        <v>204.14</v>
      </c>
      <c r="R1667" t="n">
        <v>24.16</v>
      </c>
      <c r="S1667" t="n">
        <v>17.37</v>
      </c>
      <c r="T1667" t="n">
        <v>1296.6</v>
      </c>
      <c r="U1667" t="n">
        <v>0.72</v>
      </c>
      <c r="V1667" t="n">
        <v>0.75</v>
      </c>
      <c r="W1667" t="n">
        <v>1.14</v>
      </c>
      <c r="X1667" t="n">
        <v>0.07000000000000001</v>
      </c>
      <c r="Y1667" t="n">
        <v>1</v>
      </c>
      <c r="Z1667" t="n">
        <v>10</v>
      </c>
    </row>
    <row r="1668">
      <c r="A1668" t="n">
        <v>82</v>
      </c>
      <c r="B1668" t="n">
        <v>120</v>
      </c>
      <c r="C1668" t="inlineStr">
        <is>
          <t xml:space="preserve">CONCLUIDO	</t>
        </is>
      </c>
      <c r="D1668" t="n">
        <v>10.3081</v>
      </c>
      <c r="E1668" t="n">
        <v>9.699999999999999</v>
      </c>
      <c r="F1668" t="n">
        <v>6.76</v>
      </c>
      <c r="G1668" t="n">
        <v>81.17</v>
      </c>
      <c r="H1668" t="n">
        <v>1.42</v>
      </c>
      <c r="I1668" t="n">
        <v>5</v>
      </c>
      <c r="J1668" t="n">
        <v>269.61</v>
      </c>
      <c r="K1668" t="n">
        <v>57.72</v>
      </c>
      <c r="L1668" t="n">
        <v>21.5</v>
      </c>
      <c r="M1668" t="n">
        <v>3</v>
      </c>
      <c r="N1668" t="n">
        <v>70.39</v>
      </c>
      <c r="O1668" t="n">
        <v>33486.63</v>
      </c>
      <c r="P1668" t="n">
        <v>97.38</v>
      </c>
      <c r="Q1668" t="n">
        <v>204.14</v>
      </c>
      <c r="R1668" t="n">
        <v>24.17</v>
      </c>
      <c r="S1668" t="n">
        <v>17.37</v>
      </c>
      <c r="T1668" t="n">
        <v>1304.47</v>
      </c>
      <c r="U1668" t="n">
        <v>0.72</v>
      </c>
      <c r="V1668" t="n">
        <v>0.75</v>
      </c>
      <c r="W1668" t="n">
        <v>1.14</v>
      </c>
      <c r="X1668" t="n">
        <v>0.07000000000000001</v>
      </c>
      <c r="Y1668" t="n">
        <v>1</v>
      </c>
      <c r="Z1668" t="n">
        <v>10</v>
      </c>
    </row>
    <row r="1669">
      <c r="A1669" t="n">
        <v>83</v>
      </c>
      <c r="B1669" t="n">
        <v>120</v>
      </c>
      <c r="C1669" t="inlineStr">
        <is>
          <t xml:space="preserve">CONCLUIDO	</t>
        </is>
      </c>
      <c r="D1669" t="n">
        <v>10.3034</v>
      </c>
      <c r="E1669" t="n">
        <v>9.710000000000001</v>
      </c>
      <c r="F1669" t="n">
        <v>6.77</v>
      </c>
      <c r="G1669" t="n">
        <v>81.23</v>
      </c>
      <c r="H1669" t="n">
        <v>1.43</v>
      </c>
      <c r="I1669" t="n">
        <v>5</v>
      </c>
      <c r="J1669" t="n">
        <v>270.09</v>
      </c>
      <c r="K1669" t="n">
        <v>57.72</v>
      </c>
      <c r="L1669" t="n">
        <v>21.75</v>
      </c>
      <c r="M1669" t="n">
        <v>3</v>
      </c>
      <c r="N1669" t="n">
        <v>70.62</v>
      </c>
      <c r="O1669" t="n">
        <v>33545.41</v>
      </c>
      <c r="P1669" t="n">
        <v>97.38</v>
      </c>
      <c r="Q1669" t="n">
        <v>204.14</v>
      </c>
      <c r="R1669" t="n">
        <v>24.27</v>
      </c>
      <c r="S1669" t="n">
        <v>17.37</v>
      </c>
      <c r="T1669" t="n">
        <v>1354.65</v>
      </c>
      <c r="U1669" t="n">
        <v>0.72</v>
      </c>
      <c r="V1669" t="n">
        <v>0.75</v>
      </c>
      <c r="W1669" t="n">
        <v>1.14</v>
      </c>
      <c r="X1669" t="n">
        <v>0.08</v>
      </c>
      <c r="Y1669" t="n">
        <v>1</v>
      </c>
      <c r="Z1669" t="n">
        <v>10</v>
      </c>
    </row>
    <row r="1670">
      <c r="A1670" t="n">
        <v>84</v>
      </c>
      <c r="B1670" t="n">
        <v>120</v>
      </c>
      <c r="C1670" t="inlineStr">
        <is>
          <t xml:space="preserve">CONCLUIDO	</t>
        </is>
      </c>
      <c r="D1670" t="n">
        <v>10.301</v>
      </c>
      <c r="E1670" t="n">
        <v>9.710000000000001</v>
      </c>
      <c r="F1670" t="n">
        <v>6.77</v>
      </c>
      <c r="G1670" t="n">
        <v>81.25</v>
      </c>
      <c r="H1670" t="n">
        <v>1.45</v>
      </c>
      <c r="I1670" t="n">
        <v>5</v>
      </c>
      <c r="J1670" t="n">
        <v>270.57</v>
      </c>
      <c r="K1670" t="n">
        <v>57.72</v>
      </c>
      <c r="L1670" t="n">
        <v>22</v>
      </c>
      <c r="M1670" t="n">
        <v>3</v>
      </c>
      <c r="N1670" t="n">
        <v>70.84</v>
      </c>
      <c r="O1670" t="n">
        <v>33604.28</v>
      </c>
      <c r="P1670" t="n">
        <v>97.33</v>
      </c>
      <c r="Q1670" t="n">
        <v>204.14</v>
      </c>
      <c r="R1670" t="n">
        <v>24.32</v>
      </c>
      <c r="S1670" t="n">
        <v>17.37</v>
      </c>
      <c r="T1670" t="n">
        <v>1377.23</v>
      </c>
      <c r="U1670" t="n">
        <v>0.71</v>
      </c>
      <c r="V1670" t="n">
        <v>0.75</v>
      </c>
      <c r="W1670" t="n">
        <v>1.14</v>
      </c>
      <c r="X1670" t="n">
        <v>0.08</v>
      </c>
      <c r="Y1670" t="n">
        <v>1</v>
      </c>
      <c r="Z1670" t="n">
        <v>10</v>
      </c>
    </row>
    <row r="1671">
      <c r="A1671" t="n">
        <v>85</v>
      </c>
      <c r="B1671" t="n">
        <v>120</v>
      </c>
      <c r="C1671" t="inlineStr">
        <is>
          <t xml:space="preserve">CONCLUIDO	</t>
        </is>
      </c>
      <c r="D1671" t="n">
        <v>10.301</v>
      </c>
      <c r="E1671" t="n">
        <v>9.710000000000001</v>
      </c>
      <c r="F1671" t="n">
        <v>6.77</v>
      </c>
      <c r="G1671" t="n">
        <v>81.25</v>
      </c>
      <c r="H1671" t="n">
        <v>1.46</v>
      </c>
      <c r="I1671" t="n">
        <v>5</v>
      </c>
      <c r="J1671" t="n">
        <v>271.05</v>
      </c>
      <c r="K1671" t="n">
        <v>57.72</v>
      </c>
      <c r="L1671" t="n">
        <v>22.25</v>
      </c>
      <c r="M1671" t="n">
        <v>3</v>
      </c>
      <c r="N1671" t="n">
        <v>71.06999999999999</v>
      </c>
      <c r="O1671" t="n">
        <v>33663.24</v>
      </c>
      <c r="P1671" t="n">
        <v>97.19</v>
      </c>
      <c r="Q1671" t="n">
        <v>204.14</v>
      </c>
      <c r="R1671" t="n">
        <v>24.42</v>
      </c>
      <c r="S1671" t="n">
        <v>17.37</v>
      </c>
      <c r="T1671" t="n">
        <v>1425.75</v>
      </c>
      <c r="U1671" t="n">
        <v>0.71</v>
      </c>
      <c r="V1671" t="n">
        <v>0.75</v>
      </c>
      <c r="W1671" t="n">
        <v>1.14</v>
      </c>
      <c r="X1671" t="n">
        <v>0.08</v>
      </c>
      <c r="Y1671" t="n">
        <v>1</v>
      </c>
      <c r="Z1671" t="n">
        <v>10</v>
      </c>
    </row>
    <row r="1672">
      <c r="A1672" t="n">
        <v>86</v>
      </c>
      <c r="B1672" t="n">
        <v>120</v>
      </c>
      <c r="C1672" t="inlineStr">
        <is>
          <t xml:space="preserve">CONCLUIDO	</t>
        </is>
      </c>
      <c r="D1672" t="n">
        <v>10.2987</v>
      </c>
      <c r="E1672" t="n">
        <v>9.710000000000001</v>
      </c>
      <c r="F1672" t="n">
        <v>6.77</v>
      </c>
      <c r="G1672" t="n">
        <v>81.28</v>
      </c>
      <c r="H1672" t="n">
        <v>1.47</v>
      </c>
      <c r="I1672" t="n">
        <v>5</v>
      </c>
      <c r="J1672" t="n">
        <v>271.52</v>
      </c>
      <c r="K1672" t="n">
        <v>57.72</v>
      </c>
      <c r="L1672" t="n">
        <v>22.5</v>
      </c>
      <c r="M1672" t="n">
        <v>3</v>
      </c>
      <c r="N1672" t="n">
        <v>71.3</v>
      </c>
      <c r="O1672" t="n">
        <v>33722.28</v>
      </c>
      <c r="P1672" t="n">
        <v>96.90000000000001</v>
      </c>
      <c r="Q1672" t="n">
        <v>204.14</v>
      </c>
      <c r="R1672" t="n">
        <v>24.33</v>
      </c>
      <c r="S1672" t="n">
        <v>17.37</v>
      </c>
      <c r="T1672" t="n">
        <v>1380.28</v>
      </c>
      <c r="U1672" t="n">
        <v>0.71</v>
      </c>
      <c r="V1672" t="n">
        <v>0.75</v>
      </c>
      <c r="W1672" t="n">
        <v>1.15</v>
      </c>
      <c r="X1672" t="n">
        <v>0.08</v>
      </c>
      <c r="Y1672" t="n">
        <v>1</v>
      </c>
      <c r="Z1672" t="n">
        <v>10</v>
      </c>
    </row>
    <row r="1673">
      <c r="A1673" t="n">
        <v>87</v>
      </c>
      <c r="B1673" t="n">
        <v>120</v>
      </c>
      <c r="C1673" t="inlineStr">
        <is>
          <t xml:space="preserve">CONCLUIDO	</t>
        </is>
      </c>
      <c r="D1673" t="n">
        <v>10.3051</v>
      </c>
      <c r="E1673" t="n">
        <v>9.699999999999999</v>
      </c>
      <c r="F1673" t="n">
        <v>6.77</v>
      </c>
      <c r="G1673" t="n">
        <v>81.20999999999999</v>
      </c>
      <c r="H1673" t="n">
        <v>1.49</v>
      </c>
      <c r="I1673" t="n">
        <v>5</v>
      </c>
      <c r="J1673" t="n">
        <v>272</v>
      </c>
      <c r="K1673" t="n">
        <v>57.72</v>
      </c>
      <c r="L1673" t="n">
        <v>22.75</v>
      </c>
      <c r="M1673" t="n">
        <v>3</v>
      </c>
      <c r="N1673" t="n">
        <v>71.53</v>
      </c>
      <c r="O1673" t="n">
        <v>33781.41</v>
      </c>
      <c r="P1673" t="n">
        <v>96.51000000000001</v>
      </c>
      <c r="Q1673" t="n">
        <v>204.14</v>
      </c>
      <c r="R1673" t="n">
        <v>24.22</v>
      </c>
      <c r="S1673" t="n">
        <v>17.37</v>
      </c>
      <c r="T1673" t="n">
        <v>1327.94</v>
      </c>
      <c r="U1673" t="n">
        <v>0.72</v>
      </c>
      <c r="V1673" t="n">
        <v>0.75</v>
      </c>
      <c r="W1673" t="n">
        <v>1.14</v>
      </c>
      <c r="X1673" t="n">
        <v>0.08</v>
      </c>
      <c r="Y1673" t="n">
        <v>1</v>
      </c>
      <c r="Z1673" t="n">
        <v>10</v>
      </c>
    </row>
    <row r="1674">
      <c r="A1674" t="n">
        <v>88</v>
      </c>
      <c r="B1674" t="n">
        <v>120</v>
      </c>
      <c r="C1674" t="inlineStr">
        <is>
          <t xml:space="preserve">CONCLUIDO	</t>
        </is>
      </c>
      <c r="D1674" t="n">
        <v>10.3773</v>
      </c>
      <c r="E1674" t="n">
        <v>9.640000000000001</v>
      </c>
      <c r="F1674" t="n">
        <v>6.75</v>
      </c>
      <c r="G1674" t="n">
        <v>101.18</v>
      </c>
      <c r="H1674" t="n">
        <v>1.5</v>
      </c>
      <c r="I1674" t="n">
        <v>4</v>
      </c>
      <c r="J1674" t="n">
        <v>272.49</v>
      </c>
      <c r="K1674" t="n">
        <v>57.72</v>
      </c>
      <c r="L1674" t="n">
        <v>23</v>
      </c>
      <c r="M1674" t="n">
        <v>2</v>
      </c>
      <c r="N1674" t="n">
        <v>71.76000000000001</v>
      </c>
      <c r="O1674" t="n">
        <v>33840.76</v>
      </c>
      <c r="P1674" t="n">
        <v>95.95999999999999</v>
      </c>
      <c r="Q1674" t="n">
        <v>204.14</v>
      </c>
      <c r="R1674" t="n">
        <v>23.45</v>
      </c>
      <c r="S1674" t="n">
        <v>17.37</v>
      </c>
      <c r="T1674" t="n">
        <v>948.74</v>
      </c>
      <c r="U1674" t="n">
        <v>0.74</v>
      </c>
      <c r="V1674" t="n">
        <v>0.76</v>
      </c>
      <c r="W1674" t="n">
        <v>1.14</v>
      </c>
      <c r="X1674" t="n">
        <v>0.05</v>
      </c>
      <c r="Y1674" t="n">
        <v>1</v>
      </c>
      <c r="Z1674" t="n">
        <v>10</v>
      </c>
    </row>
    <row r="1675">
      <c r="A1675" t="n">
        <v>89</v>
      </c>
      <c r="B1675" t="n">
        <v>120</v>
      </c>
      <c r="C1675" t="inlineStr">
        <is>
          <t xml:space="preserve">CONCLUIDO	</t>
        </is>
      </c>
      <c r="D1675" t="n">
        <v>10.3788</v>
      </c>
      <c r="E1675" t="n">
        <v>9.640000000000001</v>
      </c>
      <c r="F1675" t="n">
        <v>6.74</v>
      </c>
      <c r="G1675" t="n">
        <v>101.16</v>
      </c>
      <c r="H1675" t="n">
        <v>1.52</v>
      </c>
      <c r="I1675" t="n">
        <v>4</v>
      </c>
      <c r="J1675" t="n">
        <v>272.97</v>
      </c>
      <c r="K1675" t="n">
        <v>57.72</v>
      </c>
      <c r="L1675" t="n">
        <v>23.25</v>
      </c>
      <c r="M1675" t="n">
        <v>2</v>
      </c>
      <c r="N1675" t="n">
        <v>71.98999999999999</v>
      </c>
      <c r="O1675" t="n">
        <v>33900.07</v>
      </c>
      <c r="P1675" t="n">
        <v>95.98999999999999</v>
      </c>
      <c r="Q1675" t="n">
        <v>204.14</v>
      </c>
      <c r="R1675" t="n">
        <v>23.49</v>
      </c>
      <c r="S1675" t="n">
        <v>17.37</v>
      </c>
      <c r="T1675" t="n">
        <v>967.48</v>
      </c>
      <c r="U1675" t="n">
        <v>0.74</v>
      </c>
      <c r="V1675" t="n">
        <v>0.76</v>
      </c>
      <c r="W1675" t="n">
        <v>1.14</v>
      </c>
      <c r="X1675" t="n">
        <v>0.05</v>
      </c>
      <c r="Y1675" t="n">
        <v>1</v>
      </c>
      <c r="Z1675" t="n">
        <v>10</v>
      </c>
    </row>
    <row r="1676">
      <c r="A1676" t="n">
        <v>90</v>
      </c>
      <c r="B1676" t="n">
        <v>120</v>
      </c>
      <c r="C1676" t="inlineStr">
        <is>
          <t xml:space="preserve">CONCLUIDO	</t>
        </is>
      </c>
      <c r="D1676" t="n">
        <v>10.3743</v>
      </c>
      <c r="E1676" t="n">
        <v>9.640000000000001</v>
      </c>
      <c r="F1676" t="n">
        <v>6.75</v>
      </c>
      <c r="G1676" t="n">
        <v>101.22</v>
      </c>
      <c r="H1676" t="n">
        <v>1.53</v>
      </c>
      <c r="I1676" t="n">
        <v>4</v>
      </c>
      <c r="J1676" t="n">
        <v>273.45</v>
      </c>
      <c r="K1676" t="n">
        <v>57.72</v>
      </c>
      <c r="L1676" t="n">
        <v>23.5</v>
      </c>
      <c r="M1676" t="n">
        <v>2</v>
      </c>
      <c r="N1676" t="n">
        <v>72.22</v>
      </c>
      <c r="O1676" t="n">
        <v>33959.47</v>
      </c>
      <c r="P1676" t="n">
        <v>96.11</v>
      </c>
      <c r="Q1676" t="n">
        <v>204.14</v>
      </c>
      <c r="R1676" t="n">
        <v>23.56</v>
      </c>
      <c r="S1676" t="n">
        <v>17.37</v>
      </c>
      <c r="T1676" t="n">
        <v>1002.09</v>
      </c>
      <c r="U1676" t="n">
        <v>0.74</v>
      </c>
      <c r="V1676" t="n">
        <v>0.76</v>
      </c>
      <c r="W1676" t="n">
        <v>1.14</v>
      </c>
      <c r="X1676" t="n">
        <v>0.06</v>
      </c>
      <c r="Y1676" t="n">
        <v>1</v>
      </c>
      <c r="Z1676" t="n">
        <v>10</v>
      </c>
    </row>
    <row r="1677">
      <c r="A1677" t="n">
        <v>91</v>
      </c>
      <c r="B1677" t="n">
        <v>120</v>
      </c>
      <c r="C1677" t="inlineStr">
        <is>
          <t xml:space="preserve">CONCLUIDO	</t>
        </is>
      </c>
      <c r="D1677" t="n">
        <v>10.3719</v>
      </c>
      <c r="E1677" t="n">
        <v>9.640000000000001</v>
      </c>
      <c r="F1677" t="n">
        <v>6.75</v>
      </c>
      <c r="G1677" t="n">
        <v>101.25</v>
      </c>
      <c r="H1677" t="n">
        <v>1.54</v>
      </c>
      <c r="I1677" t="n">
        <v>4</v>
      </c>
      <c r="J1677" t="n">
        <v>273.93</v>
      </c>
      <c r="K1677" t="n">
        <v>57.72</v>
      </c>
      <c r="L1677" t="n">
        <v>23.75</v>
      </c>
      <c r="M1677" t="n">
        <v>2</v>
      </c>
      <c r="N1677" t="n">
        <v>72.45999999999999</v>
      </c>
      <c r="O1677" t="n">
        <v>34018.96</v>
      </c>
      <c r="P1677" t="n">
        <v>96.37</v>
      </c>
      <c r="Q1677" t="n">
        <v>204.14</v>
      </c>
      <c r="R1677" t="n">
        <v>23.66</v>
      </c>
      <c r="S1677" t="n">
        <v>17.37</v>
      </c>
      <c r="T1677" t="n">
        <v>1053.22</v>
      </c>
      <c r="U1677" t="n">
        <v>0.73</v>
      </c>
      <c r="V1677" t="n">
        <v>0.76</v>
      </c>
      <c r="W1677" t="n">
        <v>1.14</v>
      </c>
      <c r="X1677" t="n">
        <v>0.06</v>
      </c>
      <c r="Y1677" t="n">
        <v>1</v>
      </c>
      <c r="Z1677" t="n">
        <v>10</v>
      </c>
    </row>
    <row r="1678">
      <c r="A1678" t="n">
        <v>92</v>
      </c>
      <c r="B1678" t="n">
        <v>120</v>
      </c>
      <c r="C1678" t="inlineStr">
        <is>
          <t xml:space="preserve">CONCLUIDO	</t>
        </is>
      </c>
      <c r="D1678" t="n">
        <v>10.3717</v>
      </c>
      <c r="E1678" t="n">
        <v>9.640000000000001</v>
      </c>
      <c r="F1678" t="n">
        <v>6.75</v>
      </c>
      <c r="G1678" t="n">
        <v>101.26</v>
      </c>
      <c r="H1678" t="n">
        <v>1.56</v>
      </c>
      <c r="I1678" t="n">
        <v>4</v>
      </c>
      <c r="J1678" t="n">
        <v>274.41</v>
      </c>
      <c r="K1678" t="n">
        <v>57.72</v>
      </c>
      <c r="L1678" t="n">
        <v>24</v>
      </c>
      <c r="M1678" t="n">
        <v>2</v>
      </c>
      <c r="N1678" t="n">
        <v>72.69</v>
      </c>
      <c r="O1678" t="n">
        <v>34078.55</v>
      </c>
      <c r="P1678" t="n">
        <v>96.5</v>
      </c>
      <c r="Q1678" t="n">
        <v>204.14</v>
      </c>
      <c r="R1678" t="n">
        <v>23.64</v>
      </c>
      <c r="S1678" t="n">
        <v>17.37</v>
      </c>
      <c r="T1678" t="n">
        <v>1040.16</v>
      </c>
      <c r="U1678" t="n">
        <v>0.74</v>
      </c>
      <c r="V1678" t="n">
        <v>0.76</v>
      </c>
      <c r="W1678" t="n">
        <v>1.14</v>
      </c>
      <c r="X1678" t="n">
        <v>0.06</v>
      </c>
      <c r="Y1678" t="n">
        <v>1</v>
      </c>
      <c r="Z1678" t="n">
        <v>10</v>
      </c>
    </row>
    <row r="1679">
      <c r="A1679" t="n">
        <v>93</v>
      </c>
      <c r="B1679" t="n">
        <v>120</v>
      </c>
      <c r="C1679" t="inlineStr">
        <is>
          <t xml:space="preserve">CONCLUIDO	</t>
        </is>
      </c>
      <c r="D1679" t="n">
        <v>10.369</v>
      </c>
      <c r="E1679" t="n">
        <v>9.640000000000001</v>
      </c>
      <c r="F1679" t="n">
        <v>6.75</v>
      </c>
      <c r="G1679" t="n">
        <v>101.3</v>
      </c>
      <c r="H1679" t="n">
        <v>1.57</v>
      </c>
      <c r="I1679" t="n">
        <v>4</v>
      </c>
      <c r="J1679" t="n">
        <v>274.9</v>
      </c>
      <c r="K1679" t="n">
        <v>57.72</v>
      </c>
      <c r="L1679" t="n">
        <v>24.25</v>
      </c>
      <c r="M1679" t="n">
        <v>2</v>
      </c>
      <c r="N1679" t="n">
        <v>72.92</v>
      </c>
      <c r="O1679" t="n">
        <v>34138.22</v>
      </c>
      <c r="P1679" t="n">
        <v>96.48999999999999</v>
      </c>
      <c r="Q1679" t="n">
        <v>204.14</v>
      </c>
      <c r="R1679" t="n">
        <v>23.72</v>
      </c>
      <c r="S1679" t="n">
        <v>17.37</v>
      </c>
      <c r="T1679" t="n">
        <v>1084.67</v>
      </c>
      <c r="U1679" t="n">
        <v>0.73</v>
      </c>
      <c r="V1679" t="n">
        <v>0.76</v>
      </c>
      <c r="W1679" t="n">
        <v>1.14</v>
      </c>
      <c r="X1679" t="n">
        <v>0.06</v>
      </c>
      <c r="Y1679" t="n">
        <v>1</v>
      </c>
      <c r="Z1679" t="n">
        <v>10</v>
      </c>
    </row>
    <row r="1680">
      <c r="A1680" t="n">
        <v>94</v>
      </c>
      <c r="B1680" t="n">
        <v>120</v>
      </c>
      <c r="C1680" t="inlineStr">
        <is>
          <t xml:space="preserve">CONCLUIDO	</t>
        </is>
      </c>
      <c r="D1680" t="n">
        <v>10.3761</v>
      </c>
      <c r="E1680" t="n">
        <v>9.640000000000001</v>
      </c>
      <c r="F1680" t="n">
        <v>6.75</v>
      </c>
      <c r="G1680" t="n">
        <v>101.2</v>
      </c>
      <c r="H1680" t="n">
        <v>1.58</v>
      </c>
      <c r="I1680" t="n">
        <v>4</v>
      </c>
      <c r="J1680" t="n">
        <v>275.38</v>
      </c>
      <c r="K1680" t="n">
        <v>57.72</v>
      </c>
      <c r="L1680" t="n">
        <v>24.5</v>
      </c>
      <c r="M1680" t="n">
        <v>2</v>
      </c>
      <c r="N1680" t="n">
        <v>73.16</v>
      </c>
      <c r="O1680" t="n">
        <v>34197.98</v>
      </c>
      <c r="P1680" t="n">
        <v>96.62</v>
      </c>
      <c r="Q1680" t="n">
        <v>204.14</v>
      </c>
      <c r="R1680" t="n">
        <v>23.59</v>
      </c>
      <c r="S1680" t="n">
        <v>17.37</v>
      </c>
      <c r="T1680" t="n">
        <v>1017.34</v>
      </c>
      <c r="U1680" t="n">
        <v>0.74</v>
      </c>
      <c r="V1680" t="n">
        <v>0.76</v>
      </c>
      <c r="W1680" t="n">
        <v>1.14</v>
      </c>
      <c r="X1680" t="n">
        <v>0.06</v>
      </c>
      <c r="Y1680" t="n">
        <v>1</v>
      </c>
      <c r="Z1680" t="n">
        <v>10</v>
      </c>
    </row>
    <row r="1681">
      <c r="A1681" t="n">
        <v>95</v>
      </c>
      <c r="B1681" t="n">
        <v>120</v>
      </c>
      <c r="C1681" t="inlineStr">
        <is>
          <t xml:space="preserve">CONCLUIDO	</t>
        </is>
      </c>
      <c r="D1681" t="n">
        <v>10.3791</v>
      </c>
      <c r="E1681" t="n">
        <v>9.630000000000001</v>
      </c>
      <c r="F1681" t="n">
        <v>6.74</v>
      </c>
      <c r="G1681" t="n">
        <v>101.15</v>
      </c>
      <c r="H1681" t="n">
        <v>1.6</v>
      </c>
      <c r="I1681" t="n">
        <v>4</v>
      </c>
      <c r="J1681" t="n">
        <v>275.87</v>
      </c>
      <c r="K1681" t="n">
        <v>57.72</v>
      </c>
      <c r="L1681" t="n">
        <v>24.75</v>
      </c>
      <c r="M1681" t="n">
        <v>2</v>
      </c>
      <c r="N1681" t="n">
        <v>73.39</v>
      </c>
      <c r="O1681" t="n">
        <v>34257.84</v>
      </c>
      <c r="P1681" t="n">
        <v>96.66</v>
      </c>
      <c r="Q1681" t="n">
        <v>204.14</v>
      </c>
      <c r="R1681" t="n">
        <v>23.54</v>
      </c>
      <c r="S1681" t="n">
        <v>17.37</v>
      </c>
      <c r="T1681" t="n">
        <v>993.72</v>
      </c>
      <c r="U1681" t="n">
        <v>0.74</v>
      </c>
      <c r="V1681" t="n">
        <v>0.76</v>
      </c>
      <c r="W1681" t="n">
        <v>1.14</v>
      </c>
      <c r="X1681" t="n">
        <v>0.05</v>
      </c>
      <c r="Y1681" t="n">
        <v>1</v>
      </c>
      <c r="Z1681" t="n">
        <v>10</v>
      </c>
    </row>
    <row r="1682">
      <c r="A1682" t="n">
        <v>96</v>
      </c>
      <c r="B1682" t="n">
        <v>120</v>
      </c>
      <c r="C1682" t="inlineStr">
        <is>
          <t xml:space="preserve">CONCLUIDO	</t>
        </is>
      </c>
      <c r="D1682" t="n">
        <v>10.3824</v>
      </c>
      <c r="E1682" t="n">
        <v>9.630000000000001</v>
      </c>
      <c r="F1682" t="n">
        <v>6.74</v>
      </c>
      <c r="G1682" t="n">
        <v>101.11</v>
      </c>
      <c r="H1682" t="n">
        <v>1.61</v>
      </c>
      <c r="I1682" t="n">
        <v>4</v>
      </c>
      <c r="J1682" t="n">
        <v>276.35</v>
      </c>
      <c r="K1682" t="n">
        <v>57.72</v>
      </c>
      <c r="L1682" t="n">
        <v>25</v>
      </c>
      <c r="M1682" t="n">
        <v>2</v>
      </c>
      <c r="N1682" t="n">
        <v>73.63</v>
      </c>
      <c r="O1682" t="n">
        <v>34317.79</v>
      </c>
      <c r="P1682" t="n">
        <v>96.72</v>
      </c>
      <c r="Q1682" t="n">
        <v>204.14</v>
      </c>
      <c r="R1682" t="n">
        <v>23.42</v>
      </c>
      <c r="S1682" t="n">
        <v>17.37</v>
      </c>
      <c r="T1682" t="n">
        <v>932.34</v>
      </c>
      <c r="U1682" t="n">
        <v>0.74</v>
      </c>
      <c r="V1682" t="n">
        <v>0.76</v>
      </c>
      <c r="W1682" t="n">
        <v>1.14</v>
      </c>
      <c r="X1682" t="n">
        <v>0.05</v>
      </c>
      <c r="Y1682" t="n">
        <v>1</v>
      </c>
      <c r="Z1682" t="n">
        <v>10</v>
      </c>
    </row>
    <row r="1683">
      <c r="A1683" t="n">
        <v>97</v>
      </c>
      <c r="B1683" t="n">
        <v>120</v>
      </c>
      <c r="C1683" t="inlineStr">
        <is>
          <t xml:space="preserve">CONCLUIDO	</t>
        </is>
      </c>
      <c r="D1683" t="n">
        <v>10.3749</v>
      </c>
      <c r="E1683" t="n">
        <v>9.640000000000001</v>
      </c>
      <c r="F1683" t="n">
        <v>6.75</v>
      </c>
      <c r="G1683" t="n">
        <v>101.21</v>
      </c>
      <c r="H1683" t="n">
        <v>1.62</v>
      </c>
      <c r="I1683" t="n">
        <v>4</v>
      </c>
      <c r="J1683" t="n">
        <v>276.84</v>
      </c>
      <c r="K1683" t="n">
        <v>57.72</v>
      </c>
      <c r="L1683" t="n">
        <v>25.25</v>
      </c>
      <c r="M1683" t="n">
        <v>2</v>
      </c>
      <c r="N1683" t="n">
        <v>73.87</v>
      </c>
      <c r="O1683" t="n">
        <v>34377.83</v>
      </c>
      <c r="P1683" t="n">
        <v>96.81</v>
      </c>
      <c r="Q1683" t="n">
        <v>204.14</v>
      </c>
      <c r="R1683" t="n">
        <v>23.52</v>
      </c>
      <c r="S1683" t="n">
        <v>17.37</v>
      </c>
      <c r="T1683" t="n">
        <v>982.75</v>
      </c>
      <c r="U1683" t="n">
        <v>0.74</v>
      </c>
      <c r="V1683" t="n">
        <v>0.76</v>
      </c>
      <c r="W1683" t="n">
        <v>1.14</v>
      </c>
      <c r="X1683" t="n">
        <v>0.06</v>
      </c>
      <c r="Y1683" t="n">
        <v>1</v>
      </c>
      <c r="Z1683" t="n">
        <v>10</v>
      </c>
    </row>
    <row r="1684">
      <c r="A1684" t="n">
        <v>98</v>
      </c>
      <c r="B1684" t="n">
        <v>120</v>
      </c>
      <c r="C1684" t="inlineStr">
        <is>
          <t xml:space="preserve">CONCLUIDO	</t>
        </is>
      </c>
      <c r="D1684" t="n">
        <v>10.3764</v>
      </c>
      <c r="E1684" t="n">
        <v>9.640000000000001</v>
      </c>
      <c r="F1684" t="n">
        <v>6.75</v>
      </c>
      <c r="G1684" t="n">
        <v>101.19</v>
      </c>
      <c r="H1684" t="n">
        <v>1.64</v>
      </c>
      <c r="I1684" t="n">
        <v>4</v>
      </c>
      <c r="J1684" t="n">
        <v>277.33</v>
      </c>
      <c r="K1684" t="n">
        <v>57.72</v>
      </c>
      <c r="L1684" t="n">
        <v>25.5</v>
      </c>
      <c r="M1684" t="n">
        <v>2</v>
      </c>
      <c r="N1684" t="n">
        <v>74.09999999999999</v>
      </c>
      <c r="O1684" t="n">
        <v>34437.96</v>
      </c>
      <c r="P1684" t="n">
        <v>96.73</v>
      </c>
      <c r="Q1684" t="n">
        <v>204.14</v>
      </c>
      <c r="R1684" t="n">
        <v>23.57</v>
      </c>
      <c r="S1684" t="n">
        <v>17.37</v>
      </c>
      <c r="T1684" t="n">
        <v>1007.43</v>
      </c>
      <c r="U1684" t="n">
        <v>0.74</v>
      </c>
      <c r="V1684" t="n">
        <v>0.76</v>
      </c>
      <c r="W1684" t="n">
        <v>1.14</v>
      </c>
      <c r="X1684" t="n">
        <v>0.06</v>
      </c>
      <c r="Y1684" t="n">
        <v>1</v>
      </c>
      <c r="Z1684" t="n">
        <v>10</v>
      </c>
    </row>
    <row r="1685">
      <c r="A1685" t="n">
        <v>99</v>
      </c>
      <c r="B1685" t="n">
        <v>120</v>
      </c>
      <c r="C1685" t="inlineStr">
        <is>
          <t xml:space="preserve">CONCLUIDO	</t>
        </is>
      </c>
      <c r="D1685" t="n">
        <v>10.3693</v>
      </c>
      <c r="E1685" t="n">
        <v>9.640000000000001</v>
      </c>
      <c r="F1685" t="n">
        <v>6.75</v>
      </c>
      <c r="G1685" t="n">
        <v>101.29</v>
      </c>
      <c r="H1685" t="n">
        <v>1.65</v>
      </c>
      <c r="I1685" t="n">
        <v>4</v>
      </c>
      <c r="J1685" t="n">
        <v>277.82</v>
      </c>
      <c r="K1685" t="n">
        <v>57.72</v>
      </c>
      <c r="L1685" t="n">
        <v>25.75</v>
      </c>
      <c r="M1685" t="n">
        <v>2</v>
      </c>
      <c r="N1685" t="n">
        <v>74.34</v>
      </c>
      <c r="O1685" t="n">
        <v>34498.19</v>
      </c>
      <c r="P1685" t="n">
        <v>96.83</v>
      </c>
      <c r="Q1685" t="n">
        <v>204.14</v>
      </c>
      <c r="R1685" t="n">
        <v>23.76</v>
      </c>
      <c r="S1685" t="n">
        <v>17.37</v>
      </c>
      <c r="T1685" t="n">
        <v>1101.16</v>
      </c>
      <c r="U1685" t="n">
        <v>0.73</v>
      </c>
      <c r="V1685" t="n">
        <v>0.76</v>
      </c>
      <c r="W1685" t="n">
        <v>1.14</v>
      </c>
      <c r="X1685" t="n">
        <v>0.06</v>
      </c>
      <c r="Y1685" t="n">
        <v>1</v>
      </c>
      <c r="Z1685" t="n">
        <v>10</v>
      </c>
    </row>
    <row r="1686">
      <c r="A1686" t="n">
        <v>100</v>
      </c>
      <c r="B1686" t="n">
        <v>120</v>
      </c>
      <c r="C1686" t="inlineStr">
        <is>
          <t xml:space="preserve">CONCLUIDO	</t>
        </is>
      </c>
      <c r="D1686" t="n">
        <v>10.3696</v>
      </c>
      <c r="E1686" t="n">
        <v>9.640000000000001</v>
      </c>
      <c r="F1686" t="n">
        <v>6.75</v>
      </c>
      <c r="G1686" t="n">
        <v>101.29</v>
      </c>
      <c r="H1686" t="n">
        <v>1.66</v>
      </c>
      <c r="I1686" t="n">
        <v>4</v>
      </c>
      <c r="J1686" t="n">
        <v>278.31</v>
      </c>
      <c r="K1686" t="n">
        <v>57.72</v>
      </c>
      <c r="L1686" t="n">
        <v>26</v>
      </c>
      <c r="M1686" t="n">
        <v>2</v>
      </c>
      <c r="N1686" t="n">
        <v>74.58</v>
      </c>
      <c r="O1686" t="n">
        <v>34558.51</v>
      </c>
      <c r="P1686" t="n">
        <v>96.76000000000001</v>
      </c>
      <c r="Q1686" t="n">
        <v>204.14</v>
      </c>
      <c r="R1686" t="n">
        <v>23.71</v>
      </c>
      <c r="S1686" t="n">
        <v>17.37</v>
      </c>
      <c r="T1686" t="n">
        <v>1078</v>
      </c>
      <c r="U1686" t="n">
        <v>0.73</v>
      </c>
      <c r="V1686" t="n">
        <v>0.76</v>
      </c>
      <c r="W1686" t="n">
        <v>1.14</v>
      </c>
      <c r="X1686" t="n">
        <v>0.06</v>
      </c>
      <c r="Y1686" t="n">
        <v>1</v>
      </c>
      <c r="Z1686" t="n">
        <v>10</v>
      </c>
    </row>
    <row r="1687">
      <c r="A1687" t="n">
        <v>101</v>
      </c>
      <c r="B1687" t="n">
        <v>120</v>
      </c>
      <c r="C1687" t="inlineStr">
        <is>
          <t xml:space="preserve">CONCLUIDO	</t>
        </is>
      </c>
      <c r="D1687" t="n">
        <v>10.3737</v>
      </c>
      <c r="E1687" t="n">
        <v>9.640000000000001</v>
      </c>
      <c r="F1687" t="n">
        <v>6.75</v>
      </c>
      <c r="G1687" t="n">
        <v>101.23</v>
      </c>
      <c r="H1687" t="n">
        <v>1.68</v>
      </c>
      <c r="I1687" t="n">
        <v>4</v>
      </c>
      <c r="J1687" t="n">
        <v>278.79</v>
      </c>
      <c r="K1687" t="n">
        <v>57.72</v>
      </c>
      <c r="L1687" t="n">
        <v>26.25</v>
      </c>
      <c r="M1687" t="n">
        <v>2</v>
      </c>
      <c r="N1687" t="n">
        <v>74.81999999999999</v>
      </c>
      <c r="O1687" t="n">
        <v>34618.92</v>
      </c>
      <c r="P1687" t="n">
        <v>96.67</v>
      </c>
      <c r="Q1687" t="n">
        <v>204.14</v>
      </c>
      <c r="R1687" t="n">
        <v>23.68</v>
      </c>
      <c r="S1687" t="n">
        <v>17.37</v>
      </c>
      <c r="T1687" t="n">
        <v>1064.38</v>
      </c>
      <c r="U1687" t="n">
        <v>0.73</v>
      </c>
      <c r="V1687" t="n">
        <v>0.76</v>
      </c>
      <c r="W1687" t="n">
        <v>1.14</v>
      </c>
      <c r="X1687" t="n">
        <v>0.06</v>
      </c>
      <c r="Y1687" t="n">
        <v>1</v>
      </c>
      <c r="Z1687" t="n">
        <v>10</v>
      </c>
    </row>
    <row r="1688">
      <c r="A1688" t="n">
        <v>102</v>
      </c>
      <c r="B1688" t="n">
        <v>120</v>
      </c>
      <c r="C1688" t="inlineStr">
        <is>
          <t xml:space="preserve">CONCLUIDO	</t>
        </is>
      </c>
      <c r="D1688" t="n">
        <v>10.3764</v>
      </c>
      <c r="E1688" t="n">
        <v>9.640000000000001</v>
      </c>
      <c r="F1688" t="n">
        <v>6.75</v>
      </c>
      <c r="G1688" t="n">
        <v>101.19</v>
      </c>
      <c r="H1688" t="n">
        <v>1.69</v>
      </c>
      <c r="I1688" t="n">
        <v>4</v>
      </c>
      <c r="J1688" t="n">
        <v>279.29</v>
      </c>
      <c r="K1688" t="n">
        <v>57.72</v>
      </c>
      <c r="L1688" t="n">
        <v>26.5</v>
      </c>
      <c r="M1688" t="n">
        <v>2</v>
      </c>
      <c r="N1688" t="n">
        <v>75.06</v>
      </c>
      <c r="O1688" t="n">
        <v>34679.43</v>
      </c>
      <c r="P1688" t="n">
        <v>96.48</v>
      </c>
      <c r="Q1688" t="n">
        <v>204.14</v>
      </c>
      <c r="R1688" t="n">
        <v>23.55</v>
      </c>
      <c r="S1688" t="n">
        <v>17.37</v>
      </c>
      <c r="T1688" t="n">
        <v>996.86</v>
      </c>
      <c r="U1688" t="n">
        <v>0.74</v>
      </c>
      <c r="V1688" t="n">
        <v>0.76</v>
      </c>
      <c r="W1688" t="n">
        <v>1.14</v>
      </c>
      <c r="X1688" t="n">
        <v>0.06</v>
      </c>
      <c r="Y1688" t="n">
        <v>1</v>
      </c>
      <c r="Z1688" t="n">
        <v>10</v>
      </c>
    </row>
    <row r="1689">
      <c r="A1689" t="n">
        <v>103</v>
      </c>
      <c r="B1689" t="n">
        <v>120</v>
      </c>
      <c r="C1689" t="inlineStr">
        <is>
          <t xml:space="preserve">CONCLUIDO	</t>
        </is>
      </c>
      <c r="D1689" t="n">
        <v>10.3764</v>
      </c>
      <c r="E1689" t="n">
        <v>9.640000000000001</v>
      </c>
      <c r="F1689" t="n">
        <v>6.75</v>
      </c>
      <c r="G1689" t="n">
        <v>101.19</v>
      </c>
      <c r="H1689" t="n">
        <v>1.7</v>
      </c>
      <c r="I1689" t="n">
        <v>4</v>
      </c>
      <c r="J1689" t="n">
        <v>279.78</v>
      </c>
      <c r="K1689" t="n">
        <v>57.72</v>
      </c>
      <c r="L1689" t="n">
        <v>26.75</v>
      </c>
      <c r="M1689" t="n">
        <v>2</v>
      </c>
      <c r="N1689" t="n">
        <v>75.3</v>
      </c>
      <c r="O1689" t="n">
        <v>34740.03</v>
      </c>
      <c r="P1689" t="n">
        <v>96.48</v>
      </c>
      <c r="Q1689" t="n">
        <v>204.14</v>
      </c>
      <c r="R1689" t="n">
        <v>23.53</v>
      </c>
      <c r="S1689" t="n">
        <v>17.37</v>
      </c>
      <c r="T1689" t="n">
        <v>985.83</v>
      </c>
      <c r="U1689" t="n">
        <v>0.74</v>
      </c>
      <c r="V1689" t="n">
        <v>0.76</v>
      </c>
      <c r="W1689" t="n">
        <v>1.14</v>
      </c>
      <c r="X1689" t="n">
        <v>0.05</v>
      </c>
      <c r="Y1689" t="n">
        <v>1</v>
      </c>
      <c r="Z1689" t="n">
        <v>10</v>
      </c>
    </row>
    <row r="1690">
      <c r="A1690" t="n">
        <v>104</v>
      </c>
      <c r="B1690" t="n">
        <v>120</v>
      </c>
      <c r="C1690" t="inlineStr">
        <is>
          <t xml:space="preserve">CONCLUIDO	</t>
        </is>
      </c>
      <c r="D1690" t="n">
        <v>10.3788</v>
      </c>
      <c r="E1690" t="n">
        <v>9.640000000000001</v>
      </c>
      <c r="F1690" t="n">
        <v>6.74</v>
      </c>
      <c r="G1690" t="n">
        <v>101.16</v>
      </c>
      <c r="H1690" t="n">
        <v>1.72</v>
      </c>
      <c r="I1690" t="n">
        <v>4</v>
      </c>
      <c r="J1690" t="n">
        <v>280.27</v>
      </c>
      <c r="K1690" t="n">
        <v>57.72</v>
      </c>
      <c r="L1690" t="n">
        <v>27</v>
      </c>
      <c r="M1690" t="n">
        <v>2</v>
      </c>
      <c r="N1690" t="n">
        <v>75.54000000000001</v>
      </c>
      <c r="O1690" t="n">
        <v>34800.73</v>
      </c>
      <c r="P1690" t="n">
        <v>96.34999999999999</v>
      </c>
      <c r="Q1690" t="n">
        <v>204.14</v>
      </c>
      <c r="R1690" t="n">
        <v>23.5</v>
      </c>
      <c r="S1690" t="n">
        <v>17.37</v>
      </c>
      <c r="T1690" t="n">
        <v>971.38</v>
      </c>
      <c r="U1690" t="n">
        <v>0.74</v>
      </c>
      <c r="V1690" t="n">
        <v>0.76</v>
      </c>
      <c r="W1690" t="n">
        <v>1.14</v>
      </c>
      <c r="X1690" t="n">
        <v>0.05</v>
      </c>
      <c r="Y1690" t="n">
        <v>1</v>
      </c>
      <c r="Z1690" t="n">
        <v>10</v>
      </c>
    </row>
    <row r="1691">
      <c r="A1691" t="n">
        <v>105</v>
      </c>
      <c r="B1691" t="n">
        <v>120</v>
      </c>
      <c r="C1691" t="inlineStr">
        <is>
          <t xml:space="preserve">CONCLUIDO	</t>
        </is>
      </c>
      <c r="D1691" t="n">
        <v>10.3833</v>
      </c>
      <c r="E1691" t="n">
        <v>9.630000000000001</v>
      </c>
      <c r="F1691" t="n">
        <v>6.74</v>
      </c>
      <c r="G1691" t="n">
        <v>101.1</v>
      </c>
      <c r="H1691" t="n">
        <v>1.73</v>
      </c>
      <c r="I1691" t="n">
        <v>4</v>
      </c>
      <c r="J1691" t="n">
        <v>280.76</v>
      </c>
      <c r="K1691" t="n">
        <v>57.72</v>
      </c>
      <c r="L1691" t="n">
        <v>27.25</v>
      </c>
      <c r="M1691" t="n">
        <v>2</v>
      </c>
      <c r="N1691" t="n">
        <v>75.79000000000001</v>
      </c>
      <c r="O1691" t="n">
        <v>34861.53</v>
      </c>
      <c r="P1691" t="n">
        <v>96.18000000000001</v>
      </c>
      <c r="Q1691" t="n">
        <v>204.14</v>
      </c>
      <c r="R1691" t="n">
        <v>23.33</v>
      </c>
      <c r="S1691" t="n">
        <v>17.37</v>
      </c>
      <c r="T1691" t="n">
        <v>887.2</v>
      </c>
      <c r="U1691" t="n">
        <v>0.74</v>
      </c>
      <c r="V1691" t="n">
        <v>0.76</v>
      </c>
      <c r="W1691" t="n">
        <v>1.14</v>
      </c>
      <c r="X1691" t="n">
        <v>0.05</v>
      </c>
      <c r="Y1691" t="n">
        <v>1</v>
      </c>
      <c r="Z1691" t="n">
        <v>10</v>
      </c>
    </row>
    <row r="1692">
      <c r="A1692" t="n">
        <v>106</v>
      </c>
      <c r="B1692" t="n">
        <v>120</v>
      </c>
      <c r="C1692" t="inlineStr">
        <is>
          <t xml:space="preserve">CONCLUIDO	</t>
        </is>
      </c>
      <c r="D1692" t="n">
        <v>10.3806</v>
      </c>
      <c r="E1692" t="n">
        <v>9.630000000000001</v>
      </c>
      <c r="F1692" t="n">
        <v>6.74</v>
      </c>
      <c r="G1692" t="n">
        <v>101.13</v>
      </c>
      <c r="H1692" t="n">
        <v>1.74</v>
      </c>
      <c r="I1692" t="n">
        <v>4</v>
      </c>
      <c r="J1692" t="n">
        <v>281.26</v>
      </c>
      <c r="K1692" t="n">
        <v>57.72</v>
      </c>
      <c r="L1692" t="n">
        <v>27.5</v>
      </c>
      <c r="M1692" t="n">
        <v>2</v>
      </c>
      <c r="N1692" t="n">
        <v>76.03</v>
      </c>
      <c r="O1692" t="n">
        <v>34922.42</v>
      </c>
      <c r="P1692" t="n">
        <v>96.06999999999999</v>
      </c>
      <c r="Q1692" t="n">
        <v>204.17</v>
      </c>
      <c r="R1692" t="n">
        <v>23.44</v>
      </c>
      <c r="S1692" t="n">
        <v>17.37</v>
      </c>
      <c r="T1692" t="n">
        <v>940.75</v>
      </c>
      <c r="U1692" t="n">
        <v>0.74</v>
      </c>
      <c r="V1692" t="n">
        <v>0.76</v>
      </c>
      <c r="W1692" t="n">
        <v>1.14</v>
      </c>
      <c r="X1692" t="n">
        <v>0.05</v>
      </c>
      <c r="Y1692" t="n">
        <v>1</v>
      </c>
      <c r="Z1692" t="n">
        <v>10</v>
      </c>
    </row>
    <row r="1693">
      <c r="A1693" t="n">
        <v>107</v>
      </c>
      <c r="B1693" t="n">
        <v>120</v>
      </c>
      <c r="C1693" t="inlineStr">
        <is>
          <t xml:space="preserve">CONCLUIDO	</t>
        </is>
      </c>
      <c r="D1693" t="n">
        <v>10.38</v>
      </c>
      <c r="E1693" t="n">
        <v>9.630000000000001</v>
      </c>
      <c r="F1693" t="n">
        <v>6.74</v>
      </c>
      <c r="G1693" t="n">
        <v>101.14</v>
      </c>
      <c r="H1693" t="n">
        <v>1.75</v>
      </c>
      <c r="I1693" t="n">
        <v>4</v>
      </c>
      <c r="J1693" t="n">
        <v>281.75</v>
      </c>
      <c r="K1693" t="n">
        <v>57.72</v>
      </c>
      <c r="L1693" t="n">
        <v>27.75</v>
      </c>
      <c r="M1693" t="n">
        <v>2</v>
      </c>
      <c r="N1693" t="n">
        <v>76.28</v>
      </c>
      <c r="O1693" t="n">
        <v>34983.41</v>
      </c>
      <c r="P1693" t="n">
        <v>95.86</v>
      </c>
      <c r="Q1693" t="n">
        <v>204.14</v>
      </c>
      <c r="R1693" t="n">
        <v>23.49</v>
      </c>
      <c r="S1693" t="n">
        <v>17.37</v>
      </c>
      <c r="T1693" t="n">
        <v>969.66</v>
      </c>
      <c r="U1693" t="n">
        <v>0.74</v>
      </c>
      <c r="V1693" t="n">
        <v>0.76</v>
      </c>
      <c r="W1693" t="n">
        <v>1.14</v>
      </c>
      <c r="X1693" t="n">
        <v>0.05</v>
      </c>
      <c r="Y1693" t="n">
        <v>1</v>
      </c>
      <c r="Z1693" t="n">
        <v>10</v>
      </c>
    </row>
    <row r="1694">
      <c r="A1694" t="n">
        <v>108</v>
      </c>
      <c r="B1694" t="n">
        <v>120</v>
      </c>
      <c r="C1694" t="inlineStr">
        <is>
          <t xml:space="preserve">CONCLUIDO	</t>
        </is>
      </c>
      <c r="D1694" t="n">
        <v>10.3812</v>
      </c>
      <c r="E1694" t="n">
        <v>9.630000000000001</v>
      </c>
      <c r="F1694" t="n">
        <v>6.74</v>
      </c>
      <c r="G1694" t="n">
        <v>101.12</v>
      </c>
      <c r="H1694" t="n">
        <v>1.77</v>
      </c>
      <c r="I1694" t="n">
        <v>4</v>
      </c>
      <c r="J1694" t="n">
        <v>282.25</v>
      </c>
      <c r="K1694" t="n">
        <v>57.72</v>
      </c>
      <c r="L1694" t="n">
        <v>28</v>
      </c>
      <c r="M1694" t="n">
        <v>2</v>
      </c>
      <c r="N1694" t="n">
        <v>76.52</v>
      </c>
      <c r="O1694" t="n">
        <v>35044.49</v>
      </c>
      <c r="P1694" t="n">
        <v>95.73999999999999</v>
      </c>
      <c r="Q1694" t="n">
        <v>204.15</v>
      </c>
      <c r="R1694" t="n">
        <v>23.37</v>
      </c>
      <c r="S1694" t="n">
        <v>17.37</v>
      </c>
      <c r="T1694" t="n">
        <v>907.73</v>
      </c>
      <c r="U1694" t="n">
        <v>0.74</v>
      </c>
      <c r="V1694" t="n">
        <v>0.76</v>
      </c>
      <c r="W1694" t="n">
        <v>1.14</v>
      </c>
      <c r="X1694" t="n">
        <v>0.05</v>
      </c>
      <c r="Y1694" t="n">
        <v>1</v>
      </c>
      <c r="Z1694" t="n">
        <v>10</v>
      </c>
    </row>
    <row r="1695">
      <c r="A1695" t="n">
        <v>109</v>
      </c>
      <c r="B1695" t="n">
        <v>120</v>
      </c>
      <c r="C1695" t="inlineStr">
        <is>
          <t xml:space="preserve">CONCLUIDO	</t>
        </is>
      </c>
      <c r="D1695" t="n">
        <v>10.3833</v>
      </c>
      <c r="E1695" t="n">
        <v>9.630000000000001</v>
      </c>
      <c r="F1695" t="n">
        <v>6.74</v>
      </c>
      <c r="G1695" t="n">
        <v>101.1</v>
      </c>
      <c r="H1695" t="n">
        <v>1.78</v>
      </c>
      <c r="I1695" t="n">
        <v>4</v>
      </c>
      <c r="J1695" t="n">
        <v>282.74</v>
      </c>
      <c r="K1695" t="n">
        <v>57.72</v>
      </c>
      <c r="L1695" t="n">
        <v>28.25</v>
      </c>
      <c r="M1695" t="n">
        <v>2</v>
      </c>
      <c r="N1695" t="n">
        <v>76.77</v>
      </c>
      <c r="O1695" t="n">
        <v>35105.68</v>
      </c>
      <c r="P1695" t="n">
        <v>95.45</v>
      </c>
      <c r="Q1695" t="n">
        <v>204.14</v>
      </c>
      <c r="R1695" t="n">
        <v>23.37</v>
      </c>
      <c r="S1695" t="n">
        <v>17.37</v>
      </c>
      <c r="T1695" t="n">
        <v>904.96</v>
      </c>
      <c r="U1695" t="n">
        <v>0.74</v>
      </c>
      <c r="V1695" t="n">
        <v>0.76</v>
      </c>
      <c r="W1695" t="n">
        <v>1.14</v>
      </c>
      <c r="X1695" t="n">
        <v>0.05</v>
      </c>
      <c r="Y1695" t="n">
        <v>1</v>
      </c>
      <c r="Z1695" t="n">
        <v>10</v>
      </c>
    </row>
    <row r="1696">
      <c r="A1696" t="n">
        <v>110</v>
      </c>
      <c r="B1696" t="n">
        <v>120</v>
      </c>
      <c r="C1696" t="inlineStr">
        <is>
          <t xml:space="preserve">CONCLUIDO	</t>
        </is>
      </c>
      <c r="D1696" t="n">
        <v>10.3794</v>
      </c>
      <c r="E1696" t="n">
        <v>9.630000000000001</v>
      </c>
      <c r="F1696" t="n">
        <v>6.74</v>
      </c>
      <c r="G1696" t="n">
        <v>101.15</v>
      </c>
      <c r="H1696" t="n">
        <v>1.79</v>
      </c>
      <c r="I1696" t="n">
        <v>4</v>
      </c>
      <c r="J1696" t="n">
        <v>283.24</v>
      </c>
      <c r="K1696" t="n">
        <v>57.72</v>
      </c>
      <c r="L1696" t="n">
        <v>28.5</v>
      </c>
      <c r="M1696" t="n">
        <v>2</v>
      </c>
      <c r="N1696" t="n">
        <v>77.01000000000001</v>
      </c>
      <c r="O1696" t="n">
        <v>35166.96</v>
      </c>
      <c r="P1696" t="n">
        <v>95.31</v>
      </c>
      <c r="Q1696" t="n">
        <v>204.14</v>
      </c>
      <c r="R1696" t="n">
        <v>23.44</v>
      </c>
      <c r="S1696" t="n">
        <v>17.37</v>
      </c>
      <c r="T1696" t="n">
        <v>943.11</v>
      </c>
      <c r="U1696" t="n">
        <v>0.74</v>
      </c>
      <c r="V1696" t="n">
        <v>0.76</v>
      </c>
      <c r="W1696" t="n">
        <v>1.14</v>
      </c>
      <c r="X1696" t="n">
        <v>0.05</v>
      </c>
      <c r="Y1696" t="n">
        <v>1</v>
      </c>
      <c r="Z1696" t="n">
        <v>10</v>
      </c>
    </row>
    <row r="1697">
      <c r="A1697" t="n">
        <v>111</v>
      </c>
      <c r="B1697" t="n">
        <v>120</v>
      </c>
      <c r="C1697" t="inlineStr">
        <is>
          <t xml:space="preserve">CONCLUIDO	</t>
        </is>
      </c>
      <c r="D1697" t="n">
        <v>10.389</v>
      </c>
      <c r="E1697" t="n">
        <v>9.630000000000001</v>
      </c>
      <c r="F1697" t="n">
        <v>6.73</v>
      </c>
      <c r="G1697" t="n">
        <v>101.02</v>
      </c>
      <c r="H1697" t="n">
        <v>1.8</v>
      </c>
      <c r="I1697" t="n">
        <v>4</v>
      </c>
      <c r="J1697" t="n">
        <v>283.74</v>
      </c>
      <c r="K1697" t="n">
        <v>57.72</v>
      </c>
      <c r="L1697" t="n">
        <v>28.75</v>
      </c>
      <c r="M1697" t="n">
        <v>2</v>
      </c>
      <c r="N1697" t="n">
        <v>77.26000000000001</v>
      </c>
      <c r="O1697" t="n">
        <v>35228.34</v>
      </c>
      <c r="P1697" t="n">
        <v>95.01000000000001</v>
      </c>
      <c r="Q1697" t="n">
        <v>204.14</v>
      </c>
      <c r="R1697" t="n">
        <v>23.17</v>
      </c>
      <c r="S1697" t="n">
        <v>17.37</v>
      </c>
      <c r="T1697" t="n">
        <v>804.89</v>
      </c>
      <c r="U1697" t="n">
        <v>0.75</v>
      </c>
      <c r="V1697" t="n">
        <v>0.76</v>
      </c>
      <c r="W1697" t="n">
        <v>1.14</v>
      </c>
      <c r="X1697" t="n">
        <v>0.04</v>
      </c>
      <c r="Y1697" t="n">
        <v>1</v>
      </c>
      <c r="Z1697" t="n">
        <v>10</v>
      </c>
    </row>
    <row r="1698">
      <c r="A1698" t="n">
        <v>112</v>
      </c>
      <c r="B1698" t="n">
        <v>120</v>
      </c>
      <c r="C1698" t="inlineStr">
        <is>
          <t xml:space="preserve">CONCLUIDO	</t>
        </is>
      </c>
      <c r="D1698" t="n">
        <v>10.386</v>
      </c>
      <c r="E1698" t="n">
        <v>9.630000000000001</v>
      </c>
      <c r="F1698" t="n">
        <v>6.74</v>
      </c>
      <c r="G1698" t="n">
        <v>101.06</v>
      </c>
      <c r="H1698" t="n">
        <v>1.82</v>
      </c>
      <c r="I1698" t="n">
        <v>4</v>
      </c>
      <c r="J1698" t="n">
        <v>284.23</v>
      </c>
      <c r="K1698" t="n">
        <v>57.72</v>
      </c>
      <c r="L1698" t="n">
        <v>29</v>
      </c>
      <c r="M1698" t="n">
        <v>2</v>
      </c>
      <c r="N1698" t="n">
        <v>77.51000000000001</v>
      </c>
      <c r="O1698" t="n">
        <v>35289.82</v>
      </c>
      <c r="P1698" t="n">
        <v>94.86</v>
      </c>
      <c r="Q1698" t="n">
        <v>204.16</v>
      </c>
      <c r="R1698" t="n">
        <v>23.16</v>
      </c>
      <c r="S1698" t="n">
        <v>17.37</v>
      </c>
      <c r="T1698" t="n">
        <v>800</v>
      </c>
      <c r="U1698" t="n">
        <v>0.75</v>
      </c>
      <c r="V1698" t="n">
        <v>0.76</v>
      </c>
      <c r="W1698" t="n">
        <v>1.14</v>
      </c>
      <c r="X1698" t="n">
        <v>0.05</v>
      </c>
      <c r="Y1698" t="n">
        <v>1</v>
      </c>
      <c r="Z1698" t="n">
        <v>10</v>
      </c>
    </row>
    <row r="1699">
      <c r="A1699" t="n">
        <v>113</v>
      </c>
      <c r="B1699" t="n">
        <v>120</v>
      </c>
      <c r="C1699" t="inlineStr">
        <is>
          <t xml:space="preserve">CONCLUIDO	</t>
        </is>
      </c>
      <c r="D1699" t="n">
        <v>10.3875</v>
      </c>
      <c r="E1699" t="n">
        <v>9.630000000000001</v>
      </c>
      <c r="F1699" t="n">
        <v>6.74</v>
      </c>
      <c r="G1699" t="n">
        <v>101.04</v>
      </c>
      <c r="H1699" t="n">
        <v>1.83</v>
      </c>
      <c r="I1699" t="n">
        <v>4</v>
      </c>
      <c r="J1699" t="n">
        <v>284.73</v>
      </c>
      <c r="K1699" t="n">
        <v>57.72</v>
      </c>
      <c r="L1699" t="n">
        <v>29.25</v>
      </c>
      <c r="M1699" t="n">
        <v>2</v>
      </c>
      <c r="N1699" t="n">
        <v>77.76000000000001</v>
      </c>
      <c r="O1699" t="n">
        <v>35351.4</v>
      </c>
      <c r="P1699" t="n">
        <v>94.58</v>
      </c>
      <c r="Q1699" t="n">
        <v>204.14</v>
      </c>
      <c r="R1699" t="n">
        <v>23.13</v>
      </c>
      <c r="S1699" t="n">
        <v>17.37</v>
      </c>
      <c r="T1699" t="n">
        <v>788.25</v>
      </c>
      <c r="U1699" t="n">
        <v>0.75</v>
      </c>
      <c r="V1699" t="n">
        <v>0.76</v>
      </c>
      <c r="W1699" t="n">
        <v>1.14</v>
      </c>
      <c r="X1699" t="n">
        <v>0.04</v>
      </c>
      <c r="Y1699" t="n">
        <v>1</v>
      </c>
      <c r="Z1699" t="n">
        <v>10</v>
      </c>
    </row>
    <row r="1700">
      <c r="A1700" t="n">
        <v>114</v>
      </c>
      <c r="B1700" t="n">
        <v>120</v>
      </c>
      <c r="C1700" t="inlineStr">
        <is>
          <t xml:space="preserve">CONCLUIDO	</t>
        </is>
      </c>
      <c r="D1700" t="n">
        <v>10.3863</v>
      </c>
      <c r="E1700" t="n">
        <v>9.630000000000001</v>
      </c>
      <c r="F1700" t="n">
        <v>6.74</v>
      </c>
      <c r="G1700" t="n">
        <v>101.05</v>
      </c>
      <c r="H1700" t="n">
        <v>1.84</v>
      </c>
      <c r="I1700" t="n">
        <v>4</v>
      </c>
      <c r="J1700" t="n">
        <v>285.23</v>
      </c>
      <c r="K1700" t="n">
        <v>57.72</v>
      </c>
      <c r="L1700" t="n">
        <v>29.5</v>
      </c>
      <c r="M1700" t="n">
        <v>2</v>
      </c>
      <c r="N1700" t="n">
        <v>78.01000000000001</v>
      </c>
      <c r="O1700" t="n">
        <v>35413.08</v>
      </c>
      <c r="P1700" t="n">
        <v>94.38</v>
      </c>
      <c r="Q1700" t="n">
        <v>204.14</v>
      </c>
      <c r="R1700" t="n">
        <v>23.19</v>
      </c>
      <c r="S1700" t="n">
        <v>17.37</v>
      </c>
      <c r="T1700" t="n">
        <v>818.89</v>
      </c>
      <c r="U1700" t="n">
        <v>0.75</v>
      </c>
      <c r="V1700" t="n">
        <v>0.76</v>
      </c>
      <c r="W1700" t="n">
        <v>1.14</v>
      </c>
      <c r="X1700" t="n">
        <v>0.05</v>
      </c>
      <c r="Y1700" t="n">
        <v>1</v>
      </c>
      <c r="Z1700" t="n">
        <v>10</v>
      </c>
    </row>
    <row r="1701">
      <c r="A1701" t="n">
        <v>115</v>
      </c>
      <c r="B1701" t="n">
        <v>120</v>
      </c>
      <c r="C1701" t="inlineStr">
        <is>
          <t xml:space="preserve">CONCLUIDO	</t>
        </is>
      </c>
      <c r="D1701" t="n">
        <v>10.3854</v>
      </c>
      <c r="E1701" t="n">
        <v>9.630000000000001</v>
      </c>
      <c r="F1701" t="n">
        <v>6.74</v>
      </c>
      <c r="G1701" t="n">
        <v>101.07</v>
      </c>
      <c r="H1701" t="n">
        <v>1.85</v>
      </c>
      <c r="I1701" t="n">
        <v>4</v>
      </c>
      <c r="J1701" t="n">
        <v>285.73</v>
      </c>
      <c r="K1701" t="n">
        <v>57.72</v>
      </c>
      <c r="L1701" t="n">
        <v>29.75</v>
      </c>
      <c r="M1701" t="n">
        <v>2</v>
      </c>
      <c r="N1701" t="n">
        <v>78.26000000000001</v>
      </c>
      <c r="O1701" t="n">
        <v>35474.86</v>
      </c>
      <c r="P1701" t="n">
        <v>94.2</v>
      </c>
      <c r="Q1701" t="n">
        <v>204.14</v>
      </c>
      <c r="R1701" t="n">
        <v>23.24</v>
      </c>
      <c r="S1701" t="n">
        <v>17.37</v>
      </c>
      <c r="T1701" t="n">
        <v>842.1799999999999</v>
      </c>
      <c r="U1701" t="n">
        <v>0.75</v>
      </c>
      <c r="V1701" t="n">
        <v>0.76</v>
      </c>
      <c r="W1701" t="n">
        <v>1.14</v>
      </c>
      <c r="X1701" t="n">
        <v>0.05</v>
      </c>
      <c r="Y1701" t="n">
        <v>1</v>
      </c>
      <c r="Z1701" t="n">
        <v>10</v>
      </c>
    </row>
    <row r="1702">
      <c r="A1702" t="n">
        <v>116</v>
      </c>
      <c r="B1702" t="n">
        <v>120</v>
      </c>
      <c r="C1702" t="inlineStr">
        <is>
          <t xml:space="preserve">CONCLUIDO	</t>
        </is>
      </c>
      <c r="D1702" t="n">
        <v>10.3836</v>
      </c>
      <c r="E1702" t="n">
        <v>9.630000000000001</v>
      </c>
      <c r="F1702" t="n">
        <v>6.74</v>
      </c>
      <c r="G1702" t="n">
        <v>101.09</v>
      </c>
      <c r="H1702" t="n">
        <v>1.87</v>
      </c>
      <c r="I1702" t="n">
        <v>4</v>
      </c>
      <c r="J1702" t="n">
        <v>286.24</v>
      </c>
      <c r="K1702" t="n">
        <v>57.72</v>
      </c>
      <c r="L1702" t="n">
        <v>30</v>
      </c>
      <c r="M1702" t="n">
        <v>2</v>
      </c>
      <c r="N1702" t="n">
        <v>78.51000000000001</v>
      </c>
      <c r="O1702" t="n">
        <v>35536.74</v>
      </c>
      <c r="P1702" t="n">
        <v>94.08</v>
      </c>
      <c r="Q1702" t="n">
        <v>204.14</v>
      </c>
      <c r="R1702" t="n">
        <v>23.26</v>
      </c>
      <c r="S1702" t="n">
        <v>17.37</v>
      </c>
      <c r="T1702" t="n">
        <v>850.91</v>
      </c>
      <c r="U1702" t="n">
        <v>0.75</v>
      </c>
      <c r="V1702" t="n">
        <v>0.76</v>
      </c>
      <c r="W1702" t="n">
        <v>1.14</v>
      </c>
      <c r="X1702" t="n">
        <v>0.05</v>
      </c>
      <c r="Y1702" t="n">
        <v>1</v>
      </c>
      <c r="Z1702" t="n">
        <v>10</v>
      </c>
    </row>
    <row r="1703">
      <c r="A1703" t="n">
        <v>117</v>
      </c>
      <c r="B1703" t="n">
        <v>120</v>
      </c>
      <c r="C1703" t="inlineStr">
        <is>
          <t xml:space="preserve">CONCLUIDO	</t>
        </is>
      </c>
      <c r="D1703" t="n">
        <v>10.3821</v>
      </c>
      <c r="E1703" t="n">
        <v>9.630000000000001</v>
      </c>
      <c r="F1703" t="n">
        <v>6.74</v>
      </c>
      <c r="G1703" t="n">
        <v>101.11</v>
      </c>
      <c r="H1703" t="n">
        <v>1.88</v>
      </c>
      <c r="I1703" t="n">
        <v>4</v>
      </c>
      <c r="J1703" t="n">
        <v>286.74</v>
      </c>
      <c r="K1703" t="n">
        <v>57.72</v>
      </c>
      <c r="L1703" t="n">
        <v>30.25</v>
      </c>
      <c r="M1703" t="n">
        <v>2</v>
      </c>
      <c r="N1703" t="n">
        <v>78.77</v>
      </c>
      <c r="O1703" t="n">
        <v>35598.85</v>
      </c>
      <c r="P1703" t="n">
        <v>93.84</v>
      </c>
      <c r="Q1703" t="n">
        <v>204.14</v>
      </c>
      <c r="R1703" t="n">
        <v>23.38</v>
      </c>
      <c r="S1703" t="n">
        <v>17.37</v>
      </c>
      <c r="T1703" t="n">
        <v>911.84</v>
      </c>
      <c r="U1703" t="n">
        <v>0.74</v>
      </c>
      <c r="V1703" t="n">
        <v>0.76</v>
      </c>
      <c r="W1703" t="n">
        <v>1.14</v>
      </c>
      <c r="X1703" t="n">
        <v>0.05</v>
      </c>
      <c r="Y1703" t="n">
        <v>1</v>
      </c>
      <c r="Z1703" t="n">
        <v>10</v>
      </c>
    </row>
    <row r="1704">
      <c r="A1704" t="n">
        <v>118</v>
      </c>
      <c r="B1704" t="n">
        <v>120</v>
      </c>
      <c r="C1704" t="inlineStr">
        <is>
          <t xml:space="preserve">CONCLUIDO	</t>
        </is>
      </c>
      <c r="D1704" t="n">
        <v>10.3797</v>
      </c>
      <c r="E1704" t="n">
        <v>9.630000000000001</v>
      </c>
      <c r="F1704" t="n">
        <v>6.74</v>
      </c>
      <c r="G1704" t="n">
        <v>101.15</v>
      </c>
      <c r="H1704" t="n">
        <v>1.89</v>
      </c>
      <c r="I1704" t="n">
        <v>4</v>
      </c>
      <c r="J1704" t="n">
        <v>287.24</v>
      </c>
      <c r="K1704" t="n">
        <v>57.72</v>
      </c>
      <c r="L1704" t="n">
        <v>30.5</v>
      </c>
      <c r="M1704" t="n">
        <v>2</v>
      </c>
      <c r="N1704" t="n">
        <v>79.02</v>
      </c>
      <c r="O1704" t="n">
        <v>35660.94</v>
      </c>
      <c r="P1704" t="n">
        <v>93.59</v>
      </c>
      <c r="Q1704" t="n">
        <v>204.14</v>
      </c>
      <c r="R1704" t="n">
        <v>23.41</v>
      </c>
      <c r="S1704" t="n">
        <v>17.37</v>
      </c>
      <c r="T1704" t="n">
        <v>927.08</v>
      </c>
      <c r="U1704" t="n">
        <v>0.74</v>
      </c>
      <c r="V1704" t="n">
        <v>0.76</v>
      </c>
      <c r="W1704" t="n">
        <v>1.14</v>
      </c>
      <c r="X1704" t="n">
        <v>0.05</v>
      </c>
      <c r="Y1704" t="n">
        <v>1</v>
      </c>
      <c r="Z1704" t="n">
        <v>10</v>
      </c>
    </row>
    <row r="1705">
      <c r="A1705" t="n">
        <v>119</v>
      </c>
      <c r="B1705" t="n">
        <v>120</v>
      </c>
      <c r="C1705" t="inlineStr">
        <is>
          <t xml:space="preserve">CONCLUIDO	</t>
        </is>
      </c>
      <c r="D1705" t="n">
        <v>10.386</v>
      </c>
      <c r="E1705" t="n">
        <v>9.630000000000001</v>
      </c>
      <c r="F1705" t="n">
        <v>6.74</v>
      </c>
      <c r="G1705" t="n">
        <v>101.06</v>
      </c>
      <c r="H1705" t="n">
        <v>1.9</v>
      </c>
      <c r="I1705" t="n">
        <v>4</v>
      </c>
      <c r="J1705" t="n">
        <v>287.75</v>
      </c>
      <c r="K1705" t="n">
        <v>57.72</v>
      </c>
      <c r="L1705" t="n">
        <v>30.75</v>
      </c>
      <c r="M1705" t="n">
        <v>2</v>
      </c>
      <c r="N1705" t="n">
        <v>79.27</v>
      </c>
      <c r="O1705" t="n">
        <v>35723.13</v>
      </c>
      <c r="P1705" t="n">
        <v>93.26000000000001</v>
      </c>
      <c r="Q1705" t="n">
        <v>204.14</v>
      </c>
      <c r="R1705" t="n">
        <v>23.29</v>
      </c>
      <c r="S1705" t="n">
        <v>17.37</v>
      </c>
      <c r="T1705" t="n">
        <v>865.6799999999999</v>
      </c>
      <c r="U1705" t="n">
        <v>0.75</v>
      </c>
      <c r="V1705" t="n">
        <v>0.76</v>
      </c>
      <c r="W1705" t="n">
        <v>1.14</v>
      </c>
      <c r="X1705" t="n">
        <v>0.05</v>
      </c>
      <c r="Y1705" t="n">
        <v>1</v>
      </c>
      <c r="Z1705" t="n">
        <v>10</v>
      </c>
    </row>
    <row r="1706">
      <c r="A1706" t="n">
        <v>120</v>
      </c>
      <c r="B1706" t="n">
        <v>120</v>
      </c>
      <c r="C1706" t="inlineStr">
        <is>
          <t xml:space="preserve">CONCLUIDO	</t>
        </is>
      </c>
      <c r="D1706" t="n">
        <v>10.3839</v>
      </c>
      <c r="E1706" t="n">
        <v>9.630000000000001</v>
      </c>
      <c r="F1706" t="n">
        <v>6.74</v>
      </c>
      <c r="G1706" t="n">
        <v>101.09</v>
      </c>
      <c r="H1706" t="n">
        <v>1.92</v>
      </c>
      <c r="I1706" t="n">
        <v>4</v>
      </c>
      <c r="J1706" t="n">
        <v>288.25</v>
      </c>
      <c r="K1706" t="n">
        <v>57.72</v>
      </c>
      <c r="L1706" t="n">
        <v>31</v>
      </c>
      <c r="M1706" t="n">
        <v>2</v>
      </c>
      <c r="N1706" t="n">
        <v>79.53</v>
      </c>
      <c r="O1706" t="n">
        <v>35785.42</v>
      </c>
      <c r="P1706" t="n">
        <v>92.98999999999999</v>
      </c>
      <c r="Q1706" t="n">
        <v>204.15</v>
      </c>
      <c r="R1706" t="n">
        <v>23.25</v>
      </c>
      <c r="S1706" t="n">
        <v>17.37</v>
      </c>
      <c r="T1706" t="n">
        <v>846.15</v>
      </c>
      <c r="U1706" t="n">
        <v>0.75</v>
      </c>
      <c r="V1706" t="n">
        <v>0.76</v>
      </c>
      <c r="W1706" t="n">
        <v>1.14</v>
      </c>
      <c r="X1706" t="n">
        <v>0.05</v>
      </c>
      <c r="Y1706" t="n">
        <v>1</v>
      </c>
      <c r="Z1706" t="n">
        <v>10</v>
      </c>
    </row>
    <row r="1707">
      <c r="A1707" t="n">
        <v>121</v>
      </c>
      <c r="B1707" t="n">
        <v>120</v>
      </c>
      <c r="C1707" t="inlineStr">
        <is>
          <t xml:space="preserve">CONCLUIDO	</t>
        </is>
      </c>
      <c r="D1707" t="n">
        <v>10.3833</v>
      </c>
      <c r="E1707" t="n">
        <v>9.630000000000001</v>
      </c>
      <c r="F1707" t="n">
        <v>6.74</v>
      </c>
      <c r="G1707" t="n">
        <v>101.1</v>
      </c>
      <c r="H1707" t="n">
        <v>1.93</v>
      </c>
      <c r="I1707" t="n">
        <v>4</v>
      </c>
      <c r="J1707" t="n">
        <v>288.76</v>
      </c>
      <c r="K1707" t="n">
        <v>57.72</v>
      </c>
      <c r="L1707" t="n">
        <v>31.25</v>
      </c>
      <c r="M1707" t="n">
        <v>2</v>
      </c>
      <c r="N1707" t="n">
        <v>79.78</v>
      </c>
      <c r="O1707" t="n">
        <v>35847.82</v>
      </c>
      <c r="P1707" t="n">
        <v>92.89</v>
      </c>
      <c r="Q1707" t="n">
        <v>204.14</v>
      </c>
      <c r="R1707" t="n">
        <v>23.33</v>
      </c>
      <c r="S1707" t="n">
        <v>17.37</v>
      </c>
      <c r="T1707" t="n">
        <v>889.1799999999999</v>
      </c>
      <c r="U1707" t="n">
        <v>0.74</v>
      </c>
      <c r="V1707" t="n">
        <v>0.76</v>
      </c>
      <c r="W1707" t="n">
        <v>1.14</v>
      </c>
      <c r="X1707" t="n">
        <v>0.05</v>
      </c>
      <c r="Y1707" t="n">
        <v>1</v>
      </c>
      <c r="Z1707" t="n">
        <v>10</v>
      </c>
    </row>
    <row r="1708">
      <c r="A1708" t="n">
        <v>122</v>
      </c>
      <c r="B1708" t="n">
        <v>120</v>
      </c>
      <c r="C1708" t="inlineStr">
        <is>
          <t xml:space="preserve">CONCLUIDO	</t>
        </is>
      </c>
      <c r="D1708" t="n">
        <v>10.3863</v>
      </c>
      <c r="E1708" t="n">
        <v>9.630000000000001</v>
      </c>
      <c r="F1708" t="n">
        <v>6.74</v>
      </c>
      <c r="G1708" t="n">
        <v>101.05</v>
      </c>
      <c r="H1708" t="n">
        <v>1.94</v>
      </c>
      <c r="I1708" t="n">
        <v>4</v>
      </c>
      <c r="J1708" t="n">
        <v>289.27</v>
      </c>
      <c r="K1708" t="n">
        <v>57.72</v>
      </c>
      <c r="L1708" t="n">
        <v>31.5</v>
      </c>
      <c r="M1708" t="n">
        <v>2</v>
      </c>
      <c r="N1708" t="n">
        <v>80.04000000000001</v>
      </c>
      <c r="O1708" t="n">
        <v>35910.33</v>
      </c>
      <c r="P1708" t="n">
        <v>92.62</v>
      </c>
      <c r="Q1708" t="n">
        <v>204.14</v>
      </c>
      <c r="R1708" t="n">
        <v>23.23</v>
      </c>
      <c r="S1708" t="n">
        <v>17.37</v>
      </c>
      <c r="T1708" t="n">
        <v>834.86</v>
      </c>
      <c r="U1708" t="n">
        <v>0.75</v>
      </c>
      <c r="V1708" t="n">
        <v>0.76</v>
      </c>
      <c r="W1708" t="n">
        <v>1.14</v>
      </c>
      <c r="X1708" t="n">
        <v>0.05</v>
      </c>
      <c r="Y1708" t="n">
        <v>1</v>
      </c>
      <c r="Z1708" t="n">
        <v>10</v>
      </c>
    </row>
    <row r="1709">
      <c r="A1709" t="n">
        <v>123</v>
      </c>
      <c r="B1709" t="n">
        <v>120</v>
      </c>
      <c r="C1709" t="inlineStr">
        <is>
          <t xml:space="preserve">CONCLUIDO	</t>
        </is>
      </c>
      <c r="D1709" t="n">
        <v>10.3803</v>
      </c>
      <c r="E1709" t="n">
        <v>9.630000000000001</v>
      </c>
      <c r="F1709" t="n">
        <v>6.74</v>
      </c>
      <c r="G1709" t="n">
        <v>101.14</v>
      </c>
      <c r="H1709" t="n">
        <v>1.95</v>
      </c>
      <c r="I1709" t="n">
        <v>4</v>
      </c>
      <c r="J1709" t="n">
        <v>289.77</v>
      </c>
      <c r="K1709" t="n">
        <v>57.72</v>
      </c>
      <c r="L1709" t="n">
        <v>31.75</v>
      </c>
      <c r="M1709" t="n">
        <v>2</v>
      </c>
      <c r="N1709" t="n">
        <v>80.3</v>
      </c>
      <c r="O1709" t="n">
        <v>35972.93</v>
      </c>
      <c r="P1709" t="n">
        <v>92.37</v>
      </c>
      <c r="Q1709" t="n">
        <v>204.14</v>
      </c>
      <c r="R1709" t="n">
        <v>23.36</v>
      </c>
      <c r="S1709" t="n">
        <v>17.37</v>
      </c>
      <c r="T1709" t="n">
        <v>904.8</v>
      </c>
      <c r="U1709" t="n">
        <v>0.74</v>
      </c>
      <c r="V1709" t="n">
        <v>0.76</v>
      </c>
      <c r="W1709" t="n">
        <v>1.14</v>
      </c>
      <c r="X1709" t="n">
        <v>0.05</v>
      </c>
      <c r="Y1709" t="n">
        <v>1</v>
      </c>
      <c r="Z1709" t="n">
        <v>10</v>
      </c>
    </row>
    <row r="1710">
      <c r="A1710" t="n">
        <v>124</v>
      </c>
      <c r="B1710" t="n">
        <v>120</v>
      </c>
      <c r="C1710" t="inlineStr">
        <is>
          <t xml:space="preserve">CONCLUIDO	</t>
        </is>
      </c>
      <c r="D1710" t="n">
        <v>10.3788</v>
      </c>
      <c r="E1710" t="n">
        <v>9.640000000000001</v>
      </c>
      <c r="F1710" t="n">
        <v>6.74</v>
      </c>
      <c r="G1710" t="n">
        <v>101.16</v>
      </c>
      <c r="H1710" t="n">
        <v>1.96</v>
      </c>
      <c r="I1710" t="n">
        <v>4</v>
      </c>
      <c r="J1710" t="n">
        <v>290.28</v>
      </c>
      <c r="K1710" t="n">
        <v>57.72</v>
      </c>
      <c r="L1710" t="n">
        <v>32</v>
      </c>
      <c r="M1710" t="n">
        <v>2</v>
      </c>
      <c r="N1710" t="n">
        <v>80.56</v>
      </c>
      <c r="O1710" t="n">
        <v>36035.65</v>
      </c>
      <c r="P1710" t="n">
        <v>91.98999999999999</v>
      </c>
      <c r="Q1710" t="n">
        <v>204.14</v>
      </c>
      <c r="R1710" t="n">
        <v>23.47</v>
      </c>
      <c r="S1710" t="n">
        <v>17.37</v>
      </c>
      <c r="T1710" t="n">
        <v>957.1900000000001</v>
      </c>
      <c r="U1710" t="n">
        <v>0.74</v>
      </c>
      <c r="V1710" t="n">
        <v>0.76</v>
      </c>
      <c r="W1710" t="n">
        <v>1.14</v>
      </c>
      <c r="X1710" t="n">
        <v>0.05</v>
      </c>
      <c r="Y1710" t="n">
        <v>1</v>
      </c>
      <c r="Z1710" t="n">
        <v>10</v>
      </c>
    </row>
    <row r="1711">
      <c r="A1711" t="n">
        <v>125</v>
      </c>
      <c r="B1711" t="n">
        <v>120</v>
      </c>
      <c r="C1711" t="inlineStr">
        <is>
          <t xml:space="preserve">CONCLUIDO	</t>
        </is>
      </c>
      <c r="D1711" t="n">
        <v>10.383</v>
      </c>
      <c r="E1711" t="n">
        <v>9.630000000000001</v>
      </c>
      <c r="F1711" t="n">
        <v>6.74</v>
      </c>
      <c r="G1711" t="n">
        <v>101.1</v>
      </c>
      <c r="H1711" t="n">
        <v>1.97</v>
      </c>
      <c r="I1711" t="n">
        <v>4</v>
      </c>
      <c r="J1711" t="n">
        <v>290.79</v>
      </c>
      <c r="K1711" t="n">
        <v>57.72</v>
      </c>
      <c r="L1711" t="n">
        <v>32.25</v>
      </c>
      <c r="M1711" t="n">
        <v>2</v>
      </c>
      <c r="N1711" t="n">
        <v>80.81999999999999</v>
      </c>
      <c r="O1711" t="n">
        <v>36098.46</v>
      </c>
      <c r="P1711" t="n">
        <v>91.59999999999999</v>
      </c>
      <c r="Q1711" t="n">
        <v>204.14</v>
      </c>
      <c r="R1711" t="n">
        <v>23.32</v>
      </c>
      <c r="S1711" t="n">
        <v>17.37</v>
      </c>
      <c r="T1711" t="n">
        <v>884.4299999999999</v>
      </c>
      <c r="U1711" t="n">
        <v>0.74</v>
      </c>
      <c r="V1711" t="n">
        <v>0.76</v>
      </c>
      <c r="W1711" t="n">
        <v>1.14</v>
      </c>
      <c r="X1711" t="n">
        <v>0.05</v>
      </c>
      <c r="Y1711" t="n">
        <v>1</v>
      </c>
      <c r="Z1711" t="n">
        <v>10</v>
      </c>
    </row>
    <row r="1712">
      <c r="A1712" t="n">
        <v>126</v>
      </c>
      <c r="B1712" t="n">
        <v>120</v>
      </c>
      <c r="C1712" t="inlineStr">
        <is>
          <t xml:space="preserve">CONCLUIDO	</t>
        </is>
      </c>
      <c r="D1712" t="n">
        <v>10.459</v>
      </c>
      <c r="E1712" t="n">
        <v>9.56</v>
      </c>
      <c r="F1712" t="n">
        <v>6.72</v>
      </c>
      <c r="G1712" t="n">
        <v>134.31</v>
      </c>
      <c r="H1712" t="n">
        <v>1.99</v>
      </c>
      <c r="I1712" t="n">
        <v>3</v>
      </c>
      <c r="J1712" t="n">
        <v>291.3</v>
      </c>
      <c r="K1712" t="n">
        <v>57.72</v>
      </c>
      <c r="L1712" t="n">
        <v>32.5</v>
      </c>
      <c r="M1712" t="n">
        <v>1</v>
      </c>
      <c r="N1712" t="n">
        <v>81.08</v>
      </c>
      <c r="O1712" t="n">
        <v>36161.39</v>
      </c>
      <c r="P1712" t="n">
        <v>90.73</v>
      </c>
      <c r="Q1712" t="n">
        <v>204.14</v>
      </c>
      <c r="R1712" t="n">
        <v>22.58</v>
      </c>
      <c r="S1712" t="n">
        <v>17.37</v>
      </c>
      <c r="T1712" t="n">
        <v>516.14</v>
      </c>
      <c r="U1712" t="n">
        <v>0.77</v>
      </c>
      <c r="V1712" t="n">
        <v>0.76</v>
      </c>
      <c r="W1712" t="n">
        <v>1.14</v>
      </c>
      <c r="X1712" t="n">
        <v>0.02</v>
      </c>
      <c r="Y1712" t="n">
        <v>1</v>
      </c>
      <c r="Z1712" t="n">
        <v>10</v>
      </c>
    </row>
    <row r="1713">
      <c r="A1713" t="n">
        <v>127</v>
      </c>
      <c r="B1713" t="n">
        <v>120</v>
      </c>
      <c r="C1713" t="inlineStr">
        <is>
          <t xml:space="preserve">CONCLUIDO	</t>
        </is>
      </c>
      <c r="D1713" t="n">
        <v>10.4557</v>
      </c>
      <c r="E1713" t="n">
        <v>9.56</v>
      </c>
      <c r="F1713" t="n">
        <v>6.72</v>
      </c>
      <c r="G1713" t="n">
        <v>134.37</v>
      </c>
      <c r="H1713" t="n">
        <v>2</v>
      </c>
      <c r="I1713" t="n">
        <v>3</v>
      </c>
      <c r="J1713" t="n">
        <v>291.81</v>
      </c>
      <c r="K1713" t="n">
        <v>57.72</v>
      </c>
      <c r="L1713" t="n">
        <v>32.75</v>
      </c>
      <c r="M1713" t="n">
        <v>1</v>
      </c>
      <c r="N1713" t="n">
        <v>81.34</v>
      </c>
      <c r="O1713" t="n">
        <v>36224.42</v>
      </c>
      <c r="P1713" t="n">
        <v>91.11</v>
      </c>
      <c r="Q1713" t="n">
        <v>204.14</v>
      </c>
      <c r="R1713" t="n">
        <v>22.63</v>
      </c>
      <c r="S1713" t="n">
        <v>17.37</v>
      </c>
      <c r="T1713" t="n">
        <v>540.47</v>
      </c>
      <c r="U1713" t="n">
        <v>0.77</v>
      </c>
      <c r="V1713" t="n">
        <v>0.76</v>
      </c>
      <c r="W1713" t="n">
        <v>1.14</v>
      </c>
      <c r="X1713" t="n">
        <v>0.03</v>
      </c>
      <c r="Y1713" t="n">
        <v>1</v>
      </c>
      <c r="Z1713" t="n">
        <v>10</v>
      </c>
    </row>
    <row r="1714">
      <c r="A1714" t="n">
        <v>128</v>
      </c>
      <c r="B1714" t="n">
        <v>120</v>
      </c>
      <c r="C1714" t="inlineStr">
        <is>
          <t xml:space="preserve">CONCLUIDO	</t>
        </is>
      </c>
      <c r="D1714" t="n">
        <v>10.4554</v>
      </c>
      <c r="E1714" t="n">
        <v>9.56</v>
      </c>
      <c r="F1714" t="n">
        <v>6.72</v>
      </c>
      <c r="G1714" t="n">
        <v>134.38</v>
      </c>
      <c r="H1714" t="n">
        <v>2.01</v>
      </c>
      <c r="I1714" t="n">
        <v>3</v>
      </c>
      <c r="J1714" t="n">
        <v>292.32</v>
      </c>
      <c r="K1714" t="n">
        <v>57.72</v>
      </c>
      <c r="L1714" t="n">
        <v>33</v>
      </c>
      <c r="M1714" t="n">
        <v>1</v>
      </c>
      <c r="N1714" t="n">
        <v>81.59999999999999</v>
      </c>
      <c r="O1714" t="n">
        <v>36287.56</v>
      </c>
      <c r="P1714" t="n">
        <v>91.22</v>
      </c>
      <c r="Q1714" t="n">
        <v>204.15</v>
      </c>
      <c r="R1714" t="n">
        <v>22.67</v>
      </c>
      <c r="S1714" t="n">
        <v>17.37</v>
      </c>
      <c r="T1714" t="n">
        <v>560.34</v>
      </c>
      <c r="U1714" t="n">
        <v>0.77</v>
      </c>
      <c r="V1714" t="n">
        <v>0.76</v>
      </c>
      <c r="W1714" t="n">
        <v>1.14</v>
      </c>
      <c r="X1714" t="n">
        <v>0.03</v>
      </c>
      <c r="Y1714" t="n">
        <v>1</v>
      </c>
      <c r="Z1714" t="n">
        <v>10</v>
      </c>
    </row>
    <row r="1715">
      <c r="A1715" t="n">
        <v>129</v>
      </c>
      <c r="B1715" t="n">
        <v>120</v>
      </c>
      <c r="C1715" t="inlineStr">
        <is>
          <t xml:space="preserve">CONCLUIDO	</t>
        </is>
      </c>
      <c r="D1715" t="n">
        <v>10.4557</v>
      </c>
      <c r="E1715" t="n">
        <v>9.56</v>
      </c>
      <c r="F1715" t="n">
        <v>6.72</v>
      </c>
      <c r="G1715" t="n">
        <v>134.37</v>
      </c>
      <c r="H1715" t="n">
        <v>2.02</v>
      </c>
      <c r="I1715" t="n">
        <v>3</v>
      </c>
      <c r="J1715" t="n">
        <v>292.84</v>
      </c>
      <c r="K1715" t="n">
        <v>57.72</v>
      </c>
      <c r="L1715" t="n">
        <v>33.25</v>
      </c>
      <c r="M1715" t="n">
        <v>1</v>
      </c>
      <c r="N1715" t="n">
        <v>81.86</v>
      </c>
      <c r="O1715" t="n">
        <v>36350.81</v>
      </c>
      <c r="P1715" t="n">
        <v>91.52</v>
      </c>
      <c r="Q1715" t="n">
        <v>204.14</v>
      </c>
      <c r="R1715" t="n">
        <v>22.65</v>
      </c>
      <c r="S1715" t="n">
        <v>17.37</v>
      </c>
      <c r="T1715" t="n">
        <v>554.6</v>
      </c>
      <c r="U1715" t="n">
        <v>0.77</v>
      </c>
      <c r="V1715" t="n">
        <v>0.76</v>
      </c>
      <c r="W1715" t="n">
        <v>1.14</v>
      </c>
      <c r="X1715" t="n">
        <v>0.03</v>
      </c>
      <c r="Y1715" t="n">
        <v>1</v>
      </c>
      <c r="Z1715" t="n">
        <v>10</v>
      </c>
    </row>
    <row r="1716">
      <c r="A1716" t="n">
        <v>130</v>
      </c>
      <c r="B1716" t="n">
        <v>120</v>
      </c>
      <c r="C1716" t="inlineStr">
        <is>
          <t xml:space="preserve">CONCLUIDO	</t>
        </is>
      </c>
      <c r="D1716" t="n">
        <v>10.4548</v>
      </c>
      <c r="E1716" t="n">
        <v>9.56</v>
      </c>
      <c r="F1716" t="n">
        <v>6.72</v>
      </c>
      <c r="G1716" t="n">
        <v>134.39</v>
      </c>
      <c r="H1716" t="n">
        <v>2.03</v>
      </c>
      <c r="I1716" t="n">
        <v>3</v>
      </c>
      <c r="J1716" t="n">
        <v>293.35</v>
      </c>
      <c r="K1716" t="n">
        <v>57.72</v>
      </c>
      <c r="L1716" t="n">
        <v>33.5</v>
      </c>
      <c r="M1716" t="n">
        <v>1</v>
      </c>
      <c r="N1716" t="n">
        <v>82.13</v>
      </c>
      <c r="O1716" t="n">
        <v>36414.16</v>
      </c>
      <c r="P1716" t="n">
        <v>91.59</v>
      </c>
      <c r="Q1716" t="n">
        <v>204.14</v>
      </c>
      <c r="R1716" t="n">
        <v>22.68</v>
      </c>
      <c r="S1716" t="n">
        <v>17.37</v>
      </c>
      <c r="T1716" t="n">
        <v>569.5</v>
      </c>
      <c r="U1716" t="n">
        <v>0.77</v>
      </c>
      <c r="V1716" t="n">
        <v>0.76</v>
      </c>
      <c r="W1716" t="n">
        <v>1.14</v>
      </c>
      <c r="X1716" t="n">
        <v>0.03</v>
      </c>
      <c r="Y1716" t="n">
        <v>1</v>
      </c>
      <c r="Z1716" t="n">
        <v>10</v>
      </c>
    </row>
    <row r="1717">
      <c r="A1717" t="n">
        <v>131</v>
      </c>
      <c r="B1717" t="n">
        <v>120</v>
      </c>
      <c r="C1717" t="inlineStr">
        <is>
          <t xml:space="preserve">CONCLUIDO	</t>
        </is>
      </c>
      <c r="D1717" t="n">
        <v>10.4578</v>
      </c>
      <c r="E1717" t="n">
        <v>9.56</v>
      </c>
      <c r="F1717" t="n">
        <v>6.72</v>
      </c>
      <c r="G1717" t="n">
        <v>134.33</v>
      </c>
      <c r="H1717" t="n">
        <v>2.05</v>
      </c>
      <c r="I1717" t="n">
        <v>3</v>
      </c>
      <c r="J1717" t="n">
        <v>293.87</v>
      </c>
      <c r="K1717" t="n">
        <v>57.72</v>
      </c>
      <c r="L1717" t="n">
        <v>33.75</v>
      </c>
      <c r="M1717" t="n">
        <v>1</v>
      </c>
      <c r="N1717" t="n">
        <v>82.39</v>
      </c>
      <c r="O1717" t="n">
        <v>36477.63</v>
      </c>
      <c r="P1717" t="n">
        <v>91.77</v>
      </c>
      <c r="Q1717" t="n">
        <v>204.14</v>
      </c>
      <c r="R1717" t="n">
        <v>22.61</v>
      </c>
      <c r="S1717" t="n">
        <v>17.37</v>
      </c>
      <c r="T1717" t="n">
        <v>533.72</v>
      </c>
      <c r="U1717" t="n">
        <v>0.77</v>
      </c>
      <c r="V1717" t="n">
        <v>0.76</v>
      </c>
      <c r="W1717" t="n">
        <v>1.14</v>
      </c>
      <c r="X1717" t="n">
        <v>0.03</v>
      </c>
      <c r="Y1717" t="n">
        <v>1</v>
      </c>
      <c r="Z1717" t="n">
        <v>10</v>
      </c>
    </row>
    <row r="1718">
      <c r="A1718" t="n">
        <v>132</v>
      </c>
      <c r="B1718" t="n">
        <v>120</v>
      </c>
      <c r="C1718" t="inlineStr">
        <is>
          <t xml:space="preserve">CONCLUIDO	</t>
        </is>
      </c>
      <c r="D1718" t="n">
        <v>10.4563</v>
      </c>
      <c r="E1718" t="n">
        <v>9.56</v>
      </c>
      <c r="F1718" t="n">
        <v>6.72</v>
      </c>
      <c r="G1718" t="n">
        <v>134.36</v>
      </c>
      <c r="H1718" t="n">
        <v>2.06</v>
      </c>
      <c r="I1718" t="n">
        <v>3</v>
      </c>
      <c r="J1718" t="n">
        <v>294.38</v>
      </c>
      <c r="K1718" t="n">
        <v>57.72</v>
      </c>
      <c r="L1718" t="n">
        <v>34</v>
      </c>
      <c r="M1718" t="n">
        <v>1</v>
      </c>
      <c r="N1718" t="n">
        <v>82.66</v>
      </c>
      <c r="O1718" t="n">
        <v>36541.2</v>
      </c>
      <c r="P1718" t="n">
        <v>91.95999999999999</v>
      </c>
      <c r="Q1718" t="n">
        <v>204.14</v>
      </c>
      <c r="R1718" t="n">
        <v>22.61</v>
      </c>
      <c r="S1718" t="n">
        <v>17.37</v>
      </c>
      <c r="T1718" t="n">
        <v>534.28</v>
      </c>
      <c r="U1718" t="n">
        <v>0.77</v>
      </c>
      <c r="V1718" t="n">
        <v>0.76</v>
      </c>
      <c r="W1718" t="n">
        <v>1.14</v>
      </c>
      <c r="X1718" t="n">
        <v>0.03</v>
      </c>
      <c r="Y1718" t="n">
        <v>1</v>
      </c>
      <c r="Z1718" t="n">
        <v>10</v>
      </c>
    </row>
    <row r="1719">
      <c r="A1719" t="n">
        <v>133</v>
      </c>
      <c r="B1719" t="n">
        <v>120</v>
      </c>
      <c r="C1719" t="inlineStr">
        <is>
          <t xml:space="preserve">CONCLUIDO	</t>
        </is>
      </c>
      <c r="D1719" t="n">
        <v>10.4554</v>
      </c>
      <c r="E1719" t="n">
        <v>9.56</v>
      </c>
      <c r="F1719" t="n">
        <v>6.72</v>
      </c>
      <c r="G1719" t="n">
        <v>134.38</v>
      </c>
      <c r="H1719" t="n">
        <v>2.07</v>
      </c>
      <c r="I1719" t="n">
        <v>3</v>
      </c>
      <c r="J1719" t="n">
        <v>294.9</v>
      </c>
      <c r="K1719" t="n">
        <v>57.72</v>
      </c>
      <c r="L1719" t="n">
        <v>34.25</v>
      </c>
      <c r="M1719" t="n">
        <v>1</v>
      </c>
      <c r="N1719" t="n">
        <v>82.92</v>
      </c>
      <c r="O1719" t="n">
        <v>36604.89</v>
      </c>
      <c r="P1719" t="n">
        <v>92.02</v>
      </c>
      <c r="Q1719" t="n">
        <v>204.14</v>
      </c>
      <c r="R1719" t="n">
        <v>22.69</v>
      </c>
      <c r="S1719" t="n">
        <v>17.37</v>
      </c>
      <c r="T1719" t="n">
        <v>572.79</v>
      </c>
      <c r="U1719" t="n">
        <v>0.77</v>
      </c>
      <c r="V1719" t="n">
        <v>0.76</v>
      </c>
      <c r="W1719" t="n">
        <v>1.14</v>
      </c>
      <c r="X1719" t="n">
        <v>0.03</v>
      </c>
      <c r="Y1719" t="n">
        <v>1</v>
      </c>
      <c r="Z1719" t="n">
        <v>10</v>
      </c>
    </row>
    <row r="1720">
      <c r="A1720" t="n">
        <v>134</v>
      </c>
      <c r="B1720" t="n">
        <v>120</v>
      </c>
      <c r="C1720" t="inlineStr">
        <is>
          <t xml:space="preserve">CONCLUIDO	</t>
        </is>
      </c>
      <c r="D1720" t="n">
        <v>10.4517</v>
      </c>
      <c r="E1720" t="n">
        <v>9.57</v>
      </c>
      <c r="F1720" t="n">
        <v>6.72</v>
      </c>
      <c r="G1720" t="n">
        <v>134.44</v>
      </c>
      <c r="H1720" t="n">
        <v>2.08</v>
      </c>
      <c r="I1720" t="n">
        <v>3</v>
      </c>
      <c r="J1720" t="n">
        <v>295.41</v>
      </c>
      <c r="K1720" t="n">
        <v>57.72</v>
      </c>
      <c r="L1720" t="n">
        <v>34.5</v>
      </c>
      <c r="M1720" t="n">
        <v>1</v>
      </c>
      <c r="N1720" t="n">
        <v>83.19</v>
      </c>
      <c r="O1720" t="n">
        <v>36668.68</v>
      </c>
      <c r="P1720" t="n">
        <v>92.09999999999999</v>
      </c>
      <c r="Q1720" t="n">
        <v>204.14</v>
      </c>
      <c r="R1720" t="n">
        <v>22.77</v>
      </c>
      <c r="S1720" t="n">
        <v>17.37</v>
      </c>
      <c r="T1720" t="n">
        <v>614.1799999999999</v>
      </c>
      <c r="U1720" t="n">
        <v>0.76</v>
      </c>
      <c r="V1720" t="n">
        <v>0.76</v>
      </c>
      <c r="W1720" t="n">
        <v>1.14</v>
      </c>
      <c r="X1720" t="n">
        <v>0.03</v>
      </c>
      <c r="Y1720" t="n">
        <v>1</v>
      </c>
      <c r="Z1720" t="n">
        <v>10</v>
      </c>
    </row>
    <row r="1721">
      <c r="A1721" t="n">
        <v>135</v>
      </c>
      <c r="B1721" t="n">
        <v>120</v>
      </c>
      <c r="C1721" t="inlineStr">
        <is>
          <t xml:space="preserve">CONCLUIDO	</t>
        </is>
      </c>
      <c r="D1721" t="n">
        <v>10.4533</v>
      </c>
      <c r="E1721" t="n">
        <v>9.57</v>
      </c>
      <c r="F1721" t="n">
        <v>6.72</v>
      </c>
      <c r="G1721" t="n">
        <v>134.42</v>
      </c>
      <c r="H1721" t="n">
        <v>2.09</v>
      </c>
      <c r="I1721" t="n">
        <v>3</v>
      </c>
      <c r="J1721" t="n">
        <v>295.93</v>
      </c>
      <c r="K1721" t="n">
        <v>57.72</v>
      </c>
      <c r="L1721" t="n">
        <v>34.75</v>
      </c>
      <c r="M1721" t="n">
        <v>1</v>
      </c>
      <c r="N1721" t="n">
        <v>83.45999999999999</v>
      </c>
      <c r="O1721" t="n">
        <v>36732.59</v>
      </c>
      <c r="P1721" t="n">
        <v>92.06999999999999</v>
      </c>
      <c r="Q1721" t="n">
        <v>204.14</v>
      </c>
      <c r="R1721" t="n">
        <v>22.74</v>
      </c>
      <c r="S1721" t="n">
        <v>17.37</v>
      </c>
      <c r="T1721" t="n">
        <v>598.02</v>
      </c>
      <c r="U1721" t="n">
        <v>0.76</v>
      </c>
      <c r="V1721" t="n">
        <v>0.76</v>
      </c>
      <c r="W1721" t="n">
        <v>1.14</v>
      </c>
      <c r="X1721" t="n">
        <v>0.03</v>
      </c>
      <c r="Y1721" t="n">
        <v>1</v>
      </c>
      <c r="Z1721" t="n">
        <v>10</v>
      </c>
    </row>
    <row r="1722">
      <c r="A1722" t="n">
        <v>136</v>
      </c>
      <c r="B1722" t="n">
        <v>120</v>
      </c>
      <c r="C1722" t="inlineStr">
        <is>
          <t xml:space="preserve">CONCLUIDO	</t>
        </is>
      </c>
      <c r="D1722" t="n">
        <v>10.4548</v>
      </c>
      <c r="E1722" t="n">
        <v>9.56</v>
      </c>
      <c r="F1722" t="n">
        <v>6.72</v>
      </c>
      <c r="G1722" t="n">
        <v>134.39</v>
      </c>
      <c r="H1722" t="n">
        <v>2.1</v>
      </c>
      <c r="I1722" t="n">
        <v>3</v>
      </c>
      <c r="J1722" t="n">
        <v>296.45</v>
      </c>
      <c r="K1722" t="n">
        <v>57.72</v>
      </c>
      <c r="L1722" t="n">
        <v>35</v>
      </c>
      <c r="M1722" t="n">
        <v>1</v>
      </c>
      <c r="N1722" t="n">
        <v>83.73</v>
      </c>
      <c r="O1722" t="n">
        <v>36796.61</v>
      </c>
      <c r="P1722" t="n">
        <v>92.17</v>
      </c>
      <c r="Q1722" t="n">
        <v>204.14</v>
      </c>
      <c r="R1722" t="n">
        <v>22.71</v>
      </c>
      <c r="S1722" t="n">
        <v>17.37</v>
      </c>
      <c r="T1722" t="n">
        <v>584.08</v>
      </c>
      <c r="U1722" t="n">
        <v>0.76</v>
      </c>
      <c r="V1722" t="n">
        <v>0.76</v>
      </c>
      <c r="W1722" t="n">
        <v>1.14</v>
      </c>
      <c r="X1722" t="n">
        <v>0.03</v>
      </c>
      <c r="Y1722" t="n">
        <v>1</v>
      </c>
      <c r="Z1722" t="n">
        <v>10</v>
      </c>
    </row>
    <row r="1723">
      <c r="A1723" t="n">
        <v>137</v>
      </c>
      <c r="B1723" t="n">
        <v>120</v>
      </c>
      <c r="C1723" t="inlineStr">
        <is>
          <t xml:space="preserve">CONCLUIDO	</t>
        </is>
      </c>
      <c r="D1723" t="n">
        <v>10.4533</v>
      </c>
      <c r="E1723" t="n">
        <v>9.57</v>
      </c>
      <c r="F1723" t="n">
        <v>6.72</v>
      </c>
      <c r="G1723" t="n">
        <v>134.42</v>
      </c>
      <c r="H1723" t="n">
        <v>2.11</v>
      </c>
      <c r="I1723" t="n">
        <v>3</v>
      </c>
      <c r="J1723" t="n">
        <v>296.97</v>
      </c>
      <c r="K1723" t="n">
        <v>57.72</v>
      </c>
      <c r="L1723" t="n">
        <v>35.25</v>
      </c>
      <c r="M1723" t="n">
        <v>1</v>
      </c>
      <c r="N1723" t="n">
        <v>84</v>
      </c>
      <c r="O1723" t="n">
        <v>36860.74</v>
      </c>
      <c r="P1723" t="n">
        <v>92.27</v>
      </c>
      <c r="Q1723" t="n">
        <v>204.14</v>
      </c>
      <c r="R1723" t="n">
        <v>22.76</v>
      </c>
      <c r="S1723" t="n">
        <v>17.37</v>
      </c>
      <c r="T1723" t="n">
        <v>606.08</v>
      </c>
      <c r="U1723" t="n">
        <v>0.76</v>
      </c>
      <c r="V1723" t="n">
        <v>0.76</v>
      </c>
      <c r="W1723" t="n">
        <v>1.14</v>
      </c>
      <c r="X1723" t="n">
        <v>0.03</v>
      </c>
      <c r="Y1723" t="n">
        <v>1</v>
      </c>
      <c r="Z1723" t="n">
        <v>10</v>
      </c>
    </row>
    <row r="1724">
      <c r="A1724" t="n">
        <v>138</v>
      </c>
      <c r="B1724" t="n">
        <v>120</v>
      </c>
      <c r="C1724" t="inlineStr">
        <is>
          <t xml:space="preserve">CONCLUIDO	</t>
        </is>
      </c>
      <c r="D1724" t="n">
        <v>10.453</v>
      </c>
      <c r="E1724" t="n">
        <v>9.57</v>
      </c>
      <c r="F1724" t="n">
        <v>6.72</v>
      </c>
      <c r="G1724" t="n">
        <v>134.42</v>
      </c>
      <c r="H1724" t="n">
        <v>2.13</v>
      </c>
      <c r="I1724" t="n">
        <v>3</v>
      </c>
      <c r="J1724" t="n">
        <v>297.49</v>
      </c>
      <c r="K1724" t="n">
        <v>57.72</v>
      </c>
      <c r="L1724" t="n">
        <v>35.5</v>
      </c>
      <c r="M1724" t="n">
        <v>1</v>
      </c>
      <c r="N1724" t="n">
        <v>84.27</v>
      </c>
      <c r="O1724" t="n">
        <v>36924.99</v>
      </c>
      <c r="P1724" t="n">
        <v>92.27</v>
      </c>
      <c r="Q1724" t="n">
        <v>204.14</v>
      </c>
      <c r="R1724" t="n">
        <v>22.73</v>
      </c>
      <c r="S1724" t="n">
        <v>17.37</v>
      </c>
      <c r="T1724" t="n">
        <v>592.88</v>
      </c>
      <c r="U1724" t="n">
        <v>0.76</v>
      </c>
      <c r="V1724" t="n">
        <v>0.76</v>
      </c>
      <c r="W1724" t="n">
        <v>1.14</v>
      </c>
      <c r="X1724" t="n">
        <v>0.03</v>
      </c>
      <c r="Y1724" t="n">
        <v>1</v>
      </c>
      <c r="Z1724" t="n">
        <v>10</v>
      </c>
    </row>
    <row r="1725">
      <c r="A1725" t="n">
        <v>139</v>
      </c>
      <c r="B1725" t="n">
        <v>120</v>
      </c>
      <c r="C1725" t="inlineStr">
        <is>
          <t xml:space="preserve">CONCLUIDO	</t>
        </is>
      </c>
      <c r="D1725" t="n">
        <v>10.449</v>
      </c>
      <c r="E1725" t="n">
        <v>9.57</v>
      </c>
      <c r="F1725" t="n">
        <v>6.72</v>
      </c>
      <c r="G1725" t="n">
        <v>134.49</v>
      </c>
      <c r="H1725" t="n">
        <v>2.14</v>
      </c>
      <c r="I1725" t="n">
        <v>3</v>
      </c>
      <c r="J1725" t="n">
        <v>298.01</v>
      </c>
      <c r="K1725" t="n">
        <v>57.72</v>
      </c>
      <c r="L1725" t="n">
        <v>35.75</v>
      </c>
      <c r="M1725" t="n">
        <v>1</v>
      </c>
      <c r="N1725" t="n">
        <v>84.54000000000001</v>
      </c>
      <c r="O1725" t="n">
        <v>36989.35</v>
      </c>
      <c r="P1725" t="n">
        <v>92.39</v>
      </c>
      <c r="Q1725" t="n">
        <v>204.14</v>
      </c>
      <c r="R1725" t="n">
        <v>22.82</v>
      </c>
      <c r="S1725" t="n">
        <v>17.37</v>
      </c>
      <c r="T1725" t="n">
        <v>636.63</v>
      </c>
      <c r="U1725" t="n">
        <v>0.76</v>
      </c>
      <c r="V1725" t="n">
        <v>0.76</v>
      </c>
      <c r="W1725" t="n">
        <v>1.14</v>
      </c>
      <c r="X1725" t="n">
        <v>0.03</v>
      </c>
      <c r="Y1725" t="n">
        <v>1</v>
      </c>
      <c r="Z1725" t="n">
        <v>10</v>
      </c>
    </row>
    <row r="1726">
      <c r="A1726" t="n">
        <v>140</v>
      </c>
      <c r="B1726" t="n">
        <v>120</v>
      </c>
      <c r="C1726" t="inlineStr">
        <is>
          <t xml:space="preserve">CONCLUIDO	</t>
        </is>
      </c>
      <c r="D1726" t="n">
        <v>10.4496</v>
      </c>
      <c r="E1726" t="n">
        <v>9.57</v>
      </c>
      <c r="F1726" t="n">
        <v>6.72</v>
      </c>
      <c r="G1726" t="n">
        <v>134.48</v>
      </c>
      <c r="H1726" t="n">
        <v>2.15</v>
      </c>
      <c r="I1726" t="n">
        <v>3</v>
      </c>
      <c r="J1726" t="n">
        <v>298.54</v>
      </c>
      <c r="K1726" t="n">
        <v>57.72</v>
      </c>
      <c r="L1726" t="n">
        <v>36</v>
      </c>
      <c r="M1726" t="n">
        <v>0</v>
      </c>
      <c r="N1726" t="n">
        <v>84.81</v>
      </c>
      <c r="O1726" t="n">
        <v>37053.82</v>
      </c>
      <c r="P1726" t="n">
        <v>92.53</v>
      </c>
      <c r="Q1726" t="n">
        <v>204.14</v>
      </c>
      <c r="R1726" t="n">
        <v>22.82</v>
      </c>
      <c r="S1726" t="n">
        <v>17.37</v>
      </c>
      <c r="T1726" t="n">
        <v>637.86</v>
      </c>
      <c r="U1726" t="n">
        <v>0.76</v>
      </c>
      <c r="V1726" t="n">
        <v>0.76</v>
      </c>
      <c r="W1726" t="n">
        <v>1.14</v>
      </c>
      <c r="X1726" t="n">
        <v>0.03</v>
      </c>
      <c r="Y1726" t="n">
        <v>1</v>
      </c>
      <c r="Z1726" t="n">
        <v>10</v>
      </c>
    </row>
    <row r="1727">
      <c r="A1727" t="n">
        <v>0</v>
      </c>
      <c r="B1727" t="n">
        <v>145</v>
      </c>
      <c r="C1727" t="inlineStr">
        <is>
          <t xml:space="preserve">CONCLUIDO	</t>
        </is>
      </c>
      <c r="D1727" t="n">
        <v>5.4493</v>
      </c>
      <c r="E1727" t="n">
        <v>18.35</v>
      </c>
      <c r="F1727" t="n">
        <v>9.1</v>
      </c>
      <c r="G1727" t="n">
        <v>4.67</v>
      </c>
      <c r="H1727" t="n">
        <v>0.06</v>
      </c>
      <c r="I1727" t="n">
        <v>117</v>
      </c>
      <c r="J1727" t="n">
        <v>285.18</v>
      </c>
      <c r="K1727" t="n">
        <v>61.2</v>
      </c>
      <c r="L1727" t="n">
        <v>1</v>
      </c>
      <c r="M1727" t="n">
        <v>115</v>
      </c>
      <c r="N1727" t="n">
        <v>77.98</v>
      </c>
      <c r="O1727" t="n">
        <v>35406.83</v>
      </c>
      <c r="P1727" t="n">
        <v>161.87</v>
      </c>
      <c r="Q1727" t="n">
        <v>204.31</v>
      </c>
      <c r="R1727" t="n">
        <v>96.97</v>
      </c>
      <c r="S1727" t="n">
        <v>17.37</v>
      </c>
      <c r="T1727" t="n">
        <v>37141.7</v>
      </c>
      <c r="U1727" t="n">
        <v>0.18</v>
      </c>
      <c r="V1727" t="n">
        <v>0.5600000000000001</v>
      </c>
      <c r="W1727" t="n">
        <v>1.32</v>
      </c>
      <c r="X1727" t="n">
        <v>2.4</v>
      </c>
      <c r="Y1727" t="n">
        <v>1</v>
      </c>
      <c r="Z1727" t="n">
        <v>10</v>
      </c>
    </row>
    <row r="1728">
      <c r="A1728" t="n">
        <v>1</v>
      </c>
      <c r="B1728" t="n">
        <v>145</v>
      </c>
      <c r="C1728" t="inlineStr">
        <is>
          <t xml:space="preserve">CONCLUIDO	</t>
        </is>
      </c>
      <c r="D1728" t="n">
        <v>6.185</v>
      </c>
      <c r="E1728" t="n">
        <v>16.17</v>
      </c>
      <c r="F1728" t="n">
        <v>8.48</v>
      </c>
      <c r="G1728" t="n">
        <v>5.78</v>
      </c>
      <c r="H1728" t="n">
        <v>0.08</v>
      </c>
      <c r="I1728" t="n">
        <v>88</v>
      </c>
      <c r="J1728" t="n">
        <v>285.68</v>
      </c>
      <c r="K1728" t="n">
        <v>61.2</v>
      </c>
      <c r="L1728" t="n">
        <v>1.25</v>
      </c>
      <c r="M1728" t="n">
        <v>86</v>
      </c>
      <c r="N1728" t="n">
        <v>78.23999999999999</v>
      </c>
      <c r="O1728" t="n">
        <v>35468.6</v>
      </c>
      <c r="P1728" t="n">
        <v>150.75</v>
      </c>
      <c r="Q1728" t="n">
        <v>204.32</v>
      </c>
      <c r="R1728" t="n">
        <v>77.37</v>
      </c>
      <c r="S1728" t="n">
        <v>17.37</v>
      </c>
      <c r="T1728" t="n">
        <v>27485.9</v>
      </c>
      <c r="U1728" t="n">
        <v>0.22</v>
      </c>
      <c r="V1728" t="n">
        <v>0.6</v>
      </c>
      <c r="W1728" t="n">
        <v>1.28</v>
      </c>
      <c r="X1728" t="n">
        <v>1.78</v>
      </c>
      <c r="Y1728" t="n">
        <v>1</v>
      </c>
      <c r="Z1728" t="n">
        <v>10</v>
      </c>
    </row>
    <row r="1729">
      <c r="A1729" t="n">
        <v>2</v>
      </c>
      <c r="B1729" t="n">
        <v>145</v>
      </c>
      <c r="C1729" t="inlineStr">
        <is>
          <t xml:space="preserve">CONCLUIDO	</t>
        </is>
      </c>
      <c r="D1729" t="n">
        <v>6.7485</v>
      </c>
      <c r="E1729" t="n">
        <v>14.82</v>
      </c>
      <c r="F1729" t="n">
        <v>8.1</v>
      </c>
      <c r="G1729" t="n">
        <v>6.94</v>
      </c>
      <c r="H1729" t="n">
        <v>0.09</v>
      </c>
      <c r="I1729" t="n">
        <v>70</v>
      </c>
      <c r="J1729" t="n">
        <v>286.19</v>
      </c>
      <c r="K1729" t="n">
        <v>61.2</v>
      </c>
      <c r="L1729" t="n">
        <v>1.5</v>
      </c>
      <c r="M1729" t="n">
        <v>68</v>
      </c>
      <c r="N1729" t="n">
        <v>78.48999999999999</v>
      </c>
      <c r="O1729" t="n">
        <v>35530.47</v>
      </c>
      <c r="P1729" t="n">
        <v>143.91</v>
      </c>
      <c r="Q1729" t="n">
        <v>204.26</v>
      </c>
      <c r="R1729" t="n">
        <v>65.78</v>
      </c>
      <c r="S1729" t="n">
        <v>17.37</v>
      </c>
      <c r="T1729" t="n">
        <v>21782</v>
      </c>
      <c r="U1729" t="n">
        <v>0.26</v>
      </c>
      <c r="V1729" t="n">
        <v>0.63</v>
      </c>
      <c r="W1729" t="n">
        <v>1.24</v>
      </c>
      <c r="X1729" t="n">
        <v>1.4</v>
      </c>
      <c r="Y1729" t="n">
        <v>1</v>
      </c>
      <c r="Z1729" t="n">
        <v>10</v>
      </c>
    </row>
    <row r="1730">
      <c r="A1730" t="n">
        <v>3</v>
      </c>
      <c r="B1730" t="n">
        <v>145</v>
      </c>
      <c r="C1730" t="inlineStr">
        <is>
          <t xml:space="preserve">CONCLUIDO	</t>
        </is>
      </c>
      <c r="D1730" t="n">
        <v>7.1368</v>
      </c>
      <c r="E1730" t="n">
        <v>14.01</v>
      </c>
      <c r="F1730" t="n">
        <v>7.88</v>
      </c>
      <c r="G1730" t="n">
        <v>8.02</v>
      </c>
      <c r="H1730" t="n">
        <v>0.11</v>
      </c>
      <c r="I1730" t="n">
        <v>59</v>
      </c>
      <c r="J1730" t="n">
        <v>286.69</v>
      </c>
      <c r="K1730" t="n">
        <v>61.2</v>
      </c>
      <c r="L1730" t="n">
        <v>1.75</v>
      </c>
      <c r="M1730" t="n">
        <v>57</v>
      </c>
      <c r="N1730" t="n">
        <v>78.73999999999999</v>
      </c>
      <c r="O1730" t="n">
        <v>35592.57</v>
      </c>
      <c r="P1730" t="n">
        <v>140.05</v>
      </c>
      <c r="Q1730" t="n">
        <v>204.3</v>
      </c>
      <c r="R1730" t="n">
        <v>58.78</v>
      </c>
      <c r="S1730" t="n">
        <v>17.37</v>
      </c>
      <c r="T1730" t="n">
        <v>18337.48</v>
      </c>
      <c r="U1730" t="n">
        <v>0.3</v>
      </c>
      <c r="V1730" t="n">
        <v>0.65</v>
      </c>
      <c r="W1730" t="n">
        <v>1.24</v>
      </c>
      <c r="X1730" t="n">
        <v>1.19</v>
      </c>
      <c r="Y1730" t="n">
        <v>1</v>
      </c>
      <c r="Z1730" t="n">
        <v>10</v>
      </c>
    </row>
    <row r="1731">
      <c r="A1731" t="n">
        <v>4</v>
      </c>
      <c r="B1731" t="n">
        <v>145</v>
      </c>
      <c r="C1731" t="inlineStr">
        <is>
          <t xml:space="preserve">CONCLUIDO	</t>
        </is>
      </c>
      <c r="D1731" t="n">
        <v>7.5105</v>
      </c>
      <c r="E1731" t="n">
        <v>13.31</v>
      </c>
      <c r="F1731" t="n">
        <v>7.67</v>
      </c>
      <c r="G1731" t="n">
        <v>9.210000000000001</v>
      </c>
      <c r="H1731" t="n">
        <v>0.12</v>
      </c>
      <c r="I1731" t="n">
        <v>50</v>
      </c>
      <c r="J1731" t="n">
        <v>287.19</v>
      </c>
      <c r="K1731" t="n">
        <v>61.2</v>
      </c>
      <c r="L1731" t="n">
        <v>2</v>
      </c>
      <c r="M1731" t="n">
        <v>48</v>
      </c>
      <c r="N1731" t="n">
        <v>78.98999999999999</v>
      </c>
      <c r="O1731" t="n">
        <v>35654.65</v>
      </c>
      <c r="P1731" t="n">
        <v>136.22</v>
      </c>
      <c r="Q1731" t="n">
        <v>204.15</v>
      </c>
      <c r="R1731" t="n">
        <v>52.25</v>
      </c>
      <c r="S1731" t="n">
        <v>17.37</v>
      </c>
      <c r="T1731" t="n">
        <v>15118.14</v>
      </c>
      <c r="U1731" t="n">
        <v>0.33</v>
      </c>
      <c r="V1731" t="n">
        <v>0.67</v>
      </c>
      <c r="W1731" t="n">
        <v>1.22</v>
      </c>
      <c r="X1731" t="n">
        <v>0.98</v>
      </c>
      <c r="Y1731" t="n">
        <v>1</v>
      </c>
      <c r="Z1731" t="n">
        <v>10</v>
      </c>
    </row>
    <row r="1732">
      <c r="A1732" t="n">
        <v>5</v>
      </c>
      <c r="B1732" t="n">
        <v>145</v>
      </c>
      <c r="C1732" t="inlineStr">
        <is>
          <t xml:space="preserve">CONCLUIDO	</t>
        </is>
      </c>
      <c r="D1732" t="n">
        <v>7.7541</v>
      </c>
      <c r="E1732" t="n">
        <v>12.9</v>
      </c>
      <c r="F1732" t="n">
        <v>7.58</v>
      </c>
      <c r="G1732" t="n">
        <v>10.33</v>
      </c>
      <c r="H1732" t="n">
        <v>0.14</v>
      </c>
      <c r="I1732" t="n">
        <v>44</v>
      </c>
      <c r="J1732" t="n">
        <v>287.7</v>
      </c>
      <c r="K1732" t="n">
        <v>61.2</v>
      </c>
      <c r="L1732" t="n">
        <v>2.25</v>
      </c>
      <c r="M1732" t="n">
        <v>42</v>
      </c>
      <c r="N1732" t="n">
        <v>79.25</v>
      </c>
      <c r="O1732" t="n">
        <v>35716.83</v>
      </c>
      <c r="P1732" t="n">
        <v>134.46</v>
      </c>
      <c r="Q1732" t="n">
        <v>204.19</v>
      </c>
      <c r="R1732" t="n">
        <v>49.12</v>
      </c>
      <c r="S1732" t="n">
        <v>17.37</v>
      </c>
      <c r="T1732" t="n">
        <v>13580.69</v>
      </c>
      <c r="U1732" t="n">
        <v>0.35</v>
      </c>
      <c r="V1732" t="n">
        <v>0.67</v>
      </c>
      <c r="W1732" t="n">
        <v>1.21</v>
      </c>
      <c r="X1732" t="n">
        <v>0.88</v>
      </c>
      <c r="Y1732" t="n">
        <v>1</v>
      </c>
      <c r="Z1732" t="n">
        <v>10</v>
      </c>
    </row>
    <row r="1733">
      <c r="A1733" t="n">
        <v>6</v>
      </c>
      <c r="B1733" t="n">
        <v>145</v>
      </c>
      <c r="C1733" t="inlineStr">
        <is>
          <t xml:space="preserve">CONCLUIDO	</t>
        </is>
      </c>
      <c r="D1733" t="n">
        <v>7.9883</v>
      </c>
      <c r="E1733" t="n">
        <v>12.52</v>
      </c>
      <c r="F1733" t="n">
        <v>7.47</v>
      </c>
      <c r="G1733" t="n">
        <v>11.49</v>
      </c>
      <c r="H1733" t="n">
        <v>0.15</v>
      </c>
      <c r="I1733" t="n">
        <v>39</v>
      </c>
      <c r="J1733" t="n">
        <v>288.2</v>
      </c>
      <c r="K1733" t="n">
        <v>61.2</v>
      </c>
      <c r="L1733" t="n">
        <v>2.5</v>
      </c>
      <c r="M1733" t="n">
        <v>37</v>
      </c>
      <c r="N1733" t="n">
        <v>79.5</v>
      </c>
      <c r="O1733" t="n">
        <v>35779.11</v>
      </c>
      <c r="P1733" t="n">
        <v>132.48</v>
      </c>
      <c r="Q1733" t="n">
        <v>204.25</v>
      </c>
      <c r="R1733" t="n">
        <v>45.71</v>
      </c>
      <c r="S1733" t="n">
        <v>17.37</v>
      </c>
      <c r="T1733" t="n">
        <v>11900.03</v>
      </c>
      <c r="U1733" t="n">
        <v>0.38</v>
      </c>
      <c r="V1733" t="n">
        <v>0.68</v>
      </c>
      <c r="W1733" t="n">
        <v>1.21</v>
      </c>
      <c r="X1733" t="n">
        <v>0.77</v>
      </c>
      <c r="Y1733" t="n">
        <v>1</v>
      </c>
      <c r="Z1733" t="n">
        <v>10</v>
      </c>
    </row>
    <row r="1734">
      <c r="A1734" t="n">
        <v>7</v>
      </c>
      <c r="B1734" t="n">
        <v>145</v>
      </c>
      <c r="C1734" t="inlineStr">
        <is>
          <t xml:space="preserve">CONCLUIDO	</t>
        </is>
      </c>
      <c r="D1734" t="n">
        <v>8.141299999999999</v>
      </c>
      <c r="E1734" t="n">
        <v>12.28</v>
      </c>
      <c r="F1734" t="n">
        <v>7.39</v>
      </c>
      <c r="G1734" t="n">
        <v>12.32</v>
      </c>
      <c r="H1734" t="n">
        <v>0.17</v>
      </c>
      <c r="I1734" t="n">
        <v>36</v>
      </c>
      <c r="J1734" t="n">
        <v>288.71</v>
      </c>
      <c r="K1734" t="n">
        <v>61.2</v>
      </c>
      <c r="L1734" t="n">
        <v>2.75</v>
      </c>
      <c r="M1734" t="n">
        <v>34</v>
      </c>
      <c r="N1734" t="n">
        <v>79.76000000000001</v>
      </c>
      <c r="O1734" t="n">
        <v>35841.5</v>
      </c>
      <c r="P1734" t="n">
        <v>131.1</v>
      </c>
      <c r="Q1734" t="n">
        <v>204.15</v>
      </c>
      <c r="R1734" t="n">
        <v>43.86</v>
      </c>
      <c r="S1734" t="n">
        <v>17.37</v>
      </c>
      <c r="T1734" t="n">
        <v>10991.32</v>
      </c>
      <c r="U1734" t="n">
        <v>0.4</v>
      </c>
      <c r="V1734" t="n">
        <v>0.6899999999999999</v>
      </c>
      <c r="W1734" t="n">
        <v>1.19</v>
      </c>
      <c r="X1734" t="n">
        <v>0.7</v>
      </c>
      <c r="Y1734" t="n">
        <v>1</v>
      </c>
      <c r="Z1734" t="n">
        <v>10</v>
      </c>
    </row>
    <row r="1735">
      <c r="A1735" t="n">
        <v>8</v>
      </c>
      <c r="B1735" t="n">
        <v>145</v>
      </c>
      <c r="C1735" t="inlineStr">
        <is>
          <t xml:space="preserve">CONCLUIDO	</t>
        </is>
      </c>
      <c r="D1735" t="n">
        <v>8.3322</v>
      </c>
      <c r="E1735" t="n">
        <v>12</v>
      </c>
      <c r="F1735" t="n">
        <v>7.33</v>
      </c>
      <c r="G1735" t="n">
        <v>13.74</v>
      </c>
      <c r="H1735" t="n">
        <v>0.18</v>
      </c>
      <c r="I1735" t="n">
        <v>32</v>
      </c>
      <c r="J1735" t="n">
        <v>289.21</v>
      </c>
      <c r="K1735" t="n">
        <v>61.2</v>
      </c>
      <c r="L1735" t="n">
        <v>3</v>
      </c>
      <c r="M1735" t="n">
        <v>30</v>
      </c>
      <c r="N1735" t="n">
        <v>80.02</v>
      </c>
      <c r="O1735" t="n">
        <v>35903.99</v>
      </c>
      <c r="P1735" t="n">
        <v>129.84</v>
      </c>
      <c r="Q1735" t="n">
        <v>204.2</v>
      </c>
      <c r="R1735" t="n">
        <v>41.45</v>
      </c>
      <c r="S1735" t="n">
        <v>17.37</v>
      </c>
      <c r="T1735" t="n">
        <v>9809.4</v>
      </c>
      <c r="U1735" t="n">
        <v>0.42</v>
      </c>
      <c r="V1735" t="n">
        <v>0.7</v>
      </c>
      <c r="W1735" t="n">
        <v>1.19</v>
      </c>
      <c r="X1735" t="n">
        <v>0.64</v>
      </c>
      <c r="Y1735" t="n">
        <v>1</v>
      </c>
      <c r="Z1735" t="n">
        <v>10</v>
      </c>
    </row>
    <row r="1736">
      <c r="A1736" t="n">
        <v>9</v>
      </c>
      <c r="B1736" t="n">
        <v>145</v>
      </c>
      <c r="C1736" t="inlineStr">
        <is>
          <t xml:space="preserve">CONCLUIDO	</t>
        </is>
      </c>
      <c r="D1736" t="n">
        <v>8.4452</v>
      </c>
      <c r="E1736" t="n">
        <v>11.84</v>
      </c>
      <c r="F1736" t="n">
        <v>7.28</v>
      </c>
      <c r="G1736" t="n">
        <v>14.55</v>
      </c>
      <c r="H1736" t="n">
        <v>0.2</v>
      </c>
      <c r="I1736" t="n">
        <v>30</v>
      </c>
      <c r="J1736" t="n">
        <v>289.72</v>
      </c>
      <c r="K1736" t="n">
        <v>61.2</v>
      </c>
      <c r="L1736" t="n">
        <v>3.25</v>
      </c>
      <c r="M1736" t="n">
        <v>28</v>
      </c>
      <c r="N1736" t="n">
        <v>80.27</v>
      </c>
      <c r="O1736" t="n">
        <v>35966.59</v>
      </c>
      <c r="P1736" t="n">
        <v>128.85</v>
      </c>
      <c r="Q1736" t="n">
        <v>204.17</v>
      </c>
      <c r="R1736" t="n">
        <v>40</v>
      </c>
      <c r="S1736" t="n">
        <v>17.37</v>
      </c>
      <c r="T1736" t="n">
        <v>9093.059999999999</v>
      </c>
      <c r="U1736" t="n">
        <v>0.43</v>
      </c>
      <c r="V1736" t="n">
        <v>0.7</v>
      </c>
      <c r="W1736" t="n">
        <v>1.18</v>
      </c>
      <c r="X1736" t="n">
        <v>0.58</v>
      </c>
      <c r="Y1736" t="n">
        <v>1</v>
      </c>
      <c r="Z1736" t="n">
        <v>10</v>
      </c>
    </row>
    <row r="1737">
      <c r="A1737" t="n">
        <v>10</v>
      </c>
      <c r="B1737" t="n">
        <v>145</v>
      </c>
      <c r="C1737" t="inlineStr">
        <is>
          <t xml:space="preserve">CONCLUIDO	</t>
        </is>
      </c>
      <c r="D1737" t="n">
        <v>8.5505</v>
      </c>
      <c r="E1737" t="n">
        <v>11.7</v>
      </c>
      <c r="F1737" t="n">
        <v>7.24</v>
      </c>
      <c r="G1737" t="n">
        <v>15.51</v>
      </c>
      <c r="H1737" t="n">
        <v>0.21</v>
      </c>
      <c r="I1737" t="n">
        <v>28</v>
      </c>
      <c r="J1737" t="n">
        <v>290.23</v>
      </c>
      <c r="K1737" t="n">
        <v>61.2</v>
      </c>
      <c r="L1737" t="n">
        <v>3.5</v>
      </c>
      <c r="M1737" t="n">
        <v>26</v>
      </c>
      <c r="N1737" t="n">
        <v>80.53</v>
      </c>
      <c r="O1737" t="n">
        <v>36029.29</v>
      </c>
      <c r="P1737" t="n">
        <v>128.09</v>
      </c>
      <c r="Q1737" t="n">
        <v>204.14</v>
      </c>
      <c r="R1737" t="n">
        <v>38.87</v>
      </c>
      <c r="S1737" t="n">
        <v>17.37</v>
      </c>
      <c r="T1737" t="n">
        <v>8539.66</v>
      </c>
      <c r="U1737" t="n">
        <v>0.45</v>
      </c>
      <c r="V1737" t="n">
        <v>0.71</v>
      </c>
      <c r="W1737" t="n">
        <v>1.18</v>
      </c>
      <c r="X1737" t="n">
        <v>0.55</v>
      </c>
      <c r="Y1737" t="n">
        <v>1</v>
      </c>
      <c r="Z1737" t="n">
        <v>10</v>
      </c>
    </row>
    <row r="1738">
      <c r="A1738" t="n">
        <v>11</v>
      </c>
      <c r="B1738" t="n">
        <v>145</v>
      </c>
      <c r="C1738" t="inlineStr">
        <is>
          <t xml:space="preserve">CONCLUIDO	</t>
        </is>
      </c>
      <c r="D1738" t="n">
        <v>8.662000000000001</v>
      </c>
      <c r="E1738" t="n">
        <v>11.54</v>
      </c>
      <c r="F1738" t="n">
        <v>7.19</v>
      </c>
      <c r="G1738" t="n">
        <v>16.6</v>
      </c>
      <c r="H1738" t="n">
        <v>0.23</v>
      </c>
      <c r="I1738" t="n">
        <v>26</v>
      </c>
      <c r="J1738" t="n">
        <v>290.74</v>
      </c>
      <c r="K1738" t="n">
        <v>61.2</v>
      </c>
      <c r="L1738" t="n">
        <v>3.75</v>
      </c>
      <c r="M1738" t="n">
        <v>24</v>
      </c>
      <c r="N1738" t="n">
        <v>80.79000000000001</v>
      </c>
      <c r="O1738" t="n">
        <v>36092.1</v>
      </c>
      <c r="P1738" t="n">
        <v>127.32</v>
      </c>
      <c r="Q1738" t="n">
        <v>204.15</v>
      </c>
      <c r="R1738" t="n">
        <v>37.45</v>
      </c>
      <c r="S1738" t="n">
        <v>17.37</v>
      </c>
      <c r="T1738" t="n">
        <v>7835.59</v>
      </c>
      <c r="U1738" t="n">
        <v>0.46</v>
      </c>
      <c r="V1738" t="n">
        <v>0.71</v>
      </c>
      <c r="W1738" t="n">
        <v>1.18</v>
      </c>
      <c r="X1738" t="n">
        <v>0.5</v>
      </c>
      <c r="Y1738" t="n">
        <v>1</v>
      </c>
      <c r="Z1738" t="n">
        <v>10</v>
      </c>
    </row>
    <row r="1739">
      <c r="A1739" t="n">
        <v>12</v>
      </c>
      <c r="B1739" t="n">
        <v>145</v>
      </c>
      <c r="C1739" t="inlineStr">
        <is>
          <t xml:space="preserve">CONCLUIDO	</t>
        </is>
      </c>
      <c r="D1739" t="n">
        <v>8.769600000000001</v>
      </c>
      <c r="E1739" t="n">
        <v>11.4</v>
      </c>
      <c r="F1739" t="n">
        <v>7.16</v>
      </c>
      <c r="G1739" t="n">
        <v>17.9</v>
      </c>
      <c r="H1739" t="n">
        <v>0.24</v>
      </c>
      <c r="I1739" t="n">
        <v>24</v>
      </c>
      <c r="J1739" t="n">
        <v>291.25</v>
      </c>
      <c r="K1739" t="n">
        <v>61.2</v>
      </c>
      <c r="L1739" t="n">
        <v>4</v>
      </c>
      <c r="M1739" t="n">
        <v>22</v>
      </c>
      <c r="N1739" t="n">
        <v>81.05</v>
      </c>
      <c r="O1739" t="n">
        <v>36155.02</v>
      </c>
      <c r="P1739" t="n">
        <v>126.66</v>
      </c>
      <c r="Q1739" t="n">
        <v>204.16</v>
      </c>
      <c r="R1739" t="n">
        <v>36.49</v>
      </c>
      <c r="S1739" t="n">
        <v>17.37</v>
      </c>
      <c r="T1739" t="n">
        <v>7368.82</v>
      </c>
      <c r="U1739" t="n">
        <v>0.48</v>
      </c>
      <c r="V1739" t="n">
        <v>0.71</v>
      </c>
      <c r="W1739" t="n">
        <v>1.17</v>
      </c>
      <c r="X1739" t="n">
        <v>0.47</v>
      </c>
      <c r="Y1739" t="n">
        <v>1</v>
      </c>
      <c r="Z1739" t="n">
        <v>10</v>
      </c>
    </row>
    <row r="1740">
      <c r="A1740" t="n">
        <v>13</v>
      </c>
      <c r="B1740" t="n">
        <v>145</v>
      </c>
      <c r="C1740" t="inlineStr">
        <is>
          <t xml:space="preserve">CONCLUIDO	</t>
        </is>
      </c>
      <c r="D1740" t="n">
        <v>8.831099999999999</v>
      </c>
      <c r="E1740" t="n">
        <v>11.32</v>
      </c>
      <c r="F1740" t="n">
        <v>7.13</v>
      </c>
      <c r="G1740" t="n">
        <v>18.61</v>
      </c>
      <c r="H1740" t="n">
        <v>0.26</v>
      </c>
      <c r="I1740" t="n">
        <v>23</v>
      </c>
      <c r="J1740" t="n">
        <v>291.76</v>
      </c>
      <c r="K1740" t="n">
        <v>61.2</v>
      </c>
      <c r="L1740" t="n">
        <v>4.25</v>
      </c>
      <c r="M1740" t="n">
        <v>21</v>
      </c>
      <c r="N1740" t="n">
        <v>81.31</v>
      </c>
      <c r="O1740" t="n">
        <v>36218.04</v>
      </c>
      <c r="P1740" t="n">
        <v>126.16</v>
      </c>
      <c r="Q1740" t="n">
        <v>204.19</v>
      </c>
      <c r="R1740" t="n">
        <v>35.49</v>
      </c>
      <c r="S1740" t="n">
        <v>17.37</v>
      </c>
      <c r="T1740" t="n">
        <v>6870.56</v>
      </c>
      <c r="U1740" t="n">
        <v>0.49</v>
      </c>
      <c r="V1740" t="n">
        <v>0.72</v>
      </c>
      <c r="W1740" t="n">
        <v>1.18</v>
      </c>
      <c r="X1740" t="n">
        <v>0.44</v>
      </c>
      <c r="Y1740" t="n">
        <v>1</v>
      </c>
      <c r="Z1740" t="n">
        <v>10</v>
      </c>
    </row>
    <row r="1741">
      <c r="A1741" t="n">
        <v>14</v>
      </c>
      <c r="B1741" t="n">
        <v>145</v>
      </c>
      <c r="C1741" t="inlineStr">
        <is>
          <t xml:space="preserve">CONCLUIDO	</t>
        </is>
      </c>
      <c r="D1741" t="n">
        <v>8.956300000000001</v>
      </c>
      <c r="E1741" t="n">
        <v>11.17</v>
      </c>
      <c r="F1741" t="n">
        <v>7.08</v>
      </c>
      <c r="G1741" t="n">
        <v>20.24</v>
      </c>
      <c r="H1741" t="n">
        <v>0.27</v>
      </c>
      <c r="I1741" t="n">
        <v>21</v>
      </c>
      <c r="J1741" t="n">
        <v>292.27</v>
      </c>
      <c r="K1741" t="n">
        <v>61.2</v>
      </c>
      <c r="L1741" t="n">
        <v>4.5</v>
      </c>
      <c r="M1741" t="n">
        <v>19</v>
      </c>
      <c r="N1741" t="n">
        <v>81.56999999999999</v>
      </c>
      <c r="O1741" t="n">
        <v>36281.16</v>
      </c>
      <c r="P1741" t="n">
        <v>125.16</v>
      </c>
      <c r="Q1741" t="n">
        <v>204.14</v>
      </c>
      <c r="R1741" t="n">
        <v>34.03</v>
      </c>
      <c r="S1741" t="n">
        <v>17.37</v>
      </c>
      <c r="T1741" t="n">
        <v>6154.33</v>
      </c>
      <c r="U1741" t="n">
        <v>0.51</v>
      </c>
      <c r="V1741" t="n">
        <v>0.72</v>
      </c>
      <c r="W1741" t="n">
        <v>1.17</v>
      </c>
      <c r="X1741" t="n">
        <v>0.39</v>
      </c>
      <c r="Y1741" t="n">
        <v>1</v>
      </c>
      <c r="Z1741" t="n">
        <v>10</v>
      </c>
    </row>
    <row r="1742">
      <c r="A1742" t="n">
        <v>15</v>
      </c>
      <c r="B1742" t="n">
        <v>145</v>
      </c>
      <c r="C1742" t="inlineStr">
        <is>
          <t xml:space="preserve">CONCLUIDO	</t>
        </is>
      </c>
      <c r="D1742" t="n">
        <v>9.010999999999999</v>
      </c>
      <c r="E1742" t="n">
        <v>11.1</v>
      </c>
      <c r="F1742" t="n">
        <v>7.07</v>
      </c>
      <c r="G1742" t="n">
        <v>21.21</v>
      </c>
      <c r="H1742" t="n">
        <v>0.29</v>
      </c>
      <c r="I1742" t="n">
        <v>20</v>
      </c>
      <c r="J1742" t="n">
        <v>292.79</v>
      </c>
      <c r="K1742" t="n">
        <v>61.2</v>
      </c>
      <c r="L1742" t="n">
        <v>4.75</v>
      </c>
      <c r="M1742" t="n">
        <v>18</v>
      </c>
      <c r="N1742" t="n">
        <v>81.84</v>
      </c>
      <c r="O1742" t="n">
        <v>36344.4</v>
      </c>
      <c r="P1742" t="n">
        <v>124.94</v>
      </c>
      <c r="Q1742" t="n">
        <v>204.18</v>
      </c>
      <c r="R1742" t="n">
        <v>33.59</v>
      </c>
      <c r="S1742" t="n">
        <v>17.37</v>
      </c>
      <c r="T1742" t="n">
        <v>5937.26</v>
      </c>
      <c r="U1742" t="n">
        <v>0.52</v>
      </c>
      <c r="V1742" t="n">
        <v>0.72</v>
      </c>
      <c r="W1742" t="n">
        <v>1.17</v>
      </c>
      <c r="X1742" t="n">
        <v>0.38</v>
      </c>
      <c r="Y1742" t="n">
        <v>1</v>
      </c>
      <c r="Z1742" t="n">
        <v>10</v>
      </c>
    </row>
    <row r="1743">
      <c r="A1743" t="n">
        <v>16</v>
      </c>
      <c r="B1743" t="n">
        <v>145</v>
      </c>
      <c r="C1743" t="inlineStr">
        <is>
          <t xml:space="preserve">CONCLUIDO	</t>
        </is>
      </c>
      <c r="D1743" t="n">
        <v>9.071400000000001</v>
      </c>
      <c r="E1743" t="n">
        <v>11.02</v>
      </c>
      <c r="F1743" t="n">
        <v>7.05</v>
      </c>
      <c r="G1743" t="n">
        <v>22.26</v>
      </c>
      <c r="H1743" t="n">
        <v>0.3</v>
      </c>
      <c r="I1743" t="n">
        <v>19</v>
      </c>
      <c r="J1743" t="n">
        <v>293.3</v>
      </c>
      <c r="K1743" t="n">
        <v>61.2</v>
      </c>
      <c r="L1743" t="n">
        <v>5</v>
      </c>
      <c r="M1743" t="n">
        <v>17</v>
      </c>
      <c r="N1743" t="n">
        <v>82.09999999999999</v>
      </c>
      <c r="O1743" t="n">
        <v>36407.75</v>
      </c>
      <c r="P1743" t="n">
        <v>124.41</v>
      </c>
      <c r="Q1743" t="n">
        <v>204.21</v>
      </c>
      <c r="R1743" t="n">
        <v>32.91</v>
      </c>
      <c r="S1743" t="n">
        <v>17.37</v>
      </c>
      <c r="T1743" t="n">
        <v>5603.91</v>
      </c>
      <c r="U1743" t="n">
        <v>0.53</v>
      </c>
      <c r="V1743" t="n">
        <v>0.72</v>
      </c>
      <c r="W1743" t="n">
        <v>1.17</v>
      </c>
      <c r="X1743" t="n">
        <v>0.36</v>
      </c>
      <c r="Y1743" t="n">
        <v>1</v>
      </c>
      <c r="Z1743" t="n">
        <v>10</v>
      </c>
    </row>
    <row r="1744">
      <c r="A1744" t="n">
        <v>17</v>
      </c>
      <c r="B1744" t="n">
        <v>145</v>
      </c>
      <c r="C1744" t="inlineStr">
        <is>
          <t xml:space="preserve">CONCLUIDO	</t>
        </is>
      </c>
      <c r="D1744" t="n">
        <v>9.134499999999999</v>
      </c>
      <c r="E1744" t="n">
        <v>10.95</v>
      </c>
      <c r="F1744" t="n">
        <v>7.03</v>
      </c>
      <c r="G1744" t="n">
        <v>23.43</v>
      </c>
      <c r="H1744" t="n">
        <v>0.32</v>
      </c>
      <c r="I1744" t="n">
        <v>18</v>
      </c>
      <c r="J1744" t="n">
        <v>293.81</v>
      </c>
      <c r="K1744" t="n">
        <v>61.2</v>
      </c>
      <c r="L1744" t="n">
        <v>5.25</v>
      </c>
      <c r="M1744" t="n">
        <v>16</v>
      </c>
      <c r="N1744" t="n">
        <v>82.36</v>
      </c>
      <c r="O1744" t="n">
        <v>36471.2</v>
      </c>
      <c r="P1744" t="n">
        <v>124.01</v>
      </c>
      <c r="Q1744" t="n">
        <v>204.15</v>
      </c>
      <c r="R1744" t="n">
        <v>32.34</v>
      </c>
      <c r="S1744" t="n">
        <v>17.37</v>
      </c>
      <c r="T1744" t="n">
        <v>5324.09</v>
      </c>
      <c r="U1744" t="n">
        <v>0.54</v>
      </c>
      <c r="V1744" t="n">
        <v>0.73</v>
      </c>
      <c r="W1744" t="n">
        <v>1.16</v>
      </c>
      <c r="X1744" t="n">
        <v>0.34</v>
      </c>
      <c r="Y1744" t="n">
        <v>1</v>
      </c>
      <c r="Z1744" t="n">
        <v>10</v>
      </c>
    </row>
    <row r="1745">
      <c r="A1745" t="n">
        <v>18</v>
      </c>
      <c r="B1745" t="n">
        <v>145</v>
      </c>
      <c r="C1745" t="inlineStr">
        <is>
          <t xml:space="preserve">CONCLUIDO	</t>
        </is>
      </c>
      <c r="D1745" t="n">
        <v>9.133800000000001</v>
      </c>
      <c r="E1745" t="n">
        <v>10.95</v>
      </c>
      <c r="F1745" t="n">
        <v>7.03</v>
      </c>
      <c r="G1745" t="n">
        <v>23.43</v>
      </c>
      <c r="H1745" t="n">
        <v>0.33</v>
      </c>
      <c r="I1745" t="n">
        <v>18</v>
      </c>
      <c r="J1745" t="n">
        <v>294.33</v>
      </c>
      <c r="K1745" t="n">
        <v>61.2</v>
      </c>
      <c r="L1745" t="n">
        <v>5.5</v>
      </c>
      <c r="M1745" t="n">
        <v>16</v>
      </c>
      <c r="N1745" t="n">
        <v>82.63</v>
      </c>
      <c r="O1745" t="n">
        <v>36534.76</v>
      </c>
      <c r="P1745" t="n">
        <v>123.81</v>
      </c>
      <c r="Q1745" t="n">
        <v>204.17</v>
      </c>
      <c r="R1745" t="n">
        <v>32.14</v>
      </c>
      <c r="S1745" t="n">
        <v>17.37</v>
      </c>
      <c r="T1745" t="n">
        <v>5220.54</v>
      </c>
      <c r="U1745" t="n">
        <v>0.54</v>
      </c>
      <c r="V1745" t="n">
        <v>0.73</v>
      </c>
      <c r="W1745" t="n">
        <v>1.17</v>
      </c>
      <c r="X1745" t="n">
        <v>0.34</v>
      </c>
      <c r="Y1745" t="n">
        <v>1</v>
      </c>
      <c r="Z1745" t="n">
        <v>10</v>
      </c>
    </row>
    <row r="1746">
      <c r="A1746" t="n">
        <v>19</v>
      </c>
      <c r="B1746" t="n">
        <v>145</v>
      </c>
      <c r="C1746" t="inlineStr">
        <is>
          <t xml:space="preserve">CONCLUIDO	</t>
        </is>
      </c>
      <c r="D1746" t="n">
        <v>9.1839</v>
      </c>
      <c r="E1746" t="n">
        <v>10.89</v>
      </c>
      <c r="F1746" t="n">
        <v>7.02</v>
      </c>
      <c r="G1746" t="n">
        <v>24.79</v>
      </c>
      <c r="H1746" t="n">
        <v>0.35</v>
      </c>
      <c r="I1746" t="n">
        <v>17</v>
      </c>
      <c r="J1746" t="n">
        <v>294.84</v>
      </c>
      <c r="K1746" t="n">
        <v>61.2</v>
      </c>
      <c r="L1746" t="n">
        <v>5.75</v>
      </c>
      <c r="M1746" t="n">
        <v>15</v>
      </c>
      <c r="N1746" t="n">
        <v>82.90000000000001</v>
      </c>
      <c r="O1746" t="n">
        <v>36598.44</v>
      </c>
      <c r="P1746" t="n">
        <v>123.89</v>
      </c>
      <c r="Q1746" t="n">
        <v>204.15</v>
      </c>
      <c r="R1746" t="n">
        <v>32.19</v>
      </c>
      <c r="S1746" t="n">
        <v>17.37</v>
      </c>
      <c r="T1746" t="n">
        <v>5249.9</v>
      </c>
      <c r="U1746" t="n">
        <v>0.54</v>
      </c>
      <c r="V1746" t="n">
        <v>0.73</v>
      </c>
      <c r="W1746" t="n">
        <v>1.17</v>
      </c>
      <c r="X1746" t="n">
        <v>0.33</v>
      </c>
      <c r="Y1746" t="n">
        <v>1</v>
      </c>
      <c r="Z1746" t="n">
        <v>10</v>
      </c>
    </row>
    <row r="1747">
      <c r="A1747" t="n">
        <v>20</v>
      </c>
      <c r="B1747" t="n">
        <v>145</v>
      </c>
      <c r="C1747" t="inlineStr">
        <is>
          <t xml:space="preserve">CONCLUIDO	</t>
        </is>
      </c>
      <c r="D1747" t="n">
        <v>9.2583</v>
      </c>
      <c r="E1747" t="n">
        <v>10.8</v>
      </c>
      <c r="F1747" t="n">
        <v>6.99</v>
      </c>
      <c r="G1747" t="n">
        <v>26.21</v>
      </c>
      <c r="H1747" t="n">
        <v>0.36</v>
      </c>
      <c r="I1747" t="n">
        <v>16</v>
      </c>
      <c r="J1747" t="n">
        <v>295.36</v>
      </c>
      <c r="K1747" t="n">
        <v>61.2</v>
      </c>
      <c r="L1747" t="n">
        <v>6</v>
      </c>
      <c r="M1747" t="n">
        <v>14</v>
      </c>
      <c r="N1747" t="n">
        <v>83.16</v>
      </c>
      <c r="O1747" t="n">
        <v>36662.22</v>
      </c>
      <c r="P1747" t="n">
        <v>123.17</v>
      </c>
      <c r="Q1747" t="n">
        <v>204.14</v>
      </c>
      <c r="R1747" t="n">
        <v>31.11</v>
      </c>
      <c r="S1747" t="n">
        <v>17.37</v>
      </c>
      <c r="T1747" t="n">
        <v>4715.4</v>
      </c>
      <c r="U1747" t="n">
        <v>0.5600000000000001</v>
      </c>
      <c r="V1747" t="n">
        <v>0.73</v>
      </c>
      <c r="W1747" t="n">
        <v>1.16</v>
      </c>
      <c r="X1747" t="n">
        <v>0.3</v>
      </c>
      <c r="Y1747" t="n">
        <v>1</v>
      </c>
      <c r="Z1747" t="n">
        <v>10</v>
      </c>
    </row>
    <row r="1748">
      <c r="A1748" t="n">
        <v>21</v>
      </c>
      <c r="B1748" t="n">
        <v>145</v>
      </c>
      <c r="C1748" t="inlineStr">
        <is>
          <t xml:space="preserve">CONCLUIDO	</t>
        </is>
      </c>
      <c r="D1748" t="n">
        <v>9.236499999999999</v>
      </c>
      <c r="E1748" t="n">
        <v>10.83</v>
      </c>
      <c r="F1748" t="n">
        <v>7.02</v>
      </c>
      <c r="G1748" t="n">
        <v>26.31</v>
      </c>
      <c r="H1748" t="n">
        <v>0.38</v>
      </c>
      <c r="I1748" t="n">
        <v>16</v>
      </c>
      <c r="J1748" t="n">
        <v>295.88</v>
      </c>
      <c r="K1748" t="n">
        <v>61.2</v>
      </c>
      <c r="L1748" t="n">
        <v>6.25</v>
      </c>
      <c r="M1748" t="n">
        <v>14</v>
      </c>
      <c r="N1748" t="n">
        <v>83.43000000000001</v>
      </c>
      <c r="O1748" t="n">
        <v>36726.12</v>
      </c>
      <c r="P1748" t="n">
        <v>123.61</v>
      </c>
      <c r="Q1748" t="n">
        <v>204.17</v>
      </c>
      <c r="R1748" t="n">
        <v>31.85</v>
      </c>
      <c r="S1748" t="n">
        <v>17.37</v>
      </c>
      <c r="T1748" t="n">
        <v>5084.91</v>
      </c>
      <c r="U1748" t="n">
        <v>0.55</v>
      </c>
      <c r="V1748" t="n">
        <v>0.73</v>
      </c>
      <c r="W1748" t="n">
        <v>1.17</v>
      </c>
      <c r="X1748" t="n">
        <v>0.32</v>
      </c>
      <c r="Y1748" t="n">
        <v>1</v>
      </c>
      <c r="Z1748" t="n">
        <v>10</v>
      </c>
    </row>
    <row r="1749">
      <c r="A1749" t="n">
        <v>22</v>
      </c>
      <c r="B1749" t="n">
        <v>145</v>
      </c>
      <c r="C1749" t="inlineStr">
        <is>
          <t xml:space="preserve">CONCLUIDO	</t>
        </is>
      </c>
      <c r="D1749" t="n">
        <v>9.325900000000001</v>
      </c>
      <c r="E1749" t="n">
        <v>10.72</v>
      </c>
      <c r="F1749" t="n">
        <v>6.97</v>
      </c>
      <c r="G1749" t="n">
        <v>27.86</v>
      </c>
      <c r="H1749" t="n">
        <v>0.39</v>
      </c>
      <c r="I1749" t="n">
        <v>15</v>
      </c>
      <c r="J1749" t="n">
        <v>296.4</v>
      </c>
      <c r="K1749" t="n">
        <v>61.2</v>
      </c>
      <c r="L1749" t="n">
        <v>6.5</v>
      </c>
      <c r="M1749" t="n">
        <v>13</v>
      </c>
      <c r="N1749" t="n">
        <v>83.7</v>
      </c>
      <c r="O1749" t="n">
        <v>36790.13</v>
      </c>
      <c r="P1749" t="n">
        <v>122.69</v>
      </c>
      <c r="Q1749" t="n">
        <v>204.23</v>
      </c>
      <c r="R1749" t="n">
        <v>30.29</v>
      </c>
      <c r="S1749" t="n">
        <v>17.37</v>
      </c>
      <c r="T1749" t="n">
        <v>4313.79</v>
      </c>
      <c r="U1749" t="n">
        <v>0.57</v>
      </c>
      <c r="V1749" t="n">
        <v>0.73</v>
      </c>
      <c r="W1749" t="n">
        <v>1.16</v>
      </c>
      <c r="X1749" t="n">
        <v>0.27</v>
      </c>
      <c r="Y1749" t="n">
        <v>1</v>
      </c>
      <c r="Z1749" t="n">
        <v>10</v>
      </c>
    </row>
    <row r="1750">
      <c r="A1750" t="n">
        <v>23</v>
      </c>
      <c r="B1750" t="n">
        <v>145</v>
      </c>
      <c r="C1750" t="inlineStr">
        <is>
          <t xml:space="preserve">CONCLUIDO	</t>
        </is>
      </c>
      <c r="D1750" t="n">
        <v>9.378399999999999</v>
      </c>
      <c r="E1750" t="n">
        <v>10.66</v>
      </c>
      <c r="F1750" t="n">
        <v>6.96</v>
      </c>
      <c r="G1750" t="n">
        <v>29.82</v>
      </c>
      <c r="H1750" t="n">
        <v>0.4</v>
      </c>
      <c r="I1750" t="n">
        <v>14</v>
      </c>
      <c r="J1750" t="n">
        <v>296.92</v>
      </c>
      <c r="K1750" t="n">
        <v>61.2</v>
      </c>
      <c r="L1750" t="n">
        <v>6.75</v>
      </c>
      <c r="M1750" t="n">
        <v>12</v>
      </c>
      <c r="N1750" t="n">
        <v>83.97</v>
      </c>
      <c r="O1750" t="n">
        <v>36854.25</v>
      </c>
      <c r="P1750" t="n">
        <v>122.41</v>
      </c>
      <c r="Q1750" t="n">
        <v>204.15</v>
      </c>
      <c r="R1750" t="n">
        <v>30.24</v>
      </c>
      <c r="S1750" t="n">
        <v>17.37</v>
      </c>
      <c r="T1750" t="n">
        <v>4291.14</v>
      </c>
      <c r="U1750" t="n">
        <v>0.57</v>
      </c>
      <c r="V1750" t="n">
        <v>0.73</v>
      </c>
      <c r="W1750" t="n">
        <v>1.16</v>
      </c>
      <c r="X1750" t="n">
        <v>0.27</v>
      </c>
      <c r="Y1750" t="n">
        <v>1</v>
      </c>
      <c r="Z1750" t="n">
        <v>10</v>
      </c>
    </row>
    <row r="1751">
      <c r="A1751" t="n">
        <v>24</v>
      </c>
      <c r="B1751" t="n">
        <v>145</v>
      </c>
      <c r="C1751" t="inlineStr">
        <is>
          <t xml:space="preserve">CONCLUIDO	</t>
        </is>
      </c>
      <c r="D1751" t="n">
        <v>9.388199999999999</v>
      </c>
      <c r="E1751" t="n">
        <v>10.65</v>
      </c>
      <c r="F1751" t="n">
        <v>6.95</v>
      </c>
      <c r="G1751" t="n">
        <v>29.78</v>
      </c>
      <c r="H1751" t="n">
        <v>0.42</v>
      </c>
      <c r="I1751" t="n">
        <v>14</v>
      </c>
      <c r="J1751" t="n">
        <v>297.44</v>
      </c>
      <c r="K1751" t="n">
        <v>61.2</v>
      </c>
      <c r="L1751" t="n">
        <v>7</v>
      </c>
      <c r="M1751" t="n">
        <v>12</v>
      </c>
      <c r="N1751" t="n">
        <v>84.23999999999999</v>
      </c>
      <c r="O1751" t="n">
        <v>36918.48</v>
      </c>
      <c r="P1751" t="n">
        <v>122.35</v>
      </c>
      <c r="Q1751" t="n">
        <v>204.15</v>
      </c>
      <c r="R1751" t="n">
        <v>29.7</v>
      </c>
      <c r="S1751" t="n">
        <v>17.37</v>
      </c>
      <c r="T1751" t="n">
        <v>4021.89</v>
      </c>
      <c r="U1751" t="n">
        <v>0.58</v>
      </c>
      <c r="V1751" t="n">
        <v>0.74</v>
      </c>
      <c r="W1751" t="n">
        <v>1.16</v>
      </c>
      <c r="X1751" t="n">
        <v>0.26</v>
      </c>
      <c r="Y1751" t="n">
        <v>1</v>
      </c>
      <c r="Z1751" t="n">
        <v>10</v>
      </c>
    </row>
    <row r="1752">
      <c r="A1752" t="n">
        <v>25</v>
      </c>
      <c r="B1752" t="n">
        <v>145</v>
      </c>
      <c r="C1752" t="inlineStr">
        <is>
          <t xml:space="preserve">CONCLUIDO	</t>
        </is>
      </c>
      <c r="D1752" t="n">
        <v>9.3848</v>
      </c>
      <c r="E1752" t="n">
        <v>10.66</v>
      </c>
      <c r="F1752" t="n">
        <v>6.95</v>
      </c>
      <c r="G1752" t="n">
        <v>29.79</v>
      </c>
      <c r="H1752" t="n">
        <v>0.43</v>
      </c>
      <c r="I1752" t="n">
        <v>14</v>
      </c>
      <c r="J1752" t="n">
        <v>297.96</v>
      </c>
      <c r="K1752" t="n">
        <v>61.2</v>
      </c>
      <c r="L1752" t="n">
        <v>7.25</v>
      </c>
      <c r="M1752" t="n">
        <v>12</v>
      </c>
      <c r="N1752" t="n">
        <v>84.51000000000001</v>
      </c>
      <c r="O1752" t="n">
        <v>36982.83</v>
      </c>
      <c r="P1752" t="n">
        <v>122.18</v>
      </c>
      <c r="Q1752" t="n">
        <v>204.14</v>
      </c>
      <c r="R1752" t="n">
        <v>29.9</v>
      </c>
      <c r="S1752" t="n">
        <v>17.37</v>
      </c>
      <c r="T1752" t="n">
        <v>4124</v>
      </c>
      <c r="U1752" t="n">
        <v>0.58</v>
      </c>
      <c r="V1752" t="n">
        <v>0.73</v>
      </c>
      <c r="W1752" t="n">
        <v>1.16</v>
      </c>
      <c r="X1752" t="n">
        <v>0.26</v>
      </c>
      <c r="Y1752" t="n">
        <v>1</v>
      </c>
      <c r="Z1752" t="n">
        <v>10</v>
      </c>
    </row>
    <row r="1753">
      <c r="A1753" t="n">
        <v>26</v>
      </c>
      <c r="B1753" t="n">
        <v>145</v>
      </c>
      <c r="C1753" t="inlineStr">
        <is>
          <t xml:space="preserve">CONCLUIDO	</t>
        </is>
      </c>
      <c r="D1753" t="n">
        <v>9.4481</v>
      </c>
      <c r="E1753" t="n">
        <v>10.58</v>
      </c>
      <c r="F1753" t="n">
        <v>6.93</v>
      </c>
      <c r="G1753" t="n">
        <v>32.01</v>
      </c>
      <c r="H1753" t="n">
        <v>0.45</v>
      </c>
      <c r="I1753" t="n">
        <v>13</v>
      </c>
      <c r="J1753" t="n">
        <v>298.48</v>
      </c>
      <c r="K1753" t="n">
        <v>61.2</v>
      </c>
      <c r="L1753" t="n">
        <v>7.5</v>
      </c>
      <c r="M1753" t="n">
        <v>11</v>
      </c>
      <c r="N1753" t="n">
        <v>84.79000000000001</v>
      </c>
      <c r="O1753" t="n">
        <v>37047.29</v>
      </c>
      <c r="P1753" t="n">
        <v>121.93</v>
      </c>
      <c r="Q1753" t="n">
        <v>204.14</v>
      </c>
      <c r="R1753" t="n">
        <v>29.37</v>
      </c>
      <c r="S1753" t="n">
        <v>17.37</v>
      </c>
      <c r="T1753" t="n">
        <v>3860.58</v>
      </c>
      <c r="U1753" t="n">
        <v>0.59</v>
      </c>
      <c r="V1753" t="n">
        <v>0.74</v>
      </c>
      <c r="W1753" t="n">
        <v>1.16</v>
      </c>
      <c r="X1753" t="n">
        <v>0.24</v>
      </c>
      <c r="Y1753" t="n">
        <v>1</v>
      </c>
      <c r="Z1753" t="n">
        <v>10</v>
      </c>
    </row>
    <row r="1754">
      <c r="A1754" t="n">
        <v>27</v>
      </c>
      <c r="B1754" t="n">
        <v>145</v>
      </c>
      <c r="C1754" t="inlineStr">
        <is>
          <t xml:space="preserve">CONCLUIDO	</t>
        </is>
      </c>
      <c r="D1754" t="n">
        <v>9.446099999999999</v>
      </c>
      <c r="E1754" t="n">
        <v>10.59</v>
      </c>
      <c r="F1754" t="n">
        <v>6.94</v>
      </c>
      <c r="G1754" t="n">
        <v>32.02</v>
      </c>
      <c r="H1754" t="n">
        <v>0.46</v>
      </c>
      <c r="I1754" t="n">
        <v>13</v>
      </c>
      <c r="J1754" t="n">
        <v>299.01</v>
      </c>
      <c r="K1754" t="n">
        <v>61.2</v>
      </c>
      <c r="L1754" t="n">
        <v>7.75</v>
      </c>
      <c r="M1754" t="n">
        <v>11</v>
      </c>
      <c r="N1754" t="n">
        <v>85.06</v>
      </c>
      <c r="O1754" t="n">
        <v>37111.87</v>
      </c>
      <c r="P1754" t="n">
        <v>121.9</v>
      </c>
      <c r="Q1754" t="n">
        <v>204.15</v>
      </c>
      <c r="R1754" t="n">
        <v>29.41</v>
      </c>
      <c r="S1754" t="n">
        <v>17.37</v>
      </c>
      <c r="T1754" t="n">
        <v>3883.85</v>
      </c>
      <c r="U1754" t="n">
        <v>0.59</v>
      </c>
      <c r="V1754" t="n">
        <v>0.74</v>
      </c>
      <c r="W1754" t="n">
        <v>1.16</v>
      </c>
      <c r="X1754" t="n">
        <v>0.25</v>
      </c>
      <c r="Y1754" t="n">
        <v>1</v>
      </c>
      <c r="Z1754" t="n">
        <v>10</v>
      </c>
    </row>
    <row r="1755">
      <c r="A1755" t="n">
        <v>28</v>
      </c>
      <c r="B1755" t="n">
        <v>145</v>
      </c>
      <c r="C1755" t="inlineStr">
        <is>
          <t xml:space="preserve">CONCLUIDO	</t>
        </is>
      </c>
      <c r="D1755" t="n">
        <v>9.5137</v>
      </c>
      <c r="E1755" t="n">
        <v>10.51</v>
      </c>
      <c r="F1755" t="n">
        <v>6.92</v>
      </c>
      <c r="G1755" t="n">
        <v>34.58</v>
      </c>
      <c r="H1755" t="n">
        <v>0.48</v>
      </c>
      <c r="I1755" t="n">
        <v>12</v>
      </c>
      <c r="J1755" t="n">
        <v>299.53</v>
      </c>
      <c r="K1755" t="n">
        <v>61.2</v>
      </c>
      <c r="L1755" t="n">
        <v>8</v>
      </c>
      <c r="M1755" t="n">
        <v>10</v>
      </c>
      <c r="N1755" t="n">
        <v>85.33</v>
      </c>
      <c r="O1755" t="n">
        <v>37176.68</v>
      </c>
      <c r="P1755" t="n">
        <v>121.51</v>
      </c>
      <c r="Q1755" t="n">
        <v>204.15</v>
      </c>
      <c r="R1755" t="n">
        <v>28.86</v>
      </c>
      <c r="S1755" t="n">
        <v>17.37</v>
      </c>
      <c r="T1755" t="n">
        <v>3612.7</v>
      </c>
      <c r="U1755" t="n">
        <v>0.6</v>
      </c>
      <c r="V1755" t="n">
        <v>0.74</v>
      </c>
      <c r="W1755" t="n">
        <v>1.15</v>
      </c>
      <c r="X1755" t="n">
        <v>0.22</v>
      </c>
      <c r="Y1755" t="n">
        <v>1</v>
      </c>
      <c r="Z1755" t="n">
        <v>10</v>
      </c>
    </row>
    <row r="1756">
      <c r="A1756" t="n">
        <v>29</v>
      </c>
      <c r="B1756" t="n">
        <v>145</v>
      </c>
      <c r="C1756" t="inlineStr">
        <is>
          <t xml:space="preserve">CONCLUIDO	</t>
        </is>
      </c>
      <c r="D1756" t="n">
        <v>9.512700000000001</v>
      </c>
      <c r="E1756" t="n">
        <v>10.51</v>
      </c>
      <c r="F1756" t="n">
        <v>6.92</v>
      </c>
      <c r="G1756" t="n">
        <v>34.58</v>
      </c>
      <c r="H1756" t="n">
        <v>0.49</v>
      </c>
      <c r="I1756" t="n">
        <v>12</v>
      </c>
      <c r="J1756" t="n">
        <v>300.06</v>
      </c>
      <c r="K1756" t="n">
        <v>61.2</v>
      </c>
      <c r="L1756" t="n">
        <v>8.25</v>
      </c>
      <c r="M1756" t="n">
        <v>10</v>
      </c>
      <c r="N1756" t="n">
        <v>85.61</v>
      </c>
      <c r="O1756" t="n">
        <v>37241.49</v>
      </c>
      <c r="P1756" t="n">
        <v>121.52</v>
      </c>
      <c r="Q1756" t="n">
        <v>204.14</v>
      </c>
      <c r="R1756" t="n">
        <v>28.75</v>
      </c>
      <c r="S1756" t="n">
        <v>17.37</v>
      </c>
      <c r="T1756" t="n">
        <v>3558.2</v>
      </c>
      <c r="U1756" t="n">
        <v>0.6</v>
      </c>
      <c r="V1756" t="n">
        <v>0.74</v>
      </c>
      <c r="W1756" t="n">
        <v>1.16</v>
      </c>
      <c r="X1756" t="n">
        <v>0.23</v>
      </c>
      <c r="Y1756" t="n">
        <v>1</v>
      </c>
      <c r="Z1756" t="n">
        <v>10</v>
      </c>
    </row>
    <row r="1757">
      <c r="A1757" t="n">
        <v>30</v>
      </c>
      <c r="B1757" t="n">
        <v>145</v>
      </c>
      <c r="C1757" t="inlineStr">
        <is>
          <t xml:space="preserve">CONCLUIDO	</t>
        </is>
      </c>
      <c r="D1757" t="n">
        <v>9.512</v>
      </c>
      <c r="E1757" t="n">
        <v>10.51</v>
      </c>
      <c r="F1757" t="n">
        <v>6.92</v>
      </c>
      <c r="G1757" t="n">
        <v>34.59</v>
      </c>
      <c r="H1757" t="n">
        <v>0.5</v>
      </c>
      <c r="I1757" t="n">
        <v>12</v>
      </c>
      <c r="J1757" t="n">
        <v>300.59</v>
      </c>
      <c r="K1757" t="n">
        <v>61.2</v>
      </c>
      <c r="L1757" t="n">
        <v>8.5</v>
      </c>
      <c r="M1757" t="n">
        <v>10</v>
      </c>
      <c r="N1757" t="n">
        <v>85.89</v>
      </c>
      <c r="O1757" t="n">
        <v>37306.42</v>
      </c>
      <c r="P1757" t="n">
        <v>121.4</v>
      </c>
      <c r="Q1757" t="n">
        <v>204.15</v>
      </c>
      <c r="R1757" t="n">
        <v>28.83</v>
      </c>
      <c r="S1757" t="n">
        <v>17.37</v>
      </c>
      <c r="T1757" t="n">
        <v>3596.56</v>
      </c>
      <c r="U1757" t="n">
        <v>0.6</v>
      </c>
      <c r="V1757" t="n">
        <v>0.74</v>
      </c>
      <c r="W1757" t="n">
        <v>1.16</v>
      </c>
      <c r="X1757" t="n">
        <v>0.23</v>
      </c>
      <c r="Y1757" t="n">
        <v>1</v>
      </c>
      <c r="Z1757" t="n">
        <v>10</v>
      </c>
    </row>
    <row r="1758">
      <c r="A1758" t="n">
        <v>31</v>
      </c>
      <c r="B1758" t="n">
        <v>145</v>
      </c>
      <c r="C1758" t="inlineStr">
        <is>
          <t xml:space="preserve">CONCLUIDO	</t>
        </is>
      </c>
      <c r="D1758" t="n">
        <v>9.5916</v>
      </c>
      <c r="E1758" t="n">
        <v>10.43</v>
      </c>
      <c r="F1758" t="n">
        <v>6.88</v>
      </c>
      <c r="G1758" t="n">
        <v>37.55</v>
      </c>
      <c r="H1758" t="n">
        <v>0.52</v>
      </c>
      <c r="I1758" t="n">
        <v>11</v>
      </c>
      <c r="J1758" t="n">
        <v>301.11</v>
      </c>
      <c r="K1758" t="n">
        <v>61.2</v>
      </c>
      <c r="L1758" t="n">
        <v>8.75</v>
      </c>
      <c r="M1758" t="n">
        <v>9</v>
      </c>
      <c r="N1758" t="n">
        <v>86.16</v>
      </c>
      <c r="O1758" t="n">
        <v>37371.47</v>
      </c>
      <c r="P1758" t="n">
        <v>120.66</v>
      </c>
      <c r="Q1758" t="n">
        <v>204.15</v>
      </c>
      <c r="R1758" t="n">
        <v>27.68</v>
      </c>
      <c r="S1758" t="n">
        <v>17.37</v>
      </c>
      <c r="T1758" t="n">
        <v>3027.91</v>
      </c>
      <c r="U1758" t="n">
        <v>0.63</v>
      </c>
      <c r="V1758" t="n">
        <v>0.74</v>
      </c>
      <c r="W1758" t="n">
        <v>1.16</v>
      </c>
      <c r="X1758" t="n">
        <v>0.19</v>
      </c>
      <c r="Y1758" t="n">
        <v>1</v>
      </c>
      <c r="Z1758" t="n">
        <v>10</v>
      </c>
    </row>
    <row r="1759">
      <c r="A1759" t="n">
        <v>32</v>
      </c>
      <c r="B1759" t="n">
        <v>145</v>
      </c>
      <c r="C1759" t="inlineStr">
        <is>
          <t xml:space="preserve">CONCLUIDO	</t>
        </is>
      </c>
      <c r="D1759" t="n">
        <v>9.5939</v>
      </c>
      <c r="E1759" t="n">
        <v>10.42</v>
      </c>
      <c r="F1759" t="n">
        <v>6.88</v>
      </c>
      <c r="G1759" t="n">
        <v>37.53</v>
      </c>
      <c r="H1759" t="n">
        <v>0.53</v>
      </c>
      <c r="I1759" t="n">
        <v>11</v>
      </c>
      <c r="J1759" t="n">
        <v>301.64</v>
      </c>
      <c r="K1759" t="n">
        <v>61.2</v>
      </c>
      <c r="L1759" t="n">
        <v>9</v>
      </c>
      <c r="M1759" t="n">
        <v>9</v>
      </c>
      <c r="N1759" t="n">
        <v>86.44</v>
      </c>
      <c r="O1759" t="n">
        <v>37436.63</v>
      </c>
      <c r="P1759" t="n">
        <v>120.6</v>
      </c>
      <c r="Q1759" t="n">
        <v>204.15</v>
      </c>
      <c r="R1759" t="n">
        <v>27.71</v>
      </c>
      <c r="S1759" t="n">
        <v>17.37</v>
      </c>
      <c r="T1759" t="n">
        <v>3044.24</v>
      </c>
      <c r="U1759" t="n">
        <v>0.63</v>
      </c>
      <c r="V1759" t="n">
        <v>0.74</v>
      </c>
      <c r="W1759" t="n">
        <v>1.15</v>
      </c>
      <c r="X1759" t="n">
        <v>0.19</v>
      </c>
      <c r="Y1759" t="n">
        <v>1</v>
      </c>
      <c r="Z1759" t="n">
        <v>10</v>
      </c>
    </row>
    <row r="1760">
      <c r="A1760" t="n">
        <v>33</v>
      </c>
      <c r="B1760" t="n">
        <v>145</v>
      </c>
      <c r="C1760" t="inlineStr">
        <is>
          <t xml:space="preserve">CONCLUIDO	</t>
        </is>
      </c>
      <c r="D1760" t="n">
        <v>9.5839</v>
      </c>
      <c r="E1760" t="n">
        <v>10.43</v>
      </c>
      <c r="F1760" t="n">
        <v>6.89</v>
      </c>
      <c r="G1760" t="n">
        <v>37.59</v>
      </c>
      <c r="H1760" t="n">
        <v>0.55</v>
      </c>
      <c r="I1760" t="n">
        <v>11</v>
      </c>
      <c r="J1760" t="n">
        <v>302.17</v>
      </c>
      <c r="K1760" t="n">
        <v>61.2</v>
      </c>
      <c r="L1760" t="n">
        <v>9.25</v>
      </c>
      <c r="M1760" t="n">
        <v>9</v>
      </c>
      <c r="N1760" t="n">
        <v>86.72</v>
      </c>
      <c r="O1760" t="n">
        <v>37501.91</v>
      </c>
      <c r="P1760" t="n">
        <v>120.78</v>
      </c>
      <c r="Q1760" t="n">
        <v>204.14</v>
      </c>
      <c r="R1760" t="n">
        <v>28.18</v>
      </c>
      <c r="S1760" t="n">
        <v>17.37</v>
      </c>
      <c r="T1760" t="n">
        <v>3278.71</v>
      </c>
      <c r="U1760" t="n">
        <v>0.62</v>
      </c>
      <c r="V1760" t="n">
        <v>0.74</v>
      </c>
      <c r="W1760" t="n">
        <v>1.15</v>
      </c>
      <c r="X1760" t="n">
        <v>0.2</v>
      </c>
      <c r="Y1760" t="n">
        <v>1</v>
      </c>
      <c r="Z1760" t="n">
        <v>10</v>
      </c>
    </row>
    <row r="1761">
      <c r="A1761" t="n">
        <v>34</v>
      </c>
      <c r="B1761" t="n">
        <v>145</v>
      </c>
      <c r="C1761" t="inlineStr">
        <is>
          <t xml:space="preserve">CONCLUIDO	</t>
        </is>
      </c>
      <c r="D1761" t="n">
        <v>9.588699999999999</v>
      </c>
      <c r="E1761" t="n">
        <v>10.43</v>
      </c>
      <c r="F1761" t="n">
        <v>6.89</v>
      </c>
      <c r="G1761" t="n">
        <v>37.57</v>
      </c>
      <c r="H1761" t="n">
        <v>0.5600000000000001</v>
      </c>
      <c r="I1761" t="n">
        <v>11</v>
      </c>
      <c r="J1761" t="n">
        <v>302.7</v>
      </c>
      <c r="K1761" t="n">
        <v>61.2</v>
      </c>
      <c r="L1761" t="n">
        <v>9.5</v>
      </c>
      <c r="M1761" t="n">
        <v>9</v>
      </c>
      <c r="N1761" t="n">
        <v>87</v>
      </c>
      <c r="O1761" t="n">
        <v>37567.32</v>
      </c>
      <c r="P1761" t="n">
        <v>120.5</v>
      </c>
      <c r="Q1761" t="n">
        <v>204.14</v>
      </c>
      <c r="R1761" t="n">
        <v>27.92</v>
      </c>
      <c r="S1761" t="n">
        <v>17.37</v>
      </c>
      <c r="T1761" t="n">
        <v>3146.27</v>
      </c>
      <c r="U1761" t="n">
        <v>0.62</v>
      </c>
      <c r="V1761" t="n">
        <v>0.74</v>
      </c>
      <c r="W1761" t="n">
        <v>1.15</v>
      </c>
      <c r="X1761" t="n">
        <v>0.2</v>
      </c>
      <c r="Y1761" t="n">
        <v>1</v>
      </c>
      <c r="Z1761" t="n">
        <v>10</v>
      </c>
    </row>
    <row r="1762">
      <c r="A1762" t="n">
        <v>35</v>
      </c>
      <c r="B1762" t="n">
        <v>145</v>
      </c>
      <c r="C1762" t="inlineStr">
        <is>
          <t xml:space="preserve">CONCLUIDO	</t>
        </is>
      </c>
      <c r="D1762" t="n">
        <v>9.663399999999999</v>
      </c>
      <c r="E1762" t="n">
        <v>10.35</v>
      </c>
      <c r="F1762" t="n">
        <v>6.86</v>
      </c>
      <c r="G1762" t="n">
        <v>41.16</v>
      </c>
      <c r="H1762" t="n">
        <v>0.57</v>
      </c>
      <c r="I1762" t="n">
        <v>10</v>
      </c>
      <c r="J1762" t="n">
        <v>303.23</v>
      </c>
      <c r="K1762" t="n">
        <v>61.2</v>
      </c>
      <c r="L1762" t="n">
        <v>9.75</v>
      </c>
      <c r="M1762" t="n">
        <v>8</v>
      </c>
      <c r="N1762" t="n">
        <v>87.28</v>
      </c>
      <c r="O1762" t="n">
        <v>37632.84</v>
      </c>
      <c r="P1762" t="n">
        <v>119.94</v>
      </c>
      <c r="Q1762" t="n">
        <v>204.14</v>
      </c>
      <c r="R1762" t="n">
        <v>27.12</v>
      </c>
      <c r="S1762" t="n">
        <v>17.37</v>
      </c>
      <c r="T1762" t="n">
        <v>2754.21</v>
      </c>
      <c r="U1762" t="n">
        <v>0.64</v>
      </c>
      <c r="V1762" t="n">
        <v>0.74</v>
      </c>
      <c r="W1762" t="n">
        <v>1.15</v>
      </c>
      <c r="X1762" t="n">
        <v>0.17</v>
      </c>
      <c r="Y1762" t="n">
        <v>1</v>
      </c>
      <c r="Z1762" t="n">
        <v>10</v>
      </c>
    </row>
    <row r="1763">
      <c r="A1763" t="n">
        <v>36</v>
      </c>
      <c r="B1763" t="n">
        <v>145</v>
      </c>
      <c r="C1763" t="inlineStr">
        <is>
          <t xml:space="preserve">CONCLUIDO	</t>
        </is>
      </c>
      <c r="D1763" t="n">
        <v>9.654299999999999</v>
      </c>
      <c r="E1763" t="n">
        <v>10.36</v>
      </c>
      <c r="F1763" t="n">
        <v>6.87</v>
      </c>
      <c r="G1763" t="n">
        <v>41.22</v>
      </c>
      <c r="H1763" t="n">
        <v>0.59</v>
      </c>
      <c r="I1763" t="n">
        <v>10</v>
      </c>
      <c r="J1763" t="n">
        <v>303.76</v>
      </c>
      <c r="K1763" t="n">
        <v>61.2</v>
      </c>
      <c r="L1763" t="n">
        <v>10</v>
      </c>
      <c r="M1763" t="n">
        <v>8</v>
      </c>
      <c r="N1763" t="n">
        <v>87.56999999999999</v>
      </c>
      <c r="O1763" t="n">
        <v>37698.48</v>
      </c>
      <c r="P1763" t="n">
        <v>120.13</v>
      </c>
      <c r="Q1763" t="n">
        <v>204.14</v>
      </c>
      <c r="R1763" t="n">
        <v>27.38</v>
      </c>
      <c r="S1763" t="n">
        <v>17.37</v>
      </c>
      <c r="T1763" t="n">
        <v>2884.26</v>
      </c>
      <c r="U1763" t="n">
        <v>0.63</v>
      </c>
      <c r="V1763" t="n">
        <v>0.74</v>
      </c>
      <c r="W1763" t="n">
        <v>1.15</v>
      </c>
      <c r="X1763" t="n">
        <v>0.18</v>
      </c>
      <c r="Y1763" t="n">
        <v>1</v>
      </c>
      <c r="Z1763" t="n">
        <v>10</v>
      </c>
    </row>
    <row r="1764">
      <c r="A1764" t="n">
        <v>37</v>
      </c>
      <c r="B1764" t="n">
        <v>145</v>
      </c>
      <c r="C1764" t="inlineStr">
        <is>
          <t xml:space="preserve">CONCLUIDO	</t>
        </is>
      </c>
      <c r="D1764" t="n">
        <v>9.6577</v>
      </c>
      <c r="E1764" t="n">
        <v>10.35</v>
      </c>
      <c r="F1764" t="n">
        <v>6.87</v>
      </c>
      <c r="G1764" t="n">
        <v>41.2</v>
      </c>
      <c r="H1764" t="n">
        <v>0.6</v>
      </c>
      <c r="I1764" t="n">
        <v>10</v>
      </c>
      <c r="J1764" t="n">
        <v>304.3</v>
      </c>
      <c r="K1764" t="n">
        <v>61.2</v>
      </c>
      <c r="L1764" t="n">
        <v>10.25</v>
      </c>
      <c r="M1764" t="n">
        <v>8</v>
      </c>
      <c r="N1764" t="n">
        <v>87.84999999999999</v>
      </c>
      <c r="O1764" t="n">
        <v>37764.25</v>
      </c>
      <c r="P1764" t="n">
        <v>120.14</v>
      </c>
      <c r="Q1764" t="n">
        <v>204.15</v>
      </c>
      <c r="R1764" t="n">
        <v>27.35</v>
      </c>
      <c r="S1764" t="n">
        <v>17.37</v>
      </c>
      <c r="T1764" t="n">
        <v>2865.55</v>
      </c>
      <c r="U1764" t="n">
        <v>0.64</v>
      </c>
      <c r="V1764" t="n">
        <v>0.74</v>
      </c>
      <c r="W1764" t="n">
        <v>1.15</v>
      </c>
      <c r="X1764" t="n">
        <v>0.17</v>
      </c>
      <c r="Y1764" t="n">
        <v>1</v>
      </c>
      <c r="Z1764" t="n">
        <v>10</v>
      </c>
    </row>
    <row r="1765">
      <c r="A1765" t="n">
        <v>38</v>
      </c>
      <c r="B1765" t="n">
        <v>145</v>
      </c>
      <c r="C1765" t="inlineStr">
        <is>
          <t xml:space="preserve">CONCLUIDO	</t>
        </is>
      </c>
      <c r="D1765" t="n">
        <v>9.6595</v>
      </c>
      <c r="E1765" t="n">
        <v>10.35</v>
      </c>
      <c r="F1765" t="n">
        <v>6.86</v>
      </c>
      <c r="G1765" t="n">
        <v>41.19</v>
      </c>
      <c r="H1765" t="n">
        <v>0.61</v>
      </c>
      <c r="I1765" t="n">
        <v>10</v>
      </c>
      <c r="J1765" t="n">
        <v>304.83</v>
      </c>
      <c r="K1765" t="n">
        <v>61.2</v>
      </c>
      <c r="L1765" t="n">
        <v>10.5</v>
      </c>
      <c r="M1765" t="n">
        <v>8</v>
      </c>
      <c r="N1765" t="n">
        <v>88.13</v>
      </c>
      <c r="O1765" t="n">
        <v>37830.13</v>
      </c>
      <c r="P1765" t="n">
        <v>120.05</v>
      </c>
      <c r="Q1765" t="n">
        <v>204.14</v>
      </c>
      <c r="R1765" t="n">
        <v>27.28</v>
      </c>
      <c r="S1765" t="n">
        <v>17.37</v>
      </c>
      <c r="T1765" t="n">
        <v>2830.87</v>
      </c>
      <c r="U1765" t="n">
        <v>0.64</v>
      </c>
      <c r="V1765" t="n">
        <v>0.74</v>
      </c>
      <c r="W1765" t="n">
        <v>1.15</v>
      </c>
      <c r="X1765" t="n">
        <v>0.17</v>
      </c>
      <c r="Y1765" t="n">
        <v>1</v>
      </c>
      <c r="Z1765" t="n">
        <v>10</v>
      </c>
    </row>
    <row r="1766">
      <c r="A1766" t="n">
        <v>39</v>
      </c>
      <c r="B1766" t="n">
        <v>145</v>
      </c>
      <c r="C1766" t="inlineStr">
        <is>
          <t xml:space="preserve">CONCLUIDO	</t>
        </is>
      </c>
      <c r="D1766" t="n">
        <v>9.728899999999999</v>
      </c>
      <c r="E1766" t="n">
        <v>10.28</v>
      </c>
      <c r="F1766" t="n">
        <v>6.84</v>
      </c>
      <c r="G1766" t="n">
        <v>45.63</v>
      </c>
      <c r="H1766" t="n">
        <v>0.63</v>
      </c>
      <c r="I1766" t="n">
        <v>9</v>
      </c>
      <c r="J1766" t="n">
        <v>305.37</v>
      </c>
      <c r="K1766" t="n">
        <v>61.2</v>
      </c>
      <c r="L1766" t="n">
        <v>10.75</v>
      </c>
      <c r="M1766" t="n">
        <v>7</v>
      </c>
      <c r="N1766" t="n">
        <v>88.42</v>
      </c>
      <c r="O1766" t="n">
        <v>37896.14</v>
      </c>
      <c r="P1766" t="n">
        <v>119.42</v>
      </c>
      <c r="Q1766" t="n">
        <v>204.16</v>
      </c>
      <c r="R1766" t="n">
        <v>26.6</v>
      </c>
      <c r="S1766" t="n">
        <v>17.37</v>
      </c>
      <c r="T1766" t="n">
        <v>2497.23</v>
      </c>
      <c r="U1766" t="n">
        <v>0.65</v>
      </c>
      <c r="V1766" t="n">
        <v>0.75</v>
      </c>
      <c r="W1766" t="n">
        <v>1.15</v>
      </c>
      <c r="X1766" t="n">
        <v>0.15</v>
      </c>
      <c r="Y1766" t="n">
        <v>1</v>
      </c>
      <c r="Z1766" t="n">
        <v>10</v>
      </c>
    </row>
    <row r="1767">
      <c r="A1767" t="n">
        <v>40</v>
      </c>
      <c r="B1767" t="n">
        <v>145</v>
      </c>
      <c r="C1767" t="inlineStr">
        <is>
          <t xml:space="preserve">CONCLUIDO	</t>
        </is>
      </c>
      <c r="D1767" t="n">
        <v>9.7171</v>
      </c>
      <c r="E1767" t="n">
        <v>10.29</v>
      </c>
      <c r="F1767" t="n">
        <v>6.86</v>
      </c>
      <c r="G1767" t="n">
        <v>45.71</v>
      </c>
      <c r="H1767" t="n">
        <v>0.64</v>
      </c>
      <c r="I1767" t="n">
        <v>9</v>
      </c>
      <c r="J1767" t="n">
        <v>305.9</v>
      </c>
      <c r="K1767" t="n">
        <v>61.2</v>
      </c>
      <c r="L1767" t="n">
        <v>11</v>
      </c>
      <c r="M1767" t="n">
        <v>7</v>
      </c>
      <c r="N1767" t="n">
        <v>88.7</v>
      </c>
      <c r="O1767" t="n">
        <v>37962.28</v>
      </c>
      <c r="P1767" t="n">
        <v>119.9</v>
      </c>
      <c r="Q1767" t="n">
        <v>204.15</v>
      </c>
      <c r="R1767" t="n">
        <v>27.02</v>
      </c>
      <c r="S1767" t="n">
        <v>17.37</v>
      </c>
      <c r="T1767" t="n">
        <v>2709.3</v>
      </c>
      <c r="U1767" t="n">
        <v>0.64</v>
      </c>
      <c r="V1767" t="n">
        <v>0.74</v>
      </c>
      <c r="W1767" t="n">
        <v>1.15</v>
      </c>
      <c r="X1767" t="n">
        <v>0.17</v>
      </c>
      <c r="Y1767" t="n">
        <v>1</v>
      </c>
      <c r="Z1767" t="n">
        <v>10</v>
      </c>
    </row>
    <row r="1768">
      <c r="A1768" t="n">
        <v>41</v>
      </c>
      <c r="B1768" t="n">
        <v>145</v>
      </c>
      <c r="C1768" t="inlineStr">
        <is>
          <t xml:space="preserve">CONCLUIDO	</t>
        </is>
      </c>
      <c r="D1768" t="n">
        <v>9.720800000000001</v>
      </c>
      <c r="E1768" t="n">
        <v>10.29</v>
      </c>
      <c r="F1768" t="n">
        <v>6.85</v>
      </c>
      <c r="G1768" t="n">
        <v>45.69</v>
      </c>
      <c r="H1768" t="n">
        <v>0.65</v>
      </c>
      <c r="I1768" t="n">
        <v>9</v>
      </c>
      <c r="J1768" t="n">
        <v>306.44</v>
      </c>
      <c r="K1768" t="n">
        <v>61.2</v>
      </c>
      <c r="L1768" t="n">
        <v>11.25</v>
      </c>
      <c r="M1768" t="n">
        <v>7</v>
      </c>
      <c r="N1768" t="n">
        <v>88.98999999999999</v>
      </c>
      <c r="O1768" t="n">
        <v>38028.53</v>
      </c>
      <c r="P1768" t="n">
        <v>119.94</v>
      </c>
      <c r="Q1768" t="n">
        <v>204.16</v>
      </c>
      <c r="R1768" t="n">
        <v>26.89</v>
      </c>
      <c r="S1768" t="n">
        <v>17.37</v>
      </c>
      <c r="T1768" t="n">
        <v>2640.7</v>
      </c>
      <c r="U1768" t="n">
        <v>0.65</v>
      </c>
      <c r="V1768" t="n">
        <v>0.75</v>
      </c>
      <c r="W1768" t="n">
        <v>1.15</v>
      </c>
      <c r="X1768" t="n">
        <v>0.16</v>
      </c>
      <c r="Y1768" t="n">
        <v>1</v>
      </c>
      <c r="Z1768" t="n">
        <v>10</v>
      </c>
    </row>
    <row r="1769">
      <c r="A1769" t="n">
        <v>42</v>
      </c>
      <c r="B1769" t="n">
        <v>145</v>
      </c>
      <c r="C1769" t="inlineStr">
        <is>
          <t xml:space="preserve">CONCLUIDO	</t>
        </is>
      </c>
      <c r="D1769" t="n">
        <v>9.721299999999999</v>
      </c>
      <c r="E1769" t="n">
        <v>10.29</v>
      </c>
      <c r="F1769" t="n">
        <v>6.85</v>
      </c>
      <c r="G1769" t="n">
        <v>45.68</v>
      </c>
      <c r="H1769" t="n">
        <v>0.67</v>
      </c>
      <c r="I1769" t="n">
        <v>9</v>
      </c>
      <c r="J1769" t="n">
        <v>306.98</v>
      </c>
      <c r="K1769" t="n">
        <v>61.2</v>
      </c>
      <c r="L1769" t="n">
        <v>11.5</v>
      </c>
      <c r="M1769" t="n">
        <v>7</v>
      </c>
      <c r="N1769" t="n">
        <v>89.28</v>
      </c>
      <c r="O1769" t="n">
        <v>38094.91</v>
      </c>
      <c r="P1769" t="n">
        <v>119.84</v>
      </c>
      <c r="Q1769" t="n">
        <v>204.14</v>
      </c>
      <c r="R1769" t="n">
        <v>26.88</v>
      </c>
      <c r="S1769" t="n">
        <v>17.37</v>
      </c>
      <c r="T1769" t="n">
        <v>2635.62</v>
      </c>
      <c r="U1769" t="n">
        <v>0.65</v>
      </c>
      <c r="V1769" t="n">
        <v>0.75</v>
      </c>
      <c r="W1769" t="n">
        <v>1.15</v>
      </c>
      <c r="X1769" t="n">
        <v>0.16</v>
      </c>
      <c r="Y1769" t="n">
        <v>1</v>
      </c>
      <c r="Z1769" t="n">
        <v>10</v>
      </c>
    </row>
    <row r="1770">
      <c r="A1770" t="n">
        <v>43</v>
      </c>
      <c r="B1770" t="n">
        <v>145</v>
      </c>
      <c r="C1770" t="inlineStr">
        <is>
          <t xml:space="preserve">CONCLUIDO	</t>
        </is>
      </c>
      <c r="D1770" t="n">
        <v>9.715</v>
      </c>
      <c r="E1770" t="n">
        <v>10.29</v>
      </c>
      <c r="F1770" t="n">
        <v>6.86</v>
      </c>
      <c r="G1770" t="n">
        <v>45.73</v>
      </c>
      <c r="H1770" t="n">
        <v>0.68</v>
      </c>
      <c r="I1770" t="n">
        <v>9</v>
      </c>
      <c r="J1770" t="n">
        <v>307.52</v>
      </c>
      <c r="K1770" t="n">
        <v>61.2</v>
      </c>
      <c r="L1770" t="n">
        <v>11.75</v>
      </c>
      <c r="M1770" t="n">
        <v>7</v>
      </c>
      <c r="N1770" t="n">
        <v>89.56999999999999</v>
      </c>
      <c r="O1770" t="n">
        <v>38161.42</v>
      </c>
      <c r="P1770" t="n">
        <v>119.8</v>
      </c>
      <c r="Q1770" t="n">
        <v>204.15</v>
      </c>
      <c r="R1770" t="n">
        <v>27.11</v>
      </c>
      <c r="S1770" t="n">
        <v>17.37</v>
      </c>
      <c r="T1770" t="n">
        <v>2752.57</v>
      </c>
      <c r="U1770" t="n">
        <v>0.64</v>
      </c>
      <c r="V1770" t="n">
        <v>0.74</v>
      </c>
      <c r="W1770" t="n">
        <v>1.15</v>
      </c>
      <c r="X1770" t="n">
        <v>0.17</v>
      </c>
      <c r="Y1770" t="n">
        <v>1</v>
      </c>
      <c r="Z1770" t="n">
        <v>10</v>
      </c>
    </row>
    <row r="1771">
      <c r="A1771" t="n">
        <v>44</v>
      </c>
      <c r="B1771" t="n">
        <v>145</v>
      </c>
      <c r="C1771" t="inlineStr">
        <is>
          <t xml:space="preserve">CONCLUIDO	</t>
        </is>
      </c>
      <c r="D1771" t="n">
        <v>9.7187</v>
      </c>
      <c r="E1771" t="n">
        <v>10.29</v>
      </c>
      <c r="F1771" t="n">
        <v>6.86</v>
      </c>
      <c r="G1771" t="n">
        <v>45.7</v>
      </c>
      <c r="H1771" t="n">
        <v>0.6899999999999999</v>
      </c>
      <c r="I1771" t="n">
        <v>9</v>
      </c>
      <c r="J1771" t="n">
        <v>308.06</v>
      </c>
      <c r="K1771" t="n">
        <v>61.2</v>
      </c>
      <c r="L1771" t="n">
        <v>12</v>
      </c>
      <c r="M1771" t="n">
        <v>7</v>
      </c>
      <c r="N1771" t="n">
        <v>89.86</v>
      </c>
      <c r="O1771" t="n">
        <v>38228.06</v>
      </c>
      <c r="P1771" t="n">
        <v>119.62</v>
      </c>
      <c r="Q1771" t="n">
        <v>204.14</v>
      </c>
      <c r="R1771" t="n">
        <v>27</v>
      </c>
      <c r="S1771" t="n">
        <v>17.37</v>
      </c>
      <c r="T1771" t="n">
        <v>2698.09</v>
      </c>
      <c r="U1771" t="n">
        <v>0.64</v>
      </c>
      <c r="V1771" t="n">
        <v>0.74</v>
      </c>
      <c r="W1771" t="n">
        <v>1.15</v>
      </c>
      <c r="X1771" t="n">
        <v>0.16</v>
      </c>
      <c r="Y1771" t="n">
        <v>1</v>
      </c>
      <c r="Z1771" t="n">
        <v>10</v>
      </c>
    </row>
    <row r="1772">
      <c r="A1772" t="n">
        <v>45</v>
      </c>
      <c r="B1772" t="n">
        <v>145</v>
      </c>
      <c r="C1772" t="inlineStr">
        <is>
          <t xml:space="preserve">CONCLUIDO	</t>
        </is>
      </c>
      <c r="D1772" t="n">
        <v>9.7882</v>
      </c>
      <c r="E1772" t="n">
        <v>10.22</v>
      </c>
      <c r="F1772" t="n">
        <v>6.84</v>
      </c>
      <c r="G1772" t="n">
        <v>51.27</v>
      </c>
      <c r="H1772" t="n">
        <v>0.71</v>
      </c>
      <c r="I1772" t="n">
        <v>8</v>
      </c>
      <c r="J1772" t="n">
        <v>308.6</v>
      </c>
      <c r="K1772" t="n">
        <v>61.2</v>
      </c>
      <c r="L1772" t="n">
        <v>12.25</v>
      </c>
      <c r="M1772" t="n">
        <v>6</v>
      </c>
      <c r="N1772" t="n">
        <v>90.15000000000001</v>
      </c>
      <c r="O1772" t="n">
        <v>38294.82</v>
      </c>
      <c r="P1772" t="n">
        <v>119.14</v>
      </c>
      <c r="Q1772" t="n">
        <v>204.15</v>
      </c>
      <c r="R1772" t="n">
        <v>26.39</v>
      </c>
      <c r="S1772" t="n">
        <v>17.37</v>
      </c>
      <c r="T1772" t="n">
        <v>2396.34</v>
      </c>
      <c r="U1772" t="n">
        <v>0.66</v>
      </c>
      <c r="V1772" t="n">
        <v>0.75</v>
      </c>
      <c r="W1772" t="n">
        <v>1.15</v>
      </c>
      <c r="X1772" t="n">
        <v>0.14</v>
      </c>
      <c r="Y1772" t="n">
        <v>1</v>
      </c>
      <c r="Z1772" t="n">
        <v>10</v>
      </c>
    </row>
    <row r="1773">
      <c r="A1773" t="n">
        <v>46</v>
      </c>
      <c r="B1773" t="n">
        <v>145</v>
      </c>
      <c r="C1773" t="inlineStr">
        <is>
          <t xml:space="preserve">CONCLUIDO	</t>
        </is>
      </c>
      <c r="D1773" t="n">
        <v>9.8042</v>
      </c>
      <c r="E1773" t="n">
        <v>10.2</v>
      </c>
      <c r="F1773" t="n">
        <v>6.82</v>
      </c>
      <c r="G1773" t="n">
        <v>51.15</v>
      </c>
      <c r="H1773" t="n">
        <v>0.72</v>
      </c>
      <c r="I1773" t="n">
        <v>8</v>
      </c>
      <c r="J1773" t="n">
        <v>309.14</v>
      </c>
      <c r="K1773" t="n">
        <v>61.2</v>
      </c>
      <c r="L1773" t="n">
        <v>12.5</v>
      </c>
      <c r="M1773" t="n">
        <v>6</v>
      </c>
      <c r="N1773" t="n">
        <v>90.44</v>
      </c>
      <c r="O1773" t="n">
        <v>38361.7</v>
      </c>
      <c r="P1773" t="n">
        <v>118.98</v>
      </c>
      <c r="Q1773" t="n">
        <v>204.19</v>
      </c>
      <c r="R1773" t="n">
        <v>25.72</v>
      </c>
      <c r="S1773" t="n">
        <v>17.37</v>
      </c>
      <c r="T1773" t="n">
        <v>2060.45</v>
      </c>
      <c r="U1773" t="n">
        <v>0.68</v>
      </c>
      <c r="V1773" t="n">
        <v>0.75</v>
      </c>
      <c r="W1773" t="n">
        <v>1.15</v>
      </c>
      <c r="X1773" t="n">
        <v>0.13</v>
      </c>
      <c r="Y1773" t="n">
        <v>1</v>
      </c>
      <c r="Z1773" t="n">
        <v>10</v>
      </c>
    </row>
    <row r="1774">
      <c r="A1774" t="n">
        <v>47</v>
      </c>
      <c r="B1774" t="n">
        <v>145</v>
      </c>
      <c r="C1774" t="inlineStr">
        <is>
          <t xml:space="preserve">CONCLUIDO	</t>
        </is>
      </c>
      <c r="D1774" t="n">
        <v>9.8058</v>
      </c>
      <c r="E1774" t="n">
        <v>10.2</v>
      </c>
      <c r="F1774" t="n">
        <v>6.82</v>
      </c>
      <c r="G1774" t="n">
        <v>51.13</v>
      </c>
      <c r="H1774" t="n">
        <v>0.73</v>
      </c>
      <c r="I1774" t="n">
        <v>8</v>
      </c>
      <c r="J1774" t="n">
        <v>309.68</v>
      </c>
      <c r="K1774" t="n">
        <v>61.2</v>
      </c>
      <c r="L1774" t="n">
        <v>12.75</v>
      </c>
      <c r="M1774" t="n">
        <v>6</v>
      </c>
      <c r="N1774" t="n">
        <v>90.73999999999999</v>
      </c>
      <c r="O1774" t="n">
        <v>38428.72</v>
      </c>
      <c r="P1774" t="n">
        <v>118.73</v>
      </c>
      <c r="Q1774" t="n">
        <v>204.15</v>
      </c>
      <c r="R1774" t="n">
        <v>25.86</v>
      </c>
      <c r="S1774" t="n">
        <v>17.37</v>
      </c>
      <c r="T1774" t="n">
        <v>2133.49</v>
      </c>
      <c r="U1774" t="n">
        <v>0.67</v>
      </c>
      <c r="V1774" t="n">
        <v>0.75</v>
      </c>
      <c r="W1774" t="n">
        <v>1.15</v>
      </c>
      <c r="X1774" t="n">
        <v>0.13</v>
      </c>
      <c r="Y1774" t="n">
        <v>1</v>
      </c>
      <c r="Z1774" t="n">
        <v>10</v>
      </c>
    </row>
    <row r="1775">
      <c r="A1775" t="n">
        <v>48</v>
      </c>
      <c r="B1775" t="n">
        <v>145</v>
      </c>
      <c r="C1775" t="inlineStr">
        <is>
          <t xml:space="preserve">CONCLUIDO	</t>
        </is>
      </c>
      <c r="D1775" t="n">
        <v>9.7925</v>
      </c>
      <c r="E1775" t="n">
        <v>10.21</v>
      </c>
      <c r="F1775" t="n">
        <v>6.83</v>
      </c>
      <c r="G1775" t="n">
        <v>51.24</v>
      </c>
      <c r="H1775" t="n">
        <v>0.75</v>
      </c>
      <c r="I1775" t="n">
        <v>8</v>
      </c>
      <c r="J1775" t="n">
        <v>310.23</v>
      </c>
      <c r="K1775" t="n">
        <v>61.2</v>
      </c>
      <c r="L1775" t="n">
        <v>13</v>
      </c>
      <c r="M1775" t="n">
        <v>6</v>
      </c>
      <c r="N1775" t="n">
        <v>91.03</v>
      </c>
      <c r="O1775" t="n">
        <v>38495.87</v>
      </c>
      <c r="P1775" t="n">
        <v>118.99</v>
      </c>
      <c r="Q1775" t="n">
        <v>204.14</v>
      </c>
      <c r="R1775" t="n">
        <v>26.02</v>
      </c>
      <c r="S1775" t="n">
        <v>17.37</v>
      </c>
      <c r="T1775" t="n">
        <v>2212.54</v>
      </c>
      <c r="U1775" t="n">
        <v>0.67</v>
      </c>
      <c r="V1775" t="n">
        <v>0.75</v>
      </c>
      <c r="W1775" t="n">
        <v>1.15</v>
      </c>
      <c r="X1775" t="n">
        <v>0.14</v>
      </c>
      <c r="Y1775" t="n">
        <v>1</v>
      </c>
      <c r="Z1775" t="n">
        <v>10</v>
      </c>
    </row>
    <row r="1776">
      <c r="A1776" t="n">
        <v>49</v>
      </c>
      <c r="B1776" t="n">
        <v>145</v>
      </c>
      <c r="C1776" t="inlineStr">
        <is>
          <t xml:space="preserve">CONCLUIDO	</t>
        </is>
      </c>
      <c r="D1776" t="n">
        <v>9.7973</v>
      </c>
      <c r="E1776" t="n">
        <v>10.21</v>
      </c>
      <c r="F1776" t="n">
        <v>6.83</v>
      </c>
      <c r="G1776" t="n">
        <v>51.2</v>
      </c>
      <c r="H1776" t="n">
        <v>0.76</v>
      </c>
      <c r="I1776" t="n">
        <v>8</v>
      </c>
      <c r="J1776" t="n">
        <v>310.77</v>
      </c>
      <c r="K1776" t="n">
        <v>61.2</v>
      </c>
      <c r="L1776" t="n">
        <v>13.25</v>
      </c>
      <c r="M1776" t="n">
        <v>6</v>
      </c>
      <c r="N1776" t="n">
        <v>91.33</v>
      </c>
      <c r="O1776" t="n">
        <v>38563.14</v>
      </c>
      <c r="P1776" t="n">
        <v>118.73</v>
      </c>
      <c r="Q1776" t="n">
        <v>204.14</v>
      </c>
      <c r="R1776" t="n">
        <v>26.15</v>
      </c>
      <c r="S1776" t="n">
        <v>17.37</v>
      </c>
      <c r="T1776" t="n">
        <v>2278.91</v>
      </c>
      <c r="U1776" t="n">
        <v>0.66</v>
      </c>
      <c r="V1776" t="n">
        <v>0.75</v>
      </c>
      <c r="W1776" t="n">
        <v>1.15</v>
      </c>
      <c r="X1776" t="n">
        <v>0.14</v>
      </c>
      <c r="Y1776" t="n">
        <v>1</v>
      </c>
      <c r="Z1776" t="n">
        <v>10</v>
      </c>
    </row>
    <row r="1777">
      <c r="A1777" t="n">
        <v>50</v>
      </c>
      <c r="B1777" t="n">
        <v>145</v>
      </c>
      <c r="C1777" t="inlineStr">
        <is>
          <t xml:space="preserve">CONCLUIDO	</t>
        </is>
      </c>
      <c r="D1777" t="n">
        <v>9.7989</v>
      </c>
      <c r="E1777" t="n">
        <v>10.21</v>
      </c>
      <c r="F1777" t="n">
        <v>6.83</v>
      </c>
      <c r="G1777" t="n">
        <v>51.19</v>
      </c>
      <c r="H1777" t="n">
        <v>0.77</v>
      </c>
      <c r="I1777" t="n">
        <v>8</v>
      </c>
      <c r="J1777" t="n">
        <v>311.32</v>
      </c>
      <c r="K1777" t="n">
        <v>61.2</v>
      </c>
      <c r="L1777" t="n">
        <v>13.5</v>
      </c>
      <c r="M1777" t="n">
        <v>6</v>
      </c>
      <c r="N1777" t="n">
        <v>91.62</v>
      </c>
      <c r="O1777" t="n">
        <v>38630.55</v>
      </c>
      <c r="P1777" t="n">
        <v>118.8</v>
      </c>
      <c r="Q1777" t="n">
        <v>204.15</v>
      </c>
      <c r="R1777" t="n">
        <v>26.06</v>
      </c>
      <c r="S1777" t="n">
        <v>17.37</v>
      </c>
      <c r="T1777" t="n">
        <v>2230.95</v>
      </c>
      <c r="U1777" t="n">
        <v>0.67</v>
      </c>
      <c r="V1777" t="n">
        <v>0.75</v>
      </c>
      <c r="W1777" t="n">
        <v>1.15</v>
      </c>
      <c r="X1777" t="n">
        <v>0.13</v>
      </c>
      <c r="Y1777" t="n">
        <v>1</v>
      </c>
      <c r="Z1777" t="n">
        <v>10</v>
      </c>
    </row>
    <row r="1778">
      <c r="A1778" t="n">
        <v>51</v>
      </c>
      <c r="B1778" t="n">
        <v>145</v>
      </c>
      <c r="C1778" t="inlineStr">
        <is>
          <t xml:space="preserve">CONCLUIDO	</t>
        </is>
      </c>
      <c r="D1778" t="n">
        <v>9.796200000000001</v>
      </c>
      <c r="E1778" t="n">
        <v>10.21</v>
      </c>
      <c r="F1778" t="n">
        <v>6.83</v>
      </c>
      <c r="G1778" t="n">
        <v>51.21</v>
      </c>
      <c r="H1778" t="n">
        <v>0.79</v>
      </c>
      <c r="I1778" t="n">
        <v>8</v>
      </c>
      <c r="J1778" t="n">
        <v>311.87</v>
      </c>
      <c r="K1778" t="n">
        <v>61.2</v>
      </c>
      <c r="L1778" t="n">
        <v>13.75</v>
      </c>
      <c r="M1778" t="n">
        <v>6</v>
      </c>
      <c r="N1778" t="n">
        <v>91.92</v>
      </c>
      <c r="O1778" t="n">
        <v>38698.21</v>
      </c>
      <c r="P1778" t="n">
        <v>118.68</v>
      </c>
      <c r="Q1778" t="n">
        <v>204.14</v>
      </c>
      <c r="R1778" t="n">
        <v>26.06</v>
      </c>
      <c r="S1778" t="n">
        <v>17.37</v>
      </c>
      <c r="T1778" t="n">
        <v>2231.08</v>
      </c>
      <c r="U1778" t="n">
        <v>0.67</v>
      </c>
      <c r="V1778" t="n">
        <v>0.75</v>
      </c>
      <c r="W1778" t="n">
        <v>1.15</v>
      </c>
      <c r="X1778" t="n">
        <v>0.14</v>
      </c>
      <c r="Y1778" t="n">
        <v>1</v>
      </c>
      <c r="Z1778" t="n">
        <v>10</v>
      </c>
    </row>
    <row r="1779">
      <c r="A1779" t="n">
        <v>52</v>
      </c>
      <c r="B1779" t="n">
        <v>145</v>
      </c>
      <c r="C1779" t="inlineStr">
        <is>
          <t xml:space="preserve">CONCLUIDO	</t>
        </is>
      </c>
      <c r="D1779" t="n">
        <v>9.7935</v>
      </c>
      <c r="E1779" t="n">
        <v>10.21</v>
      </c>
      <c r="F1779" t="n">
        <v>6.83</v>
      </c>
      <c r="G1779" t="n">
        <v>51.23</v>
      </c>
      <c r="H1779" t="n">
        <v>0.8</v>
      </c>
      <c r="I1779" t="n">
        <v>8</v>
      </c>
      <c r="J1779" t="n">
        <v>312.42</v>
      </c>
      <c r="K1779" t="n">
        <v>61.2</v>
      </c>
      <c r="L1779" t="n">
        <v>14</v>
      </c>
      <c r="M1779" t="n">
        <v>6</v>
      </c>
      <c r="N1779" t="n">
        <v>92.22</v>
      </c>
      <c r="O1779" t="n">
        <v>38765.89</v>
      </c>
      <c r="P1779" t="n">
        <v>118.57</v>
      </c>
      <c r="Q1779" t="n">
        <v>204.19</v>
      </c>
      <c r="R1779" t="n">
        <v>26.11</v>
      </c>
      <c r="S1779" t="n">
        <v>17.37</v>
      </c>
      <c r="T1779" t="n">
        <v>2255.57</v>
      </c>
      <c r="U1779" t="n">
        <v>0.67</v>
      </c>
      <c r="V1779" t="n">
        <v>0.75</v>
      </c>
      <c r="W1779" t="n">
        <v>1.15</v>
      </c>
      <c r="X1779" t="n">
        <v>0.14</v>
      </c>
      <c r="Y1779" t="n">
        <v>1</v>
      </c>
      <c r="Z1779" t="n">
        <v>10</v>
      </c>
    </row>
    <row r="1780">
      <c r="A1780" t="n">
        <v>53</v>
      </c>
      <c r="B1780" t="n">
        <v>145</v>
      </c>
      <c r="C1780" t="inlineStr">
        <is>
          <t xml:space="preserve">CONCLUIDO	</t>
        </is>
      </c>
      <c r="D1780" t="n">
        <v>9.873799999999999</v>
      </c>
      <c r="E1780" t="n">
        <v>10.13</v>
      </c>
      <c r="F1780" t="n">
        <v>6.8</v>
      </c>
      <c r="G1780" t="n">
        <v>58.3</v>
      </c>
      <c r="H1780" t="n">
        <v>0.8100000000000001</v>
      </c>
      <c r="I1780" t="n">
        <v>7</v>
      </c>
      <c r="J1780" t="n">
        <v>312.97</v>
      </c>
      <c r="K1780" t="n">
        <v>61.2</v>
      </c>
      <c r="L1780" t="n">
        <v>14.25</v>
      </c>
      <c r="M1780" t="n">
        <v>5</v>
      </c>
      <c r="N1780" t="n">
        <v>92.52</v>
      </c>
      <c r="O1780" t="n">
        <v>38833.69</v>
      </c>
      <c r="P1780" t="n">
        <v>118.05</v>
      </c>
      <c r="Q1780" t="n">
        <v>204.16</v>
      </c>
      <c r="R1780" t="n">
        <v>25.25</v>
      </c>
      <c r="S1780" t="n">
        <v>17.37</v>
      </c>
      <c r="T1780" t="n">
        <v>1832.7</v>
      </c>
      <c r="U1780" t="n">
        <v>0.6899999999999999</v>
      </c>
      <c r="V1780" t="n">
        <v>0.75</v>
      </c>
      <c r="W1780" t="n">
        <v>1.15</v>
      </c>
      <c r="X1780" t="n">
        <v>0.11</v>
      </c>
      <c r="Y1780" t="n">
        <v>1</v>
      </c>
      <c r="Z1780" t="n">
        <v>10</v>
      </c>
    </row>
    <row r="1781">
      <c r="A1781" t="n">
        <v>54</v>
      </c>
      <c r="B1781" t="n">
        <v>145</v>
      </c>
      <c r="C1781" t="inlineStr">
        <is>
          <t xml:space="preserve">CONCLUIDO	</t>
        </is>
      </c>
      <c r="D1781" t="n">
        <v>9.8706</v>
      </c>
      <c r="E1781" t="n">
        <v>10.13</v>
      </c>
      <c r="F1781" t="n">
        <v>6.8</v>
      </c>
      <c r="G1781" t="n">
        <v>58.33</v>
      </c>
      <c r="H1781" t="n">
        <v>0.82</v>
      </c>
      <c r="I1781" t="n">
        <v>7</v>
      </c>
      <c r="J1781" t="n">
        <v>313.52</v>
      </c>
      <c r="K1781" t="n">
        <v>61.2</v>
      </c>
      <c r="L1781" t="n">
        <v>14.5</v>
      </c>
      <c r="M1781" t="n">
        <v>5</v>
      </c>
      <c r="N1781" t="n">
        <v>92.81999999999999</v>
      </c>
      <c r="O1781" t="n">
        <v>38901.63</v>
      </c>
      <c r="P1781" t="n">
        <v>118.26</v>
      </c>
      <c r="Q1781" t="n">
        <v>204.14</v>
      </c>
      <c r="R1781" t="n">
        <v>25.32</v>
      </c>
      <c r="S1781" t="n">
        <v>17.37</v>
      </c>
      <c r="T1781" t="n">
        <v>1869.71</v>
      </c>
      <c r="U1781" t="n">
        <v>0.6899999999999999</v>
      </c>
      <c r="V1781" t="n">
        <v>0.75</v>
      </c>
      <c r="W1781" t="n">
        <v>1.15</v>
      </c>
      <c r="X1781" t="n">
        <v>0.11</v>
      </c>
      <c r="Y1781" t="n">
        <v>1</v>
      </c>
      <c r="Z1781" t="n">
        <v>10</v>
      </c>
    </row>
    <row r="1782">
      <c r="A1782" t="n">
        <v>55</v>
      </c>
      <c r="B1782" t="n">
        <v>145</v>
      </c>
      <c r="C1782" t="inlineStr">
        <is>
          <t xml:space="preserve">CONCLUIDO	</t>
        </is>
      </c>
      <c r="D1782" t="n">
        <v>9.869</v>
      </c>
      <c r="E1782" t="n">
        <v>10.13</v>
      </c>
      <c r="F1782" t="n">
        <v>6.81</v>
      </c>
      <c r="G1782" t="n">
        <v>58.34</v>
      </c>
      <c r="H1782" t="n">
        <v>0.84</v>
      </c>
      <c r="I1782" t="n">
        <v>7</v>
      </c>
      <c r="J1782" t="n">
        <v>314.07</v>
      </c>
      <c r="K1782" t="n">
        <v>61.2</v>
      </c>
      <c r="L1782" t="n">
        <v>14.75</v>
      </c>
      <c r="M1782" t="n">
        <v>5</v>
      </c>
      <c r="N1782" t="n">
        <v>93.12</v>
      </c>
      <c r="O1782" t="n">
        <v>38969.71</v>
      </c>
      <c r="P1782" t="n">
        <v>118.51</v>
      </c>
      <c r="Q1782" t="n">
        <v>204.14</v>
      </c>
      <c r="R1782" t="n">
        <v>25.35</v>
      </c>
      <c r="S1782" t="n">
        <v>17.37</v>
      </c>
      <c r="T1782" t="n">
        <v>1884.4</v>
      </c>
      <c r="U1782" t="n">
        <v>0.6899999999999999</v>
      </c>
      <c r="V1782" t="n">
        <v>0.75</v>
      </c>
      <c r="W1782" t="n">
        <v>1.15</v>
      </c>
      <c r="X1782" t="n">
        <v>0.12</v>
      </c>
      <c r="Y1782" t="n">
        <v>1</v>
      </c>
      <c r="Z1782" t="n">
        <v>10</v>
      </c>
    </row>
    <row r="1783">
      <c r="A1783" t="n">
        <v>56</v>
      </c>
      <c r="B1783" t="n">
        <v>145</v>
      </c>
      <c r="C1783" t="inlineStr">
        <is>
          <t xml:space="preserve">CONCLUIDO	</t>
        </is>
      </c>
      <c r="D1783" t="n">
        <v>9.868399999999999</v>
      </c>
      <c r="E1783" t="n">
        <v>10.13</v>
      </c>
      <c r="F1783" t="n">
        <v>6.81</v>
      </c>
      <c r="G1783" t="n">
        <v>58.35</v>
      </c>
      <c r="H1783" t="n">
        <v>0.85</v>
      </c>
      <c r="I1783" t="n">
        <v>7</v>
      </c>
      <c r="J1783" t="n">
        <v>314.62</v>
      </c>
      <c r="K1783" t="n">
        <v>61.2</v>
      </c>
      <c r="L1783" t="n">
        <v>15</v>
      </c>
      <c r="M1783" t="n">
        <v>5</v>
      </c>
      <c r="N1783" t="n">
        <v>93.43000000000001</v>
      </c>
      <c r="O1783" t="n">
        <v>39037.92</v>
      </c>
      <c r="P1783" t="n">
        <v>118.55</v>
      </c>
      <c r="Q1783" t="n">
        <v>204.15</v>
      </c>
      <c r="R1783" t="n">
        <v>25.41</v>
      </c>
      <c r="S1783" t="n">
        <v>17.37</v>
      </c>
      <c r="T1783" t="n">
        <v>1911.21</v>
      </c>
      <c r="U1783" t="n">
        <v>0.68</v>
      </c>
      <c r="V1783" t="n">
        <v>0.75</v>
      </c>
      <c r="W1783" t="n">
        <v>1.15</v>
      </c>
      <c r="X1783" t="n">
        <v>0.12</v>
      </c>
      <c r="Y1783" t="n">
        <v>1</v>
      </c>
      <c r="Z1783" t="n">
        <v>10</v>
      </c>
    </row>
    <row r="1784">
      <c r="A1784" t="n">
        <v>57</v>
      </c>
      <c r="B1784" t="n">
        <v>145</v>
      </c>
      <c r="C1784" t="inlineStr">
        <is>
          <t xml:space="preserve">CONCLUIDO	</t>
        </is>
      </c>
      <c r="D1784" t="n">
        <v>9.862500000000001</v>
      </c>
      <c r="E1784" t="n">
        <v>10.14</v>
      </c>
      <c r="F1784" t="n">
        <v>6.81</v>
      </c>
      <c r="G1784" t="n">
        <v>58.4</v>
      </c>
      <c r="H1784" t="n">
        <v>0.86</v>
      </c>
      <c r="I1784" t="n">
        <v>7</v>
      </c>
      <c r="J1784" t="n">
        <v>315.18</v>
      </c>
      <c r="K1784" t="n">
        <v>61.2</v>
      </c>
      <c r="L1784" t="n">
        <v>15.25</v>
      </c>
      <c r="M1784" t="n">
        <v>5</v>
      </c>
      <c r="N1784" t="n">
        <v>93.73</v>
      </c>
      <c r="O1784" t="n">
        <v>39106.27</v>
      </c>
      <c r="P1784" t="n">
        <v>118.63</v>
      </c>
      <c r="Q1784" t="n">
        <v>204.14</v>
      </c>
      <c r="R1784" t="n">
        <v>25.63</v>
      </c>
      <c r="S1784" t="n">
        <v>17.37</v>
      </c>
      <c r="T1784" t="n">
        <v>2021.55</v>
      </c>
      <c r="U1784" t="n">
        <v>0.68</v>
      </c>
      <c r="V1784" t="n">
        <v>0.75</v>
      </c>
      <c r="W1784" t="n">
        <v>1.15</v>
      </c>
      <c r="X1784" t="n">
        <v>0.12</v>
      </c>
      <c r="Y1784" t="n">
        <v>1</v>
      </c>
      <c r="Z1784" t="n">
        <v>10</v>
      </c>
    </row>
    <row r="1785">
      <c r="A1785" t="n">
        <v>58</v>
      </c>
      <c r="B1785" t="n">
        <v>145</v>
      </c>
      <c r="C1785" t="inlineStr">
        <is>
          <t xml:space="preserve">CONCLUIDO	</t>
        </is>
      </c>
      <c r="D1785" t="n">
        <v>9.867599999999999</v>
      </c>
      <c r="E1785" t="n">
        <v>10.13</v>
      </c>
      <c r="F1785" t="n">
        <v>6.81</v>
      </c>
      <c r="G1785" t="n">
        <v>58.35</v>
      </c>
      <c r="H1785" t="n">
        <v>0.87</v>
      </c>
      <c r="I1785" t="n">
        <v>7</v>
      </c>
      <c r="J1785" t="n">
        <v>315.73</v>
      </c>
      <c r="K1785" t="n">
        <v>61.2</v>
      </c>
      <c r="L1785" t="n">
        <v>15.5</v>
      </c>
      <c r="M1785" t="n">
        <v>5</v>
      </c>
      <c r="N1785" t="n">
        <v>94.03</v>
      </c>
      <c r="O1785" t="n">
        <v>39174.75</v>
      </c>
      <c r="P1785" t="n">
        <v>118.51</v>
      </c>
      <c r="Q1785" t="n">
        <v>204.14</v>
      </c>
      <c r="R1785" t="n">
        <v>25.52</v>
      </c>
      <c r="S1785" t="n">
        <v>17.37</v>
      </c>
      <c r="T1785" t="n">
        <v>1969.33</v>
      </c>
      <c r="U1785" t="n">
        <v>0.68</v>
      </c>
      <c r="V1785" t="n">
        <v>0.75</v>
      </c>
      <c r="W1785" t="n">
        <v>1.15</v>
      </c>
      <c r="X1785" t="n">
        <v>0.12</v>
      </c>
      <c r="Y1785" t="n">
        <v>1</v>
      </c>
      <c r="Z1785" t="n">
        <v>10</v>
      </c>
    </row>
    <row r="1786">
      <c r="A1786" t="n">
        <v>59</v>
      </c>
      <c r="B1786" t="n">
        <v>145</v>
      </c>
      <c r="C1786" t="inlineStr">
        <is>
          <t xml:space="preserve">CONCLUIDO	</t>
        </is>
      </c>
      <c r="D1786" t="n">
        <v>9.8611</v>
      </c>
      <c r="E1786" t="n">
        <v>10.14</v>
      </c>
      <c r="F1786" t="n">
        <v>6.81</v>
      </c>
      <c r="G1786" t="n">
        <v>58.41</v>
      </c>
      <c r="H1786" t="n">
        <v>0.89</v>
      </c>
      <c r="I1786" t="n">
        <v>7</v>
      </c>
      <c r="J1786" t="n">
        <v>316.29</v>
      </c>
      <c r="K1786" t="n">
        <v>61.2</v>
      </c>
      <c r="L1786" t="n">
        <v>15.75</v>
      </c>
      <c r="M1786" t="n">
        <v>5</v>
      </c>
      <c r="N1786" t="n">
        <v>94.34</v>
      </c>
      <c r="O1786" t="n">
        <v>39243.37</v>
      </c>
      <c r="P1786" t="n">
        <v>118.43</v>
      </c>
      <c r="Q1786" t="n">
        <v>204.14</v>
      </c>
      <c r="R1786" t="n">
        <v>25.64</v>
      </c>
      <c r="S1786" t="n">
        <v>17.37</v>
      </c>
      <c r="T1786" t="n">
        <v>2026.82</v>
      </c>
      <c r="U1786" t="n">
        <v>0.68</v>
      </c>
      <c r="V1786" t="n">
        <v>0.75</v>
      </c>
      <c r="W1786" t="n">
        <v>1.15</v>
      </c>
      <c r="X1786" t="n">
        <v>0.12</v>
      </c>
      <c r="Y1786" t="n">
        <v>1</v>
      </c>
      <c r="Z1786" t="n">
        <v>10</v>
      </c>
    </row>
    <row r="1787">
      <c r="A1787" t="n">
        <v>60</v>
      </c>
      <c r="B1787" t="n">
        <v>145</v>
      </c>
      <c r="C1787" t="inlineStr">
        <is>
          <t xml:space="preserve">CONCLUIDO	</t>
        </is>
      </c>
      <c r="D1787" t="n">
        <v>9.860900000000001</v>
      </c>
      <c r="E1787" t="n">
        <v>10.14</v>
      </c>
      <c r="F1787" t="n">
        <v>6.81</v>
      </c>
      <c r="G1787" t="n">
        <v>58.41</v>
      </c>
      <c r="H1787" t="n">
        <v>0.9</v>
      </c>
      <c r="I1787" t="n">
        <v>7</v>
      </c>
      <c r="J1787" t="n">
        <v>316.85</v>
      </c>
      <c r="K1787" t="n">
        <v>61.2</v>
      </c>
      <c r="L1787" t="n">
        <v>16</v>
      </c>
      <c r="M1787" t="n">
        <v>5</v>
      </c>
      <c r="N1787" t="n">
        <v>94.65000000000001</v>
      </c>
      <c r="O1787" t="n">
        <v>39312.13</v>
      </c>
      <c r="P1787" t="n">
        <v>118.34</v>
      </c>
      <c r="Q1787" t="n">
        <v>204.14</v>
      </c>
      <c r="R1787" t="n">
        <v>25.67</v>
      </c>
      <c r="S1787" t="n">
        <v>17.37</v>
      </c>
      <c r="T1787" t="n">
        <v>2042.19</v>
      </c>
      <c r="U1787" t="n">
        <v>0.68</v>
      </c>
      <c r="V1787" t="n">
        <v>0.75</v>
      </c>
      <c r="W1787" t="n">
        <v>1.15</v>
      </c>
      <c r="X1787" t="n">
        <v>0.12</v>
      </c>
      <c r="Y1787" t="n">
        <v>1</v>
      </c>
      <c r="Z1787" t="n">
        <v>10</v>
      </c>
    </row>
    <row r="1788">
      <c r="A1788" t="n">
        <v>61</v>
      </c>
      <c r="B1788" t="n">
        <v>145</v>
      </c>
      <c r="C1788" t="inlineStr">
        <is>
          <t xml:space="preserve">CONCLUIDO	</t>
        </is>
      </c>
      <c r="D1788" t="n">
        <v>9.8592</v>
      </c>
      <c r="E1788" t="n">
        <v>10.14</v>
      </c>
      <c r="F1788" t="n">
        <v>6.82</v>
      </c>
      <c r="G1788" t="n">
        <v>58.43</v>
      </c>
      <c r="H1788" t="n">
        <v>0.91</v>
      </c>
      <c r="I1788" t="n">
        <v>7</v>
      </c>
      <c r="J1788" t="n">
        <v>317.41</v>
      </c>
      <c r="K1788" t="n">
        <v>61.2</v>
      </c>
      <c r="L1788" t="n">
        <v>16.25</v>
      </c>
      <c r="M1788" t="n">
        <v>5</v>
      </c>
      <c r="N1788" t="n">
        <v>94.95999999999999</v>
      </c>
      <c r="O1788" t="n">
        <v>39381.03</v>
      </c>
      <c r="P1788" t="n">
        <v>118.25</v>
      </c>
      <c r="Q1788" t="n">
        <v>204.14</v>
      </c>
      <c r="R1788" t="n">
        <v>25.8</v>
      </c>
      <c r="S1788" t="n">
        <v>17.37</v>
      </c>
      <c r="T1788" t="n">
        <v>2106.93</v>
      </c>
      <c r="U1788" t="n">
        <v>0.67</v>
      </c>
      <c r="V1788" t="n">
        <v>0.75</v>
      </c>
      <c r="W1788" t="n">
        <v>1.15</v>
      </c>
      <c r="X1788" t="n">
        <v>0.12</v>
      </c>
      <c r="Y1788" t="n">
        <v>1</v>
      </c>
      <c r="Z1788" t="n">
        <v>10</v>
      </c>
    </row>
    <row r="1789">
      <c r="A1789" t="n">
        <v>62</v>
      </c>
      <c r="B1789" t="n">
        <v>145</v>
      </c>
      <c r="C1789" t="inlineStr">
        <is>
          <t xml:space="preserve">CONCLUIDO	</t>
        </is>
      </c>
      <c r="D1789" t="n">
        <v>9.859500000000001</v>
      </c>
      <c r="E1789" t="n">
        <v>10.14</v>
      </c>
      <c r="F1789" t="n">
        <v>6.82</v>
      </c>
      <c r="G1789" t="n">
        <v>58.42</v>
      </c>
      <c r="H1789" t="n">
        <v>0.92</v>
      </c>
      <c r="I1789" t="n">
        <v>7</v>
      </c>
      <c r="J1789" t="n">
        <v>317.97</v>
      </c>
      <c r="K1789" t="n">
        <v>61.2</v>
      </c>
      <c r="L1789" t="n">
        <v>16.5</v>
      </c>
      <c r="M1789" t="n">
        <v>5</v>
      </c>
      <c r="N1789" t="n">
        <v>95.27</v>
      </c>
      <c r="O1789" t="n">
        <v>39450.07</v>
      </c>
      <c r="P1789" t="n">
        <v>118.12</v>
      </c>
      <c r="Q1789" t="n">
        <v>204.15</v>
      </c>
      <c r="R1789" t="n">
        <v>25.66</v>
      </c>
      <c r="S1789" t="n">
        <v>17.37</v>
      </c>
      <c r="T1789" t="n">
        <v>2037.51</v>
      </c>
      <c r="U1789" t="n">
        <v>0.68</v>
      </c>
      <c r="V1789" t="n">
        <v>0.75</v>
      </c>
      <c r="W1789" t="n">
        <v>1.15</v>
      </c>
      <c r="X1789" t="n">
        <v>0.12</v>
      </c>
      <c r="Y1789" t="n">
        <v>1</v>
      </c>
      <c r="Z1789" t="n">
        <v>10</v>
      </c>
    </row>
    <row r="1790">
      <c r="A1790" t="n">
        <v>63</v>
      </c>
      <c r="B1790" t="n">
        <v>145</v>
      </c>
      <c r="C1790" t="inlineStr">
        <is>
          <t xml:space="preserve">CONCLUIDO	</t>
        </is>
      </c>
      <c r="D1790" t="n">
        <v>9.869</v>
      </c>
      <c r="E1790" t="n">
        <v>10.13</v>
      </c>
      <c r="F1790" t="n">
        <v>6.81</v>
      </c>
      <c r="G1790" t="n">
        <v>58.34</v>
      </c>
      <c r="H1790" t="n">
        <v>0.9399999999999999</v>
      </c>
      <c r="I1790" t="n">
        <v>7</v>
      </c>
      <c r="J1790" t="n">
        <v>318.53</v>
      </c>
      <c r="K1790" t="n">
        <v>61.2</v>
      </c>
      <c r="L1790" t="n">
        <v>16.75</v>
      </c>
      <c r="M1790" t="n">
        <v>5</v>
      </c>
      <c r="N1790" t="n">
        <v>95.58</v>
      </c>
      <c r="O1790" t="n">
        <v>39519.26</v>
      </c>
      <c r="P1790" t="n">
        <v>117.76</v>
      </c>
      <c r="Q1790" t="n">
        <v>204.16</v>
      </c>
      <c r="R1790" t="n">
        <v>25.41</v>
      </c>
      <c r="S1790" t="n">
        <v>17.37</v>
      </c>
      <c r="T1790" t="n">
        <v>1914.32</v>
      </c>
      <c r="U1790" t="n">
        <v>0.68</v>
      </c>
      <c r="V1790" t="n">
        <v>0.75</v>
      </c>
      <c r="W1790" t="n">
        <v>1.15</v>
      </c>
      <c r="X1790" t="n">
        <v>0.11</v>
      </c>
      <c r="Y1790" t="n">
        <v>1</v>
      </c>
      <c r="Z1790" t="n">
        <v>10</v>
      </c>
    </row>
    <row r="1791">
      <c r="A1791" t="n">
        <v>64</v>
      </c>
      <c r="B1791" t="n">
        <v>145</v>
      </c>
      <c r="C1791" t="inlineStr">
        <is>
          <t xml:space="preserve">CONCLUIDO	</t>
        </is>
      </c>
      <c r="D1791" t="n">
        <v>9.9406</v>
      </c>
      <c r="E1791" t="n">
        <v>10.06</v>
      </c>
      <c r="F1791" t="n">
        <v>6.79</v>
      </c>
      <c r="G1791" t="n">
        <v>67.87</v>
      </c>
      <c r="H1791" t="n">
        <v>0.95</v>
      </c>
      <c r="I1791" t="n">
        <v>6</v>
      </c>
      <c r="J1791" t="n">
        <v>319.09</v>
      </c>
      <c r="K1791" t="n">
        <v>61.2</v>
      </c>
      <c r="L1791" t="n">
        <v>17</v>
      </c>
      <c r="M1791" t="n">
        <v>4</v>
      </c>
      <c r="N1791" t="n">
        <v>95.89</v>
      </c>
      <c r="O1791" t="n">
        <v>39588.58</v>
      </c>
      <c r="P1791" t="n">
        <v>117.41</v>
      </c>
      <c r="Q1791" t="n">
        <v>204.14</v>
      </c>
      <c r="R1791" t="n">
        <v>24.72</v>
      </c>
      <c r="S1791" t="n">
        <v>17.37</v>
      </c>
      <c r="T1791" t="n">
        <v>1573.14</v>
      </c>
      <c r="U1791" t="n">
        <v>0.7</v>
      </c>
      <c r="V1791" t="n">
        <v>0.75</v>
      </c>
      <c r="W1791" t="n">
        <v>1.15</v>
      </c>
      <c r="X1791" t="n">
        <v>0.1</v>
      </c>
      <c r="Y1791" t="n">
        <v>1</v>
      </c>
      <c r="Z1791" t="n">
        <v>10</v>
      </c>
    </row>
    <row r="1792">
      <c r="A1792" t="n">
        <v>65</v>
      </c>
      <c r="B1792" t="n">
        <v>145</v>
      </c>
      <c r="C1792" t="inlineStr">
        <is>
          <t xml:space="preserve">CONCLUIDO	</t>
        </is>
      </c>
      <c r="D1792" t="n">
        <v>9.940099999999999</v>
      </c>
      <c r="E1792" t="n">
        <v>10.06</v>
      </c>
      <c r="F1792" t="n">
        <v>6.79</v>
      </c>
      <c r="G1792" t="n">
        <v>67.88</v>
      </c>
      <c r="H1792" t="n">
        <v>0.96</v>
      </c>
      <c r="I1792" t="n">
        <v>6</v>
      </c>
      <c r="J1792" t="n">
        <v>319.65</v>
      </c>
      <c r="K1792" t="n">
        <v>61.2</v>
      </c>
      <c r="L1792" t="n">
        <v>17.25</v>
      </c>
      <c r="M1792" t="n">
        <v>4</v>
      </c>
      <c r="N1792" t="n">
        <v>96.2</v>
      </c>
      <c r="O1792" t="n">
        <v>39658.05</v>
      </c>
      <c r="P1792" t="n">
        <v>117.52</v>
      </c>
      <c r="Q1792" t="n">
        <v>204.14</v>
      </c>
      <c r="R1792" t="n">
        <v>24.75</v>
      </c>
      <c r="S1792" t="n">
        <v>17.37</v>
      </c>
      <c r="T1792" t="n">
        <v>1588.52</v>
      </c>
      <c r="U1792" t="n">
        <v>0.7</v>
      </c>
      <c r="V1792" t="n">
        <v>0.75</v>
      </c>
      <c r="W1792" t="n">
        <v>1.15</v>
      </c>
      <c r="X1792" t="n">
        <v>0.1</v>
      </c>
      <c r="Y1792" t="n">
        <v>1</v>
      </c>
      <c r="Z1792" t="n">
        <v>10</v>
      </c>
    </row>
    <row r="1793">
      <c r="A1793" t="n">
        <v>66</v>
      </c>
      <c r="B1793" t="n">
        <v>145</v>
      </c>
      <c r="C1793" t="inlineStr">
        <is>
          <t xml:space="preserve">CONCLUIDO	</t>
        </is>
      </c>
      <c r="D1793" t="n">
        <v>9.9412</v>
      </c>
      <c r="E1793" t="n">
        <v>10.06</v>
      </c>
      <c r="F1793" t="n">
        <v>6.79</v>
      </c>
      <c r="G1793" t="n">
        <v>67.87</v>
      </c>
      <c r="H1793" t="n">
        <v>0.97</v>
      </c>
      <c r="I1793" t="n">
        <v>6</v>
      </c>
      <c r="J1793" t="n">
        <v>320.22</v>
      </c>
      <c r="K1793" t="n">
        <v>61.2</v>
      </c>
      <c r="L1793" t="n">
        <v>17.5</v>
      </c>
      <c r="M1793" t="n">
        <v>4</v>
      </c>
      <c r="N1793" t="n">
        <v>96.52</v>
      </c>
      <c r="O1793" t="n">
        <v>39727.66</v>
      </c>
      <c r="P1793" t="n">
        <v>117.52</v>
      </c>
      <c r="Q1793" t="n">
        <v>204.15</v>
      </c>
      <c r="R1793" t="n">
        <v>24.86</v>
      </c>
      <c r="S1793" t="n">
        <v>17.37</v>
      </c>
      <c r="T1793" t="n">
        <v>1641.91</v>
      </c>
      <c r="U1793" t="n">
        <v>0.7</v>
      </c>
      <c r="V1793" t="n">
        <v>0.75</v>
      </c>
      <c r="W1793" t="n">
        <v>1.14</v>
      </c>
      <c r="X1793" t="n">
        <v>0.1</v>
      </c>
      <c r="Y1793" t="n">
        <v>1</v>
      </c>
      <c r="Z1793" t="n">
        <v>10</v>
      </c>
    </row>
    <row r="1794">
      <c r="A1794" t="n">
        <v>67</v>
      </c>
      <c r="B1794" t="n">
        <v>145</v>
      </c>
      <c r="C1794" t="inlineStr">
        <is>
          <t xml:space="preserve">CONCLUIDO	</t>
        </is>
      </c>
      <c r="D1794" t="n">
        <v>9.941700000000001</v>
      </c>
      <c r="E1794" t="n">
        <v>10.06</v>
      </c>
      <c r="F1794" t="n">
        <v>6.79</v>
      </c>
      <c r="G1794" t="n">
        <v>67.86</v>
      </c>
      <c r="H1794" t="n">
        <v>0.99</v>
      </c>
      <c r="I1794" t="n">
        <v>6</v>
      </c>
      <c r="J1794" t="n">
        <v>320.78</v>
      </c>
      <c r="K1794" t="n">
        <v>61.2</v>
      </c>
      <c r="L1794" t="n">
        <v>17.75</v>
      </c>
      <c r="M1794" t="n">
        <v>4</v>
      </c>
      <c r="N1794" t="n">
        <v>96.83</v>
      </c>
      <c r="O1794" t="n">
        <v>39797.41</v>
      </c>
      <c r="P1794" t="n">
        <v>117.68</v>
      </c>
      <c r="Q1794" t="n">
        <v>204.14</v>
      </c>
      <c r="R1794" t="n">
        <v>24.76</v>
      </c>
      <c r="S1794" t="n">
        <v>17.37</v>
      </c>
      <c r="T1794" t="n">
        <v>1594.5</v>
      </c>
      <c r="U1794" t="n">
        <v>0.7</v>
      </c>
      <c r="V1794" t="n">
        <v>0.75</v>
      </c>
      <c r="W1794" t="n">
        <v>1.15</v>
      </c>
      <c r="X1794" t="n">
        <v>0.09</v>
      </c>
      <c r="Y1794" t="n">
        <v>1</v>
      </c>
      <c r="Z1794" t="n">
        <v>10</v>
      </c>
    </row>
    <row r="1795">
      <c r="A1795" t="n">
        <v>68</v>
      </c>
      <c r="B1795" t="n">
        <v>145</v>
      </c>
      <c r="C1795" t="inlineStr">
        <is>
          <t xml:space="preserve">CONCLUIDO	</t>
        </is>
      </c>
      <c r="D1795" t="n">
        <v>9.939500000000001</v>
      </c>
      <c r="E1795" t="n">
        <v>10.06</v>
      </c>
      <c r="F1795" t="n">
        <v>6.79</v>
      </c>
      <c r="G1795" t="n">
        <v>67.88</v>
      </c>
      <c r="H1795" t="n">
        <v>1</v>
      </c>
      <c r="I1795" t="n">
        <v>6</v>
      </c>
      <c r="J1795" t="n">
        <v>321.35</v>
      </c>
      <c r="K1795" t="n">
        <v>61.2</v>
      </c>
      <c r="L1795" t="n">
        <v>18</v>
      </c>
      <c r="M1795" t="n">
        <v>4</v>
      </c>
      <c r="N1795" t="n">
        <v>97.15000000000001</v>
      </c>
      <c r="O1795" t="n">
        <v>39867.32</v>
      </c>
      <c r="P1795" t="n">
        <v>117.76</v>
      </c>
      <c r="Q1795" t="n">
        <v>204.14</v>
      </c>
      <c r="R1795" t="n">
        <v>24.98</v>
      </c>
      <c r="S1795" t="n">
        <v>17.37</v>
      </c>
      <c r="T1795" t="n">
        <v>1702.16</v>
      </c>
      <c r="U1795" t="n">
        <v>0.7</v>
      </c>
      <c r="V1795" t="n">
        <v>0.75</v>
      </c>
      <c r="W1795" t="n">
        <v>1.14</v>
      </c>
      <c r="X1795" t="n">
        <v>0.1</v>
      </c>
      <c r="Y1795" t="n">
        <v>1</v>
      </c>
      <c r="Z1795" t="n">
        <v>10</v>
      </c>
    </row>
    <row r="1796">
      <c r="A1796" t="n">
        <v>69</v>
      </c>
      <c r="B1796" t="n">
        <v>145</v>
      </c>
      <c r="C1796" t="inlineStr">
        <is>
          <t xml:space="preserve">CONCLUIDO	</t>
        </is>
      </c>
      <c r="D1796" t="n">
        <v>9.9412</v>
      </c>
      <c r="E1796" t="n">
        <v>10.06</v>
      </c>
      <c r="F1796" t="n">
        <v>6.79</v>
      </c>
      <c r="G1796" t="n">
        <v>67.87</v>
      </c>
      <c r="H1796" t="n">
        <v>1.01</v>
      </c>
      <c r="I1796" t="n">
        <v>6</v>
      </c>
      <c r="J1796" t="n">
        <v>321.92</v>
      </c>
      <c r="K1796" t="n">
        <v>61.2</v>
      </c>
      <c r="L1796" t="n">
        <v>18.25</v>
      </c>
      <c r="M1796" t="n">
        <v>4</v>
      </c>
      <c r="N1796" t="n">
        <v>97.47</v>
      </c>
      <c r="O1796" t="n">
        <v>39937.36</v>
      </c>
      <c r="P1796" t="n">
        <v>117.76</v>
      </c>
      <c r="Q1796" t="n">
        <v>204.14</v>
      </c>
      <c r="R1796" t="n">
        <v>24.74</v>
      </c>
      <c r="S1796" t="n">
        <v>17.37</v>
      </c>
      <c r="T1796" t="n">
        <v>1579.96</v>
      </c>
      <c r="U1796" t="n">
        <v>0.7</v>
      </c>
      <c r="V1796" t="n">
        <v>0.75</v>
      </c>
      <c r="W1796" t="n">
        <v>1.15</v>
      </c>
      <c r="X1796" t="n">
        <v>0.1</v>
      </c>
      <c r="Y1796" t="n">
        <v>1</v>
      </c>
      <c r="Z1796" t="n">
        <v>10</v>
      </c>
    </row>
    <row r="1797">
      <c r="A1797" t="n">
        <v>70</v>
      </c>
      <c r="B1797" t="n">
        <v>145</v>
      </c>
      <c r="C1797" t="inlineStr">
        <is>
          <t xml:space="preserve">CONCLUIDO	</t>
        </is>
      </c>
      <c r="D1797" t="n">
        <v>9.946899999999999</v>
      </c>
      <c r="E1797" t="n">
        <v>10.05</v>
      </c>
      <c r="F1797" t="n">
        <v>6.78</v>
      </c>
      <c r="G1797" t="n">
        <v>67.81</v>
      </c>
      <c r="H1797" t="n">
        <v>1.02</v>
      </c>
      <c r="I1797" t="n">
        <v>6</v>
      </c>
      <c r="J1797" t="n">
        <v>322.49</v>
      </c>
      <c r="K1797" t="n">
        <v>61.2</v>
      </c>
      <c r="L1797" t="n">
        <v>18.5</v>
      </c>
      <c r="M1797" t="n">
        <v>4</v>
      </c>
      <c r="N1797" t="n">
        <v>97.79000000000001</v>
      </c>
      <c r="O1797" t="n">
        <v>40007.56</v>
      </c>
      <c r="P1797" t="n">
        <v>117.66</v>
      </c>
      <c r="Q1797" t="n">
        <v>204.14</v>
      </c>
      <c r="R1797" t="n">
        <v>24.6</v>
      </c>
      <c r="S1797" t="n">
        <v>17.37</v>
      </c>
      <c r="T1797" t="n">
        <v>1513.72</v>
      </c>
      <c r="U1797" t="n">
        <v>0.71</v>
      </c>
      <c r="V1797" t="n">
        <v>0.75</v>
      </c>
      <c r="W1797" t="n">
        <v>1.15</v>
      </c>
      <c r="X1797" t="n">
        <v>0.09</v>
      </c>
      <c r="Y1797" t="n">
        <v>1</v>
      </c>
      <c r="Z1797" t="n">
        <v>10</v>
      </c>
    </row>
    <row r="1798">
      <c r="A1798" t="n">
        <v>71</v>
      </c>
      <c r="B1798" t="n">
        <v>145</v>
      </c>
      <c r="C1798" t="inlineStr">
        <is>
          <t xml:space="preserve">CONCLUIDO	</t>
        </is>
      </c>
      <c r="D1798" t="n">
        <v>9.945</v>
      </c>
      <c r="E1798" t="n">
        <v>10.06</v>
      </c>
      <c r="F1798" t="n">
        <v>6.78</v>
      </c>
      <c r="G1798" t="n">
        <v>67.83</v>
      </c>
      <c r="H1798" t="n">
        <v>1.03</v>
      </c>
      <c r="I1798" t="n">
        <v>6</v>
      </c>
      <c r="J1798" t="n">
        <v>323.06</v>
      </c>
      <c r="K1798" t="n">
        <v>61.2</v>
      </c>
      <c r="L1798" t="n">
        <v>18.75</v>
      </c>
      <c r="M1798" t="n">
        <v>4</v>
      </c>
      <c r="N1798" t="n">
        <v>98.11</v>
      </c>
      <c r="O1798" t="n">
        <v>40077.9</v>
      </c>
      <c r="P1798" t="n">
        <v>117.51</v>
      </c>
      <c r="Q1798" t="n">
        <v>204.14</v>
      </c>
      <c r="R1798" t="n">
        <v>24.64</v>
      </c>
      <c r="S1798" t="n">
        <v>17.37</v>
      </c>
      <c r="T1798" t="n">
        <v>1534.34</v>
      </c>
      <c r="U1798" t="n">
        <v>0.7</v>
      </c>
      <c r="V1798" t="n">
        <v>0.75</v>
      </c>
      <c r="W1798" t="n">
        <v>1.15</v>
      </c>
      <c r="X1798" t="n">
        <v>0.09</v>
      </c>
      <c r="Y1798" t="n">
        <v>1</v>
      </c>
      <c r="Z1798" t="n">
        <v>10</v>
      </c>
    </row>
    <row r="1799">
      <c r="A1799" t="n">
        <v>72</v>
      </c>
      <c r="B1799" t="n">
        <v>145</v>
      </c>
      <c r="C1799" t="inlineStr">
        <is>
          <t xml:space="preserve">CONCLUIDO	</t>
        </is>
      </c>
      <c r="D1799" t="n">
        <v>9.945</v>
      </c>
      <c r="E1799" t="n">
        <v>10.06</v>
      </c>
      <c r="F1799" t="n">
        <v>6.78</v>
      </c>
      <c r="G1799" t="n">
        <v>67.83</v>
      </c>
      <c r="H1799" t="n">
        <v>1.05</v>
      </c>
      <c r="I1799" t="n">
        <v>6</v>
      </c>
      <c r="J1799" t="n">
        <v>323.63</v>
      </c>
      <c r="K1799" t="n">
        <v>61.2</v>
      </c>
      <c r="L1799" t="n">
        <v>19</v>
      </c>
      <c r="M1799" t="n">
        <v>4</v>
      </c>
      <c r="N1799" t="n">
        <v>98.43000000000001</v>
      </c>
      <c r="O1799" t="n">
        <v>40148.52</v>
      </c>
      <c r="P1799" t="n">
        <v>117.49</v>
      </c>
      <c r="Q1799" t="n">
        <v>204.14</v>
      </c>
      <c r="R1799" t="n">
        <v>24.76</v>
      </c>
      <c r="S1799" t="n">
        <v>17.37</v>
      </c>
      <c r="T1799" t="n">
        <v>1593.7</v>
      </c>
      <c r="U1799" t="n">
        <v>0.7</v>
      </c>
      <c r="V1799" t="n">
        <v>0.75</v>
      </c>
      <c r="W1799" t="n">
        <v>1.14</v>
      </c>
      <c r="X1799" t="n">
        <v>0.09</v>
      </c>
      <c r="Y1799" t="n">
        <v>1</v>
      </c>
      <c r="Z1799" t="n">
        <v>10</v>
      </c>
    </row>
    <row r="1800">
      <c r="A1800" t="n">
        <v>73</v>
      </c>
      <c r="B1800" t="n">
        <v>145</v>
      </c>
      <c r="C1800" t="inlineStr">
        <is>
          <t xml:space="preserve">CONCLUIDO	</t>
        </is>
      </c>
      <c r="D1800" t="n">
        <v>9.932700000000001</v>
      </c>
      <c r="E1800" t="n">
        <v>10.07</v>
      </c>
      <c r="F1800" t="n">
        <v>6.8</v>
      </c>
      <c r="G1800" t="n">
        <v>67.95</v>
      </c>
      <c r="H1800" t="n">
        <v>1.06</v>
      </c>
      <c r="I1800" t="n">
        <v>6</v>
      </c>
      <c r="J1800" t="n">
        <v>324.2</v>
      </c>
      <c r="K1800" t="n">
        <v>61.2</v>
      </c>
      <c r="L1800" t="n">
        <v>19.25</v>
      </c>
      <c r="M1800" t="n">
        <v>4</v>
      </c>
      <c r="N1800" t="n">
        <v>98.75</v>
      </c>
      <c r="O1800" t="n">
        <v>40219.17</v>
      </c>
      <c r="P1800" t="n">
        <v>117.68</v>
      </c>
      <c r="Q1800" t="n">
        <v>204.14</v>
      </c>
      <c r="R1800" t="n">
        <v>25.06</v>
      </c>
      <c r="S1800" t="n">
        <v>17.37</v>
      </c>
      <c r="T1800" t="n">
        <v>1743.32</v>
      </c>
      <c r="U1800" t="n">
        <v>0.6899999999999999</v>
      </c>
      <c r="V1800" t="n">
        <v>0.75</v>
      </c>
      <c r="W1800" t="n">
        <v>1.15</v>
      </c>
      <c r="X1800" t="n">
        <v>0.1</v>
      </c>
      <c r="Y1800" t="n">
        <v>1</v>
      </c>
      <c r="Z1800" t="n">
        <v>10</v>
      </c>
    </row>
    <row r="1801">
      <c r="A1801" t="n">
        <v>74</v>
      </c>
      <c r="B1801" t="n">
        <v>145</v>
      </c>
      <c r="C1801" t="inlineStr">
        <is>
          <t xml:space="preserve">CONCLUIDO	</t>
        </is>
      </c>
      <c r="D1801" t="n">
        <v>9.933999999999999</v>
      </c>
      <c r="E1801" t="n">
        <v>10.07</v>
      </c>
      <c r="F1801" t="n">
        <v>6.79</v>
      </c>
      <c r="G1801" t="n">
        <v>67.94</v>
      </c>
      <c r="H1801" t="n">
        <v>1.07</v>
      </c>
      <c r="I1801" t="n">
        <v>6</v>
      </c>
      <c r="J1801" t="n">
        <v>324.78</v>
      </c>
      <c r="K1801" t="n">
        <v>61.2</v>
      </c>
      <c r="L1801" t="n">
        <v>19.5</v>
      </c>
      <c r="M1801" t="n">
        <v>4</v>
      </c>
      <c r="N1801" t="n">
        <v>99.08</v>
      </c>
      <c r="O1801" t="n">
        <v>40289.97</v>
      </c>
      <c r="P1801" t="n">
        <v>117.52</v>
      </c>
      <c r="Q1801" t="n">
        <v>204.15</v>
      </c>
      <c r="R1801" t="n">
        <v>25.06</v>
      </c>
      <c r="S1801" t="n">
        <v>17.37</v>
      </c>
      <c r="T1801" t="n">
        <v>1744.25</v>
      </c>
      <c r="U1801" t="n">
        <v>0.6899999999999999</v>
      </c>
      <c r="V1801" t="n">
        <v>0.75</v>
      </c>
      <c r="W1801" t="n">
        <v>1.14</v>
      </c>
      <c r="X1801" t="n">
        <v>0.1</v>
      </c>
      <c r="Y1801" t="n">
        <v>1</v>
      </c>
      <c r="Z1801" t="n">
        <v>10</v>
      </c>
    </row>
    <row r="1802">
      <c r="A1802" t="n">
        <v>75</v>
      </c>
      <c r="B1802" t="n">
        <v>145</v>
      </c>
      <c r="C1802" t="inlineStr">
        <is>
          <t xml:space="preserve">CONCLUIDO	</t>
        </is>
      </c>
      <c r="D1802" t="n">
        <v>9.9406</v>
      </c>
      <c r="E1802" t="n">
        <v>10.06</v>
      </c>
      <c r="F1802" t="n">
        <v>6.79</v>
      </c>
      <c r="G1802" t="n">
        <v>67.87</v>
      </c>
      <c r="H1802" t="n">
        <v>1.08</v>
      </c>
      <c r="I1802" t="n">
        <v>6</v>
      </c>
      <c r="J1802" t="n">
        <v>325.35</v>
      </c>
      <c r="K1802" t="n">
        <v>61.2</v>
      </c>
      <c r="L1802" t="n">
        <v>19.75</v>
      </c>
      <c r="M1802" t="n">
        <v>4</v>
      </c>
      <c r="N1802" t="n">
        <v>99.40000000000001</v>
      </c>
      <c r="O1802" t="n">
        <v>40360.92</v>
      </c>
      <c r="P1802" t="n">
        <v>117.26</v>
      </c>
      <c r="Q1802" t="n">
        <v>204.18</v>
      </c>
      <c r="R1802" t="n">
        <v>24.85</v>
      </c>
      <c r="S1802" t="n">
        <v>17.37</v>
      </c>
      <c r="T1802" t="n">
        <v>1639.42</v>
      </c>
      <c r="U1802" t="n">
        <v>0.7</v>
      </c>
      <c r="V1802" t="n">
        <v>0.75</v>
      </c>
      <c r="W1802" t="n">
        <v>1.14</v>
      </c>
      <c r="X1802" t="n">
        <v>0.1</v>
      </c>
      <c r="Y1802" t="n">
        <v>1</v>
      </c>
      <c r="Z1802" t="n">
        <v>10</v>
      </c>
    </row>
    <row r="1803">
      <c r="A1803" t="n">
        <v>76</v>
      </c>
      <c r="B1803" t="n">
        <v>145</v>
      </c>
      <c r="C1803" t="inlineStr">
        <is>
          <t xml:space="preserve">CONCLUIDO	</t>
        </is>
      </c>
      <c r="D1803" t="n">
        <v>9.9437</v>
      </c>
      <c r="E1803" t="n">
        <v>10.06</v>
      </c>
      <c r="F1803" t="n">
        <v>6.78</v>
      </c>
      <c r="G1803" t="n">
        <v>67.84</v>
      </c>
      <c r="H1803" t="n">
        <v>1.09</v>
      </c>
      <c r="I1803" t="n">
        <v>6</v>
      </c>
      <c r="J1803" t="n">
        <v>325.93</v>
      </c>
      <c r="K1803" t="n">
        <v>61.2</v>
      </c>
      <c r="L1803" t="n">
        <v>20</v>
      </c>
      <c r="M1803" t="n">
        <v>4</v>
      </c>
      <c r="N1803" t="n">
        <v>99.73</v>
      </c>
      <c r="O1803" t="n">
        <v>40432.03</v>
      </c>
      <c r="P1803" t="n">
        <v>117.16</v>
      </c>
      <c r="Q1803" t="n">
        <v>204.18</v>
      </c>
      <c r="R1803" t="n">
        <v>24.82</v>
      </c>
      <c r="S1803" t="n">
        <v>17.37</v>
      </c>
      <c r="T1803" t="n">
        <v>1622.54</v>
      </c>
      <c r="U1803" t="n">
        <v>0.7</v>
      </c>
      <c r="V1803" t="n">
        <v>0.75</v>
      </c>
      <c r="W1803" t="n">
        <v>1.14</v>
      </c>
      <c r="X1803" t="n">
        <v>0.09</v>
      </c>
      <c r="Y1803" t="n">
        <v>1</v>
      </c>
      <c r="Z1803" t="n">
        <v>10</v>
      </c>
    </row>
    <row r="1804">
      <c r="A1804" t="n">
        <v>77</v>
      </c>
      <c r="B1804" t="n">
        <v>145</v>
      </c>
      <c r="C1804" t="inlineStr">
        <is>
          <t xml:space="preserve">CONCLUIDO	</t>
        </is>
      </c>
      <c r="D1804" t="n">
        <v>9.9437</v>
      </c>
      <c r="E1804" t="n">
        <v>10.06</v>
      </c>
      <c r="F1804" t="n">
        <v>6.78</v>
      </c>
      <c r="G1804" t="n">
        <v>67.84</v>
      </c>
      <c r="H1804" t="n">
        <v>1.11</v>
      </c>
      <c r="I1804" t="n">
        <v>6</v>
      </c>
      <c r="J1804" t="n">
        <v>326.51</v>
      </c>
      <c r="K1804" t="n">
        <v>61.2</v>
      </c>
      <c r="L1804" t="n">
        <v>20.25</v>
      </c>
      <c r="M1804" t="n">
        <v>4</v>
      </c>
      <c r="N1804" t="n">
        <v>100.06</v>
      </c>
      <c r="O1804" t="n">
        <v>40503.29</v>
      </c>
      <c r="P1804" t="n">
        <v>117.18</v>
      </c>
      <c r="Q1804" t="n">
        <v>204.15</v>
      </c>
      <c r="R1804" t="n">
        <v>24.75</v>
      </c>
      <c r="S1804" t="n">
        <v>17.37</v>
      </c>
      <c r="T1804" t="n">
        <v>1587.54</v>
      </c>
      <c r="U1804" t="n">
        <v>0.7</v>
      </c>
      <c r="V1804" t="n">
        <v>0.75</v>
      </c>
      <c r="W1804" t="n">
        <v>1.14</v>
      </c>
      <c r="X1804" t="n">
        <v>0.09</v>
      </c>
      <c r="Y1804" t="n">
        <v>1</v>
      </c>
      <c r="Z1804" t="n">
        <v>10</v>
      </c>
    </row>
    <row r="1805">
      <c r="A1805" t="n">
        <v>78</v>
      </c>
      <c r="B1805" t="n">
        <v>145</v>
      </c>
      <c r="C1805" t="inlineStr">
        <is>
          <t xml:space="preserve">CONCLUIDO	</t>
        </is>
      </c>
      <c r="D1805" t="n">
        <v>9.936500000000001</v>
      </c>
      <c r="E1805" t="n">
        <v>10.06</v>
      </c>
      <c r="F1805" t="n">
        <v>6.79</v>
      </c>
      <c r="G1805" t="n">
        <v>67.91</v>
      </c>
      <c r="H1805" t="n">
        <v>1.12</v>
      </c>
      <c r="I1805" t="n">
        <v>6</v>
      </c>
      <c r="J1805" t="n">
        <v>327.08</v>
      </c>
      <c r="K1805" t="n">
        <v>61.2</v>
      </c>
      <c r="L1805" t="n">
        <v>20.5</v>
      </c>
      <c r="M1805" t="n">
        <v>4</v>
      </c>
      <c r="N1805" t="n">
        <v>100.39</v>
      </c>
      <c r="O1805" t="n">
        <v>40574.7</v>
      </c>
      <c r="P1805" t="n">
        <v>117.12</v>
      </c>
      <c r="Q1805" t="n">
        <v>204.14</v>
      </c>
      <c r="R1805" t="n">
        <v>24.99</v>
      </c>
      <c r="S1805" t="n">
        <v>17.37</v>
      </c>
      <c r="T1805" t="n">
        <v>1704.9</v>
      </c>
      <c r="U1805" t="n">
        <v>0.7</v>
      </c>
      <c r="V1805" t="n">
        <v>0.75</v>
      </c>
      <c r="W1805" t="n">
        <v>1.15</v>
      </c>
      <c r="X1805" t="n">
        <v>0.1</v>
      </c>
      <c r="Y1805" t="n">
        <v>1</v>
      </c>
      <c r="Z1805" t="n">
        <v>10</v>
      </c>
    </row>
    <row r="1806">
      <c r="A1806" t="n">
        <v>79</v>
      </c>
      <c r="B1806" t="n">
        <v>145</v>
      </c>
      <c r="C1806" t="inlineStr">
        <is>
          <t xml:space="preserve">CONCLUIDO	</t>
        </is>
      </c>
      <c r="D1806" t="n">
        <v>9.9376</v>
      </c>
      <c r="E1806" t="n">
        <v>10.06</v>
      </c>
      <c r="F1806" t="n">
        <v>6.79</v>
      </c>
      <c r="G1806" t="n">
        <v>67.90000000000001</v>
      </c>
      <c r="H1806" t="n">
        <v>1.13</v>
      </c>
      <c r="I1806" t="n">
        <v>6</v>
      </c>
      <c r="J1806" t="n">
        <v>327.66</v>
      </c>
      <c r="K1806" t="n">
        <v>61.2</v>
      </c>
      <c r="L1806" t="n">
        <v>20.75</v>
      </c>
      <c r="M1806" t="n">
        <v>4</v>
      </c>
      <c r="N1806" t="n">
        <v>100.72</v>
      </c>
      <c r="O1806" t="n">
        <v>40646.27</v>
      </c>
      <c r="P1806" t="n">
        <v>116.77</v>
      </c>
      <c r="Q1806" t="n">
        <v>204.15</v>
      </c>
      <c r="R1806" t="n">
        <v>24.97</v>
      </c>
      <c r="S1806" t="n">
        <v>17.37</v>
      </c>
      <c r="T1806" t="n">
        <v>1696.28</v>
      </c>
      <c r="U1806" t="n">
        <v>0.7</v>
      </c>
      <c r="V1806" t="n">
        <v>0.75</v>
      </c>
      <c r="W1806" t="n">
        <v>1.14</v>
      </c>
      <c r="X1806" t="n">
        <v>0.1</v>
      </c>
      <c r="Y1806" t="n">
        <v>1</v>
      </c>
      <c r="Z1806" t="n">
        <v>10</v>
      </c>
    </row>
    <row r="1807">
      <c r="A1807" t="n">
        <v>80</v>
      </c>
      <c r="B1807" t="n">
        <v>145</v>
      </c>
      <c r="C1807" t="inlineStr">
        <is>
          <t xml:space="preserve">CONCLUIDO	</t>
        </is>
      </c>
      <c r="D1807" t="n">
        <v>10.0125</v>
      </c>
      <c r="E1807" t="n">
        <v>9.99</v>
      </c>
      <c r="F1807" t="n">
        <v>6.77</v>
      </c>
      <c r="G1807" t="n">
        <v>81.23</v>
      </c>
      <c r="H1807" t="n">
        <v>1.14</v>
      </c>
      <c r="I1807" t="n">
        <v>5</v>
      </c>
      <c r="J1807" t="n">
        <v>328.25</v>
      </c>
      <c r="K1807" t="n">
        <v>61.2</v>
      </c>
      <c r="L1807" t="n">
        <v>21</v>
      </c>
      <c r="M1807" t="n">
        <v>3</v>
      </c>
      <c r="N1807" t="n">
        <v>101.05</v>
      </c>
      <c r="O1807" t="n">
        <v>40718</v>
      </c>
      <c r="P1807" t="n">
        <v>116.3</v>
      </c>
      <c r="Q1807" t="n">
        <v>204.14</v>
      </c>
      <c r="R1807" t="n">
        <v>24.3</v>
      </c>
      <c r="S1807" t="n">
        <v>17.37</v>
      </c>
      <c r="T1807" t="n">
        <v>1366.24</v>
      </c>
      <c r="U1807" t="n">
        <v>0.72</v>
      </c>
      <c r="V1807" t="n">
        <v>0.75</v>
      </c>
      <c r="W1807" t="n">
        <v>1.14</v>
      </c>
      <c r="X1807" t="n">
        <v>0.08</v>
      </c>
      <c r="Y1807" t="n">
        <v>1</v>
      </c>
      <c r="Z1807" t="n">
        <v>10</v>
      </c>
    </row>
    <row r="1808">
      <c r="A1808" t="n">
        <v>81</v>
      </c>
      <c r="B1808" t="n">
        <v>145</v>
      </c>
      <c r="C1808" t="inlineStr">
        <is>
          <t xml:space="preserve">CONCLUIDO	</t>
        </is>
      </c>
      <c r="D1808" t="n">
        <v>10.0083</v>
      </c>
      <c r="E1808" t="n">
        <v>9.99</v>
      </c>
      <c r="F1808" t="n">
        <v>6.77</v>
      </c>
      <c r="G1808" t="n">
        <v>81.28</v>
      </c>
      <c r="H1808" t="n">
        <v>1.15</v>
      </c>
      <c r="I1808" t="n">
        <v>5</v>
      </c>
      <c r="J1808" t="n">
        <v>328.83</v>
      </c>
      <c r="K1808" t="n">
        <v>61.2</v>
      </c>
      <c r="L1808" t="n">
        <v>21.25</v>
      </c>
      <c r="M1808" t="n">
        <v>3</v>
      </c>
      <c r="N1808" t="n">
        <v>101.38</v>
      </c>
      <c r="O1808" t="n">
        <v>40789.89</v>
      </c>
      <c r="P1808" t="n">
        <v>116.69</v>
      </c>
      <c r="Q1808" t="n">
        <v>204.14</v>
      </c>
      <c r="R1808" t="n">
        <v>24.38</v>
      </c>
      <c r="S1808" t="n">
        <v>17.37</v>
      </c>
      <c r="T1808" t="n">
        <v>1408.58</v>
      </c>
      <c r="U1808" t="n">
        <v>0.71</v>
      </c>
      <c r="V1808" t="n">
        <v>0.75</v>
      </c>
      <c r="W1808" t="n">
        <v>1.14</v>
      </c>
      <c r="X1808" t="n">
        <v>0.08</v>
      </c>
      <c r="Y1808" t="n">
        <v>1</v>
      </c>
      <c r="Z1808" t="n">
        <v>10</v>
      </c>
    </row>
    <row r="1809">
      <c r="A1809" t="n">
        <v>82</v>
      </c>
      <c r="B1809" t="n">
        <v>145</v>
      </c>
      <c r="C1809" t="inlineStr">
        <is>
          <t xml:space="preserve">CONCLUIDO	</t>
        </is>
      </c>
      <c r="D1809" t="n">
        <v>10.0033</v>
      </c>
      <c r="E1809" t="n">
        <v>10</v>
      </c>
      <c r="F1809" t="n">
        <v>6.78</v>
      </c>
      <c r="G1809" t="n">
        <v>81.34</v>
      </c>
      <c r="H1809" t="n">
        <v>1.16</v>
      </c>
      <c r="I1809" t="n">
        <v>5</v>
      </c>
      <c r="J1809" t="n">
        <v>329.41</v>
      </c>
      <c r="K1809" t="n">
        <v>61.2</v>
      </c>
      <c r="L1809" t="n">
        <v>21.5</v>
      </c>
      <c r="M1809" t="n">
        <v>3</v>
      </c>
      <c r="N1809" t="n">
        <v>101.71</v>
      </c>
      <c r="O1809" t="n">
        <v>40861.93</v>
      </c>
      <c r="P1809" t="n">
        <v>116.96</v>
      </c>
      <c r="Q1809" t="n">
        <v>204.14</v>
      </c>
      <c r="R1809" t="n">
        <v>24.58</v>
      </c>
      <c r="S1809" t="n">
        <v>17.37</v>
      </c>
      <c r="T1809" t="n">
        <v>1506.98</v>
      </c>
      <c r="U1809" t="n">
        <v>0.71</v>
      </c>
      <c r="V1809" t="n">
        <v>0.75</v>
      </c>
      <c r="W1809" t="n">
        <v>1.14</v>
      </c>
      <c r="X1809" t="n">
        <v>0.09</v>
      </c>
      <c r="Y1809" t="n">
        <v>1</v>
      </c>
      <c r="Z1809" t="n">
        <v>10</v>
      </c>
    </row>
    <row r="1810">
      <c r="A1810" t="n">
        <v>83</v>
      </c>
      <c r="B1810" t="n">
        <v>145</v>
      </c>
      <c r="C1810" t="inlineStr">
        <is>
          <t xml:space="preserve">CONCLUIDO	</t>
        </is>
      </c>
      <c r="D1810" t="n">
        <v>10.0097</v>
      </c>
      <c r="E1810" t="n">
        <v>9.99</v>
      </c>
      <c r="F1810" t="n">
        <v>6.77</v>
      </c>
      <c r="G1810" t="n">
        <v>81.26000000000001</v>
      </c>
      <c r="H1810" t="n">
        <v>1.17</v>
      </c>
      <c r="I1810" t="n">
        <v>5</v>
      </c>
      <c r="J1810" t="n">
        <v>330</v>
      </c>
      <c r="K1810" t="n">
        <v>61.2</v>
      </c>
      <c r="L1810" t="n">
        <v>21.75</v>
      </c>
      <c r="M1810" t="n">
        <v>3</v>
      </c>
      <c r="N1810" t="n">
        <v>102.05</v>
      </c>
      <c r="O1810" t="n">
        <v>40934.14</v>
      </c>
      <c r="P1810" t="n">
        <v>116.96</v>
      </c>
      <c r="Q1810" t="n">
        <v>204.14</v>
      </c>
      <c r="R1810" t="n">
        <v>24.41</v>
      </c>
      <c r="S1810" t="n">
        <v>17.37</v>
      </c>
      <c r="T1810" t="n">
        <v>1423.7</v>
      </c>
      <c r="U1810" t="n">
        <v>0.71</v>
      </c>
      <c r="V1810" t="n">
        <v>0.75</v>
      </c>
      <c r="W1810" t="n">
        <v>1.14</v>
      </c>
      <c r="X1810" t="n">
        <v>0.08</v>
      </c>
      <c r="Y1810" t="n">
        <v>1</v>
      </c>
      <c r="Z1810" t="n">
        <v>10</v>
      </c>
    </row>
    <row r="1811">
      <c r="A1811" t="n">
        <v>84</v>
      </c>
      <c r="B1811" t="n">
        <v>145</v>
      </c>
      <c r="C1811" t="inlineStr">
        <is>
          <t xml:space="preserve">CONCLUIDO	</t>
        </is>
      </c>
      <c r="D1811" t="n">
        <v>10.0092</v>
      </c>
      <c r="E1811" t="n">
        <v>9.99</v>
      </c>
      <c r="F1811" t="n">
        <v>6.77</v>
      </c>
      <c r="G1811" t="n">
        <v>81.27</v>
      </c>
      <c r="H1811" t="n">
        <v>1.19</v>
      </c>
      <c r="I1811" t="n">
        <v>5</v>
      </c>
      <c r="J1811" t="n">
        <v>330.59</v>
      </c>
      <c r="K1811" t="n">
        <v>61.2</v>
      </c>
      <c r="L1811" t="n">
        <v>22</v>
      </c>
      <c r="M1811" t="n">
        <v>3</v>
      </c>
      <c r="N1811" t="n">
        <v>102.39</v>
      </c>
      <c r="O1811" t="n">
        <v>41006.51</v>
      </c>
      <c r="P1811" t="n">
        <v>117.14</v>
      </c>
      <c r="Q1811" t="n">
        <v>204.17</v>
      </c>
      <c r="R1811" t="n">
        <v>24.34</v>
      </c>
      <c r="S1811" t="n">
        <v>17.37</v>
      </c>
      <c r="T1811" t="n">
        <v>1388.74</v>
      </c>
      <c r="U1811" t="n">
        <v>0.71</v>
      </c>
      <c r="V1811" t="n">
        <v>0.75</v>
      </c>
      <c r="W1811" t="n">
        <v>1.15</v>
      </c>
      <c r="X1811" t="n">
        <v>0.08</v>
      </c>
      <c r="Y1811" t="n">
        <v>1</v>
      </c>
      <c r="Z1811" t="n">
        <v>10</v>
      </c>
    </row>
    <row r="1812">
      <c r="A1812" t="n">
        <v>85</v>
      </c>
      <c r="B1812" t="n">
        <v>145</v>
      </c>
      <c r="C1812" t="inlineStr">
        <is>
          <t xml:space="preserve">CONCLUIDO	</t>
        </is>
      </c>
      <c r="D1812" t="n">
        <v>10.0061</v>
      </c>
      <c r="E1812" t="n">
        <v>9.99</v>
      </c>
      <c r="F1812" t="n">
        <v>6.78</v>
      </c>
      <c r="G1812" t="n">
        <v>81.3</v>
      </c>
      <c r="H1812" t="n">
        <v>1.2</v>
      </c>
      <c r="I1812" t="n">
        <v>5</v>
      </c>
      <c r="J1812" t="n">
        <v>331.17</v>
      </c>
      <c r="K1812" t="n">
        <v>61.2</v>
      </c>
      <c r="L1812" t="n">
        <v>22.25</v>
      </c>
      <c r="M1812" t="n">
        <v>3</v>
      </c>
      <c r="N1812" t="n">
        <v>102.72</v>
      </c>
      <c r="O1812" t="n">
        <v>41079.04</v>
      </c>
      <c r="P1812" t="n">
        <v>117.32</v>
      </c>
      <c r="Q1812" t="n">
        <v>204.14</v>
      </c>
      <c r="R1812" t="n">
        <v>24.5</v>
      </c>
      <c r="S1812" t="n">
        <v>17.37</v>
      </c>
      <c r="T1812" t="n">
        <v>1464.95</v>
      </c>
      <c r="U1812" t="n">
        <v>0.71</v>
      </c>
      <c r="V1812" t="n">
        <v>0.75</v>
      </c>
      <c r="W1812" t="n">
        <v>1.14</v>
      </c>
      <c r="X1812" t="n">
        <v>0.08</v>
      </c>
      <c r="Y1812" t="n">
        <v>1</v>
      </c>
      <c r="Z1812" t="n">
        <v>10</v>
      </c>
    </row>
    <row r="1813">
      <c r="A1813" t="n">
        <v>86</v>
      </c>
      <c r="B1813" t="n">
        <v>145</v>
      </c>
      <c r="C1813" t="inlineStr">
        <is>
          <t xml:space="preserve">CONCLUIDO	</t>
        </is>
      </c>
      <c r="D1813" t="n">
        <v>10.0042</v>
      </c>
      <c r="E1813" t="n">
        <v>10</v>
      </c>
      <c r="F1813" t="n">
        <v>6.78</v>
      </c>
      <c r="G1813" t="n">
        <v>81.33</v>
      </c>
      <c r="H1813" t="n">
        <v>1.21</v>
      </c>
      <c r="I1813" t="n">
        <v>5</v>
      </c>
      <c r="J1813" t="n">
        <v>331.76</v>
      </c>
      <c r="K1813" t="n">
        <v>61.2</v>
      </c>
      <c r="L1813" t="n">
        <v>22.5</v>
      </c>
      <c r="M1813" t="n">
        <v>3</v>
      </c>
      <c r="N1813" t="n">
        <v>103.06</v>
      </c>
      <c r="O1813" t="n">
        <v>41151.74</v>
      </c>
      <c r="P1813" t="n">
        <v>117.26</v>
      </c>
      <c r="Q1813" t="n">
        <v>204.14</v>
      </c>
      <c r="R1813" t="n">
        <v>24.5</v>
      </c>
      <c r="S1813" t="n">
        <v>17.37</v>
      </c>
      <c r="T1813" t="n">
        <v>1468.51</v>
      </c>
      <c r="U1813" t="n">
        <v>0.71</v>
      </c>
      <c r="V1813" t="n">
        <v>0.75</v>
      </c>
      <c r="W1813" t="n">
        <v>1.15</v>
      </c>
      <c r="X1813" t="n">
        <v>0.09</v>
      </c>
      <c r="Y1813" t="n">
        <v>1</v>
      </c>
      <c r="Z1813" t="n">
        <v>10</v>
      </c>
    </row>
    <row r="1814">
      <c r="A1814" t="n">
        <v>87</v>
      </c>
      <c r="B1814" t="n">
        <v>145</v>
      </c>
      <c r="C1814" t="inlineStr">
        <is>
          <t xml:space="preserve">CONCLUIDO	</t>
        </is>
      </c>
      <c r="D1814" t="n">
        <v>10.0095</v>
      </c>
      <c r="E1814" t="n">
        <v>9.99</v>
      </c>
      <c r="F1814" t="n">
        <v>6.77</v>
      </c>
      <c r="G1814" t="n">
        <v>81.26000000000001</v>
      </c>
      <c r="H1814" t="n">
        <v>1.22</v>
      </c>
      <c r="I1814" t="n">
        <v>5</v>
      </c>
      <c r="J1814" t="n">
        <v>332.35</v>
      </c>
      <c r="K1814" t="n">
        <v>61.2</v>
      </c>
      <c r="L1814" t="n">
        <v>22.75</v>
      </c>
      <c r="M1814" t="n">
        <v>3</v>
      </c>
      <c r="N1814" t="n">
        <v>103.41</v>
      </c>
      <c r="O1814" t="n">
        <v>41224.6</v>
      </c>
      <c r="P1814" t="n">
        <v>117.19</v>
      </c>
      <c r="Q1814" t="n">
        <v>204.14</v>
      </c>
      <c r="R1814" t="n">
        <v>24.4</v>
      </c>
      <c r="S1814" t="n">
        <v>17.37</v>
      </c>
      <c r="T1814" t="n">
        <v>1418.79</v>
      </c>
      <c r="U1814" t="n">
        <v>0.71</v>
      </c>
      <c r="V1814" t="n">
        <v>0.75</v>
      </c>
      <c r="W1814" t="n">
        <v>1.14</v>
      </c>
      <c r="X1814" t="n">
        <v>0.08</v>
      </c>
      <c r="Y1814" t="n">
        <v>1</v>
      </c>
      <c r="Z1814" t="n">
        <v>10</v>
      </c>
    </row>
    <row r="1815">
      <c r="A1815" t="n">
        <v>88</v>
      </c>
      <c r="B1815" t="n">
        <v>145</v>
      </c>
      <c r="C1815" t="inlineStr">
        <is>
          <t xml:space="preserve">CONCLUIDO	</t>
        </is>
      </c>
      <c r="D1815" t="n">
        <v>10.0075</v>
      </c>
      <c r="E1815" t="n">
        <v>9.99</v>
      </c>
      <c r="F1815" t="n">
        <v>6.77</v>
      </c>
      <c r="G1815" t="n">
        <v>81.29000000000001</v>
      </c>
      <c r="H1815" t="n">
        <v>1.23</v>
      </c>
      <c r="I1815" t="n">
        <v>5</v>
      </c>
      <c r="J1815" t="n">
        <v>332.95</v>
      </c>
      <c r="K1815" t="n">
        <v>61.2</v>
      </c>
      <c r="L1815" t="n">
        <v>23</v>
      </c>
      <c r="M1815" t="n">
        <v>3</v>
      </c>
      <c r="N1815" t="n">
        <v>103.75</v>
      </c>
      <c r="O1815" t="n">
        <v>41297.62</v>
      </c>
      <c r="P1815" t="n">
        <v>117.24</v>
      </c>
      <c r="Q1815" t="n">
        <v>204.14</v>
      </c>
      <c r="R1815" t="n">
        <v>24.5</v>
      </c>
      <c r="S1815" t="n">
        <v>17.37</v>
      </c>
      <c r="T1815" t="n">
        <v>1467.13</v>
      </c>
      <c r="U1815" t="n">
        <v>0.71</v>
      </c>
      <c r="V1815" t="n">
        <v>0.75</v>
      </c>
      <c r="W1815" t="n">
        <v>1.14</v>
      </c>
      <c r="X1815" t="n">
        <v>0.08</v>
      </c>
      <c r="Y1815" t="n">
        <v>1</v>
      </c>
      <c r="Z1815" t="n">
        <v>10</v>
      </c>
    </row>
    <row r="1816">
      <c r="A1816" t="n">
        <v>89</v>
      </c>
      <c r="B1816" t="n">
        <v>145</v>
      </c>
      <c r="C1816" t="inlineStr">
        <is>
          <t xml:space="preserve">CONCLUIDO	</t>
        </is>
      </c>
      <c r="D1816" t="n">
        <v>10.0053</v>
      </c>
      <c r="E1816" t="n">
        <v>9.99</v>
      </c>
      <c r="F1816" t="n">
        <v>6.78</v>
      </c>
      <c r="G1816" t="n">
        <v>81.31</v>
      </c>
      <c r="H1816" t="n">
        <v>1.24</v>
      </c>
      <c r="I1816" t="n">
        <v>5</v>
      </c>
      <c r="J1816" t="n">
        <v>333.54</v>
      </c>
      <c r="K1816" t="n">
        <v>61.2</v>
      </c>
      <c r="L1816" t="n">
        <v>23.25</v>
      </c>
      <c r="M1816" t="n">
        <v>3</v>
      </c>
      <c r="N1816" t="n">
        <v>104.09</v>
      </c>
      <c r="O1816" t="n">
        <v>41370.82</v>
      </c>
      <c r="P1816" t="n">
        <v>117.28</v>
      </c>
      <c r="Q1816" t="n">
        <v>204.14</v>
      </c>
      <c r="R1816" t="n">
        <v>24.53</v>
      </c>
      <c r="S1816" t="n">
        <v>17.37</v>
      </c>
      <c r="T1816" t="n">
        <v>1480.56</v>
      </c>
      <c r="U1816" t="n">
        <v>0.71</v>
      </c>
      <c r="V1816" t="n">
        <v>0.75</v>
      </c>
      <c r="W1816" t="n">
        <v>1.14</v>
      </c>
      <c r="X1816" t="n">
        <v>0.09</v>
      </c>
      <c r="Y1816" t="n">
        <v>1</v>
      </c>
      <c r="Z1816" t="n">
        <v>10</v>
      </c>
    </row>
    <row r="1817">
      <c r="A1817" t="n">
        <v>90</v>
      </c>
      <c r="B1817" t="n">
        <v>145</v>
      </c>
      <c r="C1817" t="inlineStr">
        <is>
          <t xml:space="preserve">CONCLUIDO	</t>
        </is>
      </c>
      <c r="D1817" t="n">
        <v>10.0053</v>
      </c>
      <c r="E1817" t="n">
        <v>9.99</v>
      </c>
      <c r="F1817" t="n">
        <v>6.78</v>
      </c>
      <c r="G1817" t="n">
        <v>81.31</v>
      </c>
      <c r="H1817" t="n">
        <v>1.25</v>
      </c>
      <c r="I1817" t="n">
        <v>5</v>
      </c>
      <c r="J1817" t="n">
        <v>334.14</v>
      </c>
      <c r="K1817" t="n">
        <v>61.2</v>
      </c>
      <c r="L1817" t="n">
        <v>23.5</v>
      </c>
      <c r="M1817" t="n">
        <v>3</v>
      </c>
      <c r="N1817" t="n">
        <v>104.44</v>
      </c>
      <c r="O1817" t="n">
        <v>41444.3</v>
      </c>
      <c r="P1817" t="n">
        <v>117.28</v>
      </c>
      <c r="Q1817" t="n">
        <v>204.14</v>
      </c>
      <c r="R1817" t="n">
        <v>24.51</v>
      </c>
      <c r="S1817" t="n">
        <v>17.37</v>
      </c>
      <c r="T1817" t="n">
        <v>1472.55</v>
      </c>
      <c r="U1817" t="n">
        <v>0.71</v>
      </c>
      <c r="V1817" t="n">
        <v>0.75</v>
      </c>
      <c r="W1817" t="n">
        <v>1.14</v>
      </c>
      <c r="X1817" t="n">
        <v>0.09</v>
      </c>
      <c r="Y1817" t="n">
        <v>1</v>
      </c>
      <c r="Z1817" t="n">
        <v>10</v>
      </c>
    </row>
    <row r="1818">
      <c r="A1818" t="n">
        <v>91</v>
      </c>
      <c r="B1818" t="n">
        <v>145</v>
      </c>
      <c r="C1818" t="inlineStr">
        <is>
          <t xml:space="preserve">CONCLUIDO	</t>
        </is>
      </c>
      <c r="D1818" t="n">
        <v>10.0089</v>
      </c>
      <c r="E1818" t="n">
        <v>9.99</v>
      </c>
      <c r="F1818" t="n">
        <v>6.77</v>
      </c>
      <c r="G1818" t="n">
        <v>81.27</v>
      </c>
      <c r="H1818" t="n">
        <v>1.26</v>
      </c>
      <c r="I1818" t="n">
        <v>5</v>
      </c>
      <c r="J1818" t="n">
        <v>334.73</v>
      </c>
      <c r="K1818" t="n">
        <v>61.2</v>
      </c>
      <c r="L1818" t="n">
        <v>23.75</v>
      </c>
      <c r="M1818" t="n">
        <v>3</v>
      </c>
      <c r="N1818" t="n">
        <v>104.78</v>
      </c>
      <c r="O1818" t="n">
        <v>41517.84</v>
      </c>
      <c r="P1818" t="n">
        <v>117.11</v>
      </c>
      <c r="Q1818" t="n">
        <v>204.14</v>
      </c>
      <c r="R1818" t="n">
        <v>24.41</v>
      </c>
      <c r="S1818" t="n">
        <v>17.37</v>
      </c>
      <c r="T1818" t="n">
        <v>1420.05</v>
      </c>
      <c r="U1818" t="n">
        <v>0.71</v>
      </c>
      <c r="V1818" t="n">
        <v>0.75</v>
      </c>
      <c r="W1818" t="n">
        <v>1.14</v>
      </c>
      <c r="X1818" t="n">
        <v>0.08</v>
      </c>
      <c r="Y1818" t="n">
        <v>1</v>
      </c>
      <c r="Z1818" t="n">
        <v>10</v>
      </c>
    </row>
    <row r="1819">
      <c r="A1819" t="n">
        <v>92</v>
      </c>
      <c r="B1819" t="n">
        <v>145</v>
      </c>
      <c r="C1819" t="inlineStr">
        <is>
          <t xml:space="preserve">CONCLUIDO	</t>
        </is>
      </c>
      <c r="D1819" t="n">
        <v>10.0114</v>
      </c>
      <c r="E1819" t="n">
        <v>9.99</v>
      </c>
      <c r="F1819" t="n">
        <v>6.77</v>
      </c>
      <c r="G1819" t="n">
        <v>81.23999999999999</v>
      </c>
      <c r="H1819" t="n">
        <v>1.28</v>
      </c>
      <c r="I1819" t="n">
        <v>5</v>
      </c>
      <c r="J1819" t="n">
        <v>335.33</v>
      </c>
      <c r="K1819" t="n">
        <v>61.2</v>
      </c>
      <c r="L1819" t="n">
        <v>24</v>
      </c>
      <c r="M1819" t="n">
        <v>3</v>
      </c>
      <c r="N1819" t="n">
        <v>105.13</v>
      </c>
      <c r="O1819" t="n">
        <v>41591.55</v>
      </c>
      <c r="P1819" t="n">
        <v>117.05</v>
      </c>
      <c r="Q1819" t="n">
        <v>204.14</v>
      </c>
      <c r="R1819" t="n">
        <v>24.35</v>
      </c>
      <c r="S1819" t="n">
        <v>17.37</v>
      </c>
      <c r="T1819" t="n">
        <v>1394.03</v>
      </c>
      <c r="U1819" t="n">
        <v>0.71</v>
      </c>
      <c r="V1819" t="n">
        <v>0.75</v>
      </c>
      <c r="W1819" t="n">
        <v>1.14</v>
      </c>
      <c r="X1819" t="n">
        <v>0.08</v>
      </c>
      <c r="Y1819" t="n">
        <v>1</v>
      </c>
      <c r="Z1819" t="n">
        <v>10</v>
      </c>
    </row>
    <row r="1820">
      <c r="A1820" t="n">
        <v>93</v>
      </c>
      <c r="B1820" t="n">
        <v>145</v>
      </c>
      <c r="C1820" t="inlineStr">
        <is>
          <t xml:space="preserve">CONCLUIDO	</t>
        </is>
      </c>
      <c r="D1820" t="n">
        <v>10.0175</v>
      </c>
      <c r="E1820" t="n">
        <v>9.98</v>
      </c>
      <c r="F1820" t="n">
        <v>6.76</v>
      </c>
      <c r="G1820" t="n">
        <v>81.17</v>
      </c>
      <c r="H1820" t="n">
        <v>1.29</v>
      </c>
      <c r="I1820" t="n">
        <v>5</v>
      </c>
      <c r="J1820" t="n">
        <v>335.93</v>
      </c>
      <c r="K1820" t="n">
        <v>61.2</v>
      </c>
      <c r="L1820" t="n">
        <v>24.25</v>
      </c>
      <c r="M1820" t="n">
        <v>3</v>
      </c>
      <c r="N1820" t="n">
        <v>105.48</v>
      </c>
      <c r="O1820" t="n">
        <v>41665.42</v>
      </c>
      <c r="P1820" t="n">
        <v>116.84</v>
      </c>
      <c r="Q1820" t="n">
        <v>204.14</v>
      </c>
      <c r="R1820" t="n">
        <v>24.18</v>
      </c>
      <c r="S1820" t="n">
        <v>17.37</v>
      </c>
      <c r="T1820" t="n">
        <v>1308.45</v>
      </c>
      <c r="U1820" t="n">
        <v>0.72</v>
      </c>
      <c r="V1820" t="n">
        <v>0.75</v>
      </c>
      <c r="W1820" t="n">
        <v>1.14</v>
      </c>
      <c r="X1820" t="n">
        <v>0.07000000000000001</v>
      </c>
      <c r="Y1820" t="n">
        <v>1</v>
      </c>
      <c r="Z1820" t="n">
        <v>10</v>
      </c>
    </row>
    <row r="1821">
      <c r="A1821" t="n">
        <v>94</v>
      </c>
      <c r="B1821" t="n">
        <v>145</v>
      </c>
      <c r="C1821" t="inlineStr">
        <is>
          <t xml:space="preserve">CONCLUIDO	</t>
        </is>
      </c>
      <c r="D1821" t="n">
        <v>10.017</v>
      </c>
      <c r="E1821" t="n">
        <v>9.98</v>
      </c>
      <c r="F1821" t="n">
        <v>6.76</v>
      </c>
      <c r="G1821" t="n">
        <v>81.17</v>
      </c>
      <c r="H1821" t="n">
        <v>1.3</v>
      </c>
      <c r="I1821" t="n">
        <v>5</v>
      </c>
      <c r="J1821" t="n">
        <v>336.53</v>
      </c>
      <c r="K1821" t="n">
        <v>61.2</v>
      </c>
      <c r="L1821" t="n">
        <v>24.5</v>
      </c>
      <c r="M1821" t="n">
        <v>3</v>
      </c>
      <c r="N1821" t="n">
        <v>105.83</v>
      </c>
      <c r="O1821" t="n">
        <v>41739.48</v>
      </c>
      <c r="P1821" t="n">
        <v>116.75</v>
      </c>
      <c r="Q1821" t="n">
        <v>204.14</v>
      </c>
      <c r="R1821" t="n">
        <v>24.17</v>
      </c>
      <c r="S1821" t="n">
        <v>17.37</v>
      </c>
      <c r="T1821" t="n">
        <v>1302.44</v>
      </c>
      <c r="U1821" t="n">
        <v>0.72</v>
      </c>
      <c r="V1821" t="n">
        <v>0.75</v>
      </c>
      <c r="W1821" t="n">
        <v>1.14</v>
      </c>
      <c r="X1821" t="n">
        <v>0.07000000000000001</v>
      </c>
      <c r="Y1821" t="n">
        <v>1</v>
      </c>
      <c r="Z1821" t="n">
        <v>10</v>
      </c>
    </row>
    <row r="1822">
      <c r="A1822" t="n">
        <v>95</v>
      </c>
      <c r="B1822" t="n">
        <v>145</v>
      </c>
      <c r="C1822" t="inlineStr">
        <is>
          <t xml:space="preserve">CONCLUIDO	</t>
        </is>
      </c>
      <c r="D1822" t="n">
        <v>10.02</v>
      </c>
      <c r="E1822" t="n">
        <v>9.98</v>
      </c>
      <c r="F1822" t="n">
        <v>6.76</v>
      </c>
      <c r="G1822" t="n">
        <v>81.14</v>
      </c>
      <c r="H1822" t="n">
        <v>1.31</v>
      </c>
      <c r="I1822" t="n">
        <v>5</v>
      </c>
      <c r="J1822" t="n">
        <v>337.13</v>
      </c>
      <c r="K1822" t="n">
        <v>61.2</v>
      </c>
      <c r="L1822" t="n">
        <v>24.75</v>
      </c>
      <c r="M1822" t="n">
        <v>3</v>
      </c>
      <c r="N1822" t="n">
        <v>106.18</v>
      </c>
      <c r="O1822" t="n">
        <v>41813.7</v>
      </c>
      <c r="P1822" t="n">
        <v>116.48</v>
      </c>
      <c r="Q1822" t="n">
        <v>204.14</v>
      </c>
      <c r="R1822" t="n">
        <v>24.09</v>
      </c>
      <c r="S1822" t="n">
        <v>17.37</v>
      </c>
      <c r="T1822" t="n">
        <v>1261.99</v>
      </c>
      <c r="U1822" t="n">
        <v>0.72</v>
      </c>
      <c r="V1822" t="n">
        <v>0.76</v>
      </c>
      <c r="W1822" t="n">
        <v>1.14</v>
      </c>
      <c r="X1822" t="n">
        <v>0.07000000000000001</v>
      </c>
      <c r="Y1822" t="n">
        <v>1</v>
      </c>
      <c r="Z1822" t="n">
        <v>10</v>
      </c>
    </row>
    <row r="1823">
      <c r="A1823" t="n">
        <v>96</v>
      </c>
      <c r="B1823" t="n">
        <v>145</v>
      </c>
      <c r="C1823" t="inlineStr">
        <is>
          <t xml:space="preserve">CONCLUIDO	</t>
        </is>
      </c>
      <c r="D1823" t="n">
        <v>10.0195</v>
      </c>
      <c r="E1823" t="n">
        <v>9.98</v>
      </c>
      <c r="F1823" t="n">
        <v>6.76</v>
      </c>
      <c r="G1823" t="n">
        <v>81.14</v>
      </c>
      <c r="H1823" t="n">
        <v>1.32</v>
      </c>
      <c r="I1823" t="n">
        <v>5</v>
      </c>
      <c r="J1823" t="n">
        <v>337.73</v>
      </c>
      <c r="K1823" t="n">
        <v>61.2</v>
      </c>
      <c r="L1823" t="n">
        <v>25</v>
      </c>
      <c r="M1823" t="n">
        <v>3</v>
      </c>
      <c r="N1823" t="n">
        <v>106.53</v>
      </c>
      <c r="O1823" t="n">
        <v>41888.1</v>
      </c>
      <c r="P1823" t="n">
        <v>116.35</v>
      </c>
      <c r="Q1823" t="n">
        <v>204.14</v>
      </c>
      <c r="R1823" t="n">
        <v>24.06</v>
      </c>
      <c r="S1823" t="n">
        <v>17.37</v>
      </c>
      <c r="T1823" t="n">
        <v>1244.88</v>
      </c>
      <c r="U1823" t="n">
        <v>0.72</v>
      </c>
      <c r="V1823" t="n">
        <v>0.76</v>
      </c>
      <c r="W1823" t="n">
        <v>1.14</v>
      </c>
      <c r="X1823" t="n">
        <v>0.07000000000000001</v>
      </c>
      <c r="Y1823" t="n">
        <v>1</v>
      </c>
      <c r="Z1823" t="n">
        <v>10</v>
      </c>
    </row>
    <row r="1824">
      <c r="A1824" t="n">
        <v>97</v>
      </c>
      <c r="B1824" t="n">
        <v>145</v>
      </c>
      <c r="C1824" t="inlineStr">
        <is>
          <t xml:space="preserve">CONCLUIDO	</t>
        </is>
      </c>
      <c r="D1824" t="n">
        <v>10.0167</v>
      </c>
      <c r="E1824" t="n">
        <v>9.98</v>
      </c>
      <c r="F1824" t="n">
        <v>6.76</v>
      </c>
      <c r="G1824" t="n">
        <v>81.18000000000001</v>
      </c>
      <c r="H1824" t="n">
        <v>1.33</v>
      </c>
      <c r="I1824" t="n">
        <v>5</v>
      </c>
      <c r="J1824" t="n">
        <v>338.34</v>
      </c>
      <c r="K1824" t="n">
        <v>61.2</v>
      </c>
      <c r="L1824" t="n">
        <v>25.25</v>
      </c>
      <c r="M1824" t="n">
        <v>3</v>
      </c>
      <c r="N1824" t="n">
        <v>106.89</v>
      </c>
      <c r="O1824" t="n">
        <v>41962.68</v>
      </c>
      <c r="P1824" t="n">
        <v>116.25</v>
      </c>
      <c r="Q1824" t="n">
        <v>204.14</v>
      </c>
      <c r="R1824" t="n">
        <v>24.09</v>
      </c>
      <c r="S1824" t="n">
        <v>17.37</v>
      </c>
      <c r="T1824" t="n">
        <v>1261.8</v>
      </c>
      <c r="U1824" t="n">
        <v>0.72</v>
      </c>
      <c r="V1824" t="n">
        <v>0.75</v>
      </c>
      <c r="W1824" t="n">
        <v>1.14</v>
      </c>
      <c r="X1824" t="n">
        <v>0.07000000000000001</v>
      </c>
      <c r="Y1824" t="n">
        <v>1</v>
      </c>
      <c r="Z1824" t="n">
        <v>10</v>
      </c>
    </row>
    <row r="1825">
      <c r="A1825" t="n">
        <v>98</v>
      </c>
      <c r="B1825" t="n">
        <v>145</v>
      </c>
      <c r="C1825" t="inlineStr">
        <is>
          <t xml:space="preserve">CONCLUIDO	</t>
        </is>
      </c>
      <c r="D1825" t="n">
        <v>10.0128</v>
      </c>
      <c r="E1825" t="n">
        <v>9.99</v>
      </c>
      <c r="F1825" t="n">
        <v>6.77</v>
      </c>
      <c r="G1825" t="n">
        <v>81.22</v>
      </c>
      <c r="H1825" t="n">
        <v>1.34</v>
      </c>
      <c r="I1825" t="n">
        <v>5</v>
      </c>
      <c r="J1825" t="n">
        <v>338.94</v>
      </c>
      <c r="K1825" t="n">
        <v>61.2</v>
      </c>
      <c r="L1825" t="n">
        <v>25.5</v>
      </c>
      <c r="M1825" t="n">
        <v>3</v>
      </c>
      <c r="N1825" t="n">
        <v>107.25</v>
      </c>
      <c r="O1825" t="n">
        <v>42037.44</v>
      </c>
      <c r="P1825" t="n">
        <v>116.07</v>
      </c>
      <c r="Q1825" t="n">
        <v>204.14</v>
      </c>
      <c r="R1825" t="n">
        <v>24.24</v>
      </c>
      <c r="S1825" t="n">
        <v>17.37</v>
      </c>
      <c r="T1825" t="n">
        <v>1338.27</v>
      </c>
      <c r="U1825" t="n">
        <v>0.72</v>
      </c>
      <c r="V1825" t="n">
        <v>0.75</v>
      </c>
      <c r="W1825" t="n">
        <v>1.14</v>
      </c>
      <c r="X1825" t="n">
        <v>0.08</v>
      </c>
      <c r="Y1825" t="n">
        <v>1</v>
      </c>
      <c r="Z1825" t="n">
        <v>10</v>
      </c>
    </row>
    <row r="1826">
      <c r="A1826" t="n">
        <v>99</v>
      </c>
      <c r="B1826" t="n">
        <v>145</v>
      </c>
      <c r="C1826" t="inlineStr">
        <is>
          <t xml:space="preserve">CONCLUIDO	</t>
        </is>
      </c>
      <c r="D1826" t="n">
        <v>10.0139</v>
      </c>
      <c r="E1826" t="n">
        <v>9.99</v>
      </c>
      <c r="F1826" t="n">
        <v>6.77</v>
      </c>
      <c r="G1826" t="n">
        <v>81.20999999999999</v>
      </c>
      <c r="H1826" t="n">
        <v>1.35</v>
      </c>
      <c r="I1826" t="n">
        <v>5</v>
      </c>
      <c r="J1826" t="n">
        <v>339.55</v>
      </c>
      <c r="K1826" t="n">
        <v>61.2</v>
      </c>
      <c r="L1826" t="n">
        <v>25.75</v>
      </c>
      <c r="M1826" t="n">
        <v>3</v>
      </c>
      <c r="N1826" t="n">
        <v>107.6</v>
      </c>
      <c r="O1826" t="n">
        <v>42112.37</v>
      </c>
      <c r="P1826" t="n">
        <v>115.9</v>
      </c>
      <c r="Q1826" t="n">
        <v>204.15</v>
      </c>
      <c r="R1826" t="n">
        <v>24.13</v>
      </c>
      <c r="S1826" t="n">
        <v>17.37</v>
      </c>
      <c r="T1826" t="n">
        <v>1283.69</v>
      </c>
      <c r="U1826" t="n">
        <v>0.72</v>
      </c>
      <c r="V1826" t="n">
        <v>0.75</v>
      </c>
      <c r="W1826" t="n">
        <v>1.15</v>
      </c>
      <c r="X1826" t="n">
        <v>0.08</v>
      </c>
      <c r="Y1826" t="n">
        <v>1</v>
      </c>
      <c r="Z1826" t="n">
        <v>10</v>
      </c>
    </row>
    <row r="1827">
      <c r="A1827" t="n">
        <v>100</v>
      </c>
      <c r="B1827" t="n">
        <v>145</v>
      </c>
      <c r="C1827" t="inlineStr">
        <is>
          <t xml:space="preserve">CONCLUIDO	</t>
        </is>
      </c>
      <c r="D1827" t="n">
        <v>10.0095</v>
      </c>
      <c r="E1827" t="n">
        <v>9.99</v>
      </c>
      <c r="F1827" t="n">
        <v>6.77</v>
      </c>
      <c r="G1827" t="n">
        <v>81.26000000000001</v>
      </c>
      <c r="H1827" t="n">
        <v>1.36</v>
      </c>
      <c r="I1827" t="n">
        <v>5</v>
      </c>
      <c r="J1827" t="n">
        <v>340.16</v>
      </c>
      <c r="K1827" t="n">
        <v>61.2</v>
      </c>
      <c r="L1827" t="n">
        <v>26</v>
      </c>
      <c r="M1827" t="n">
        <v>3</v>
      </c>
      <c r="N1827" t="n">
        <v>107.96</v>
      </c>
      <c r="O1827" t="n">
        <v>42187.49</v>
      </c>
      <c r="P1827" t="n">
        <v>115.98</v>
      </c>
      <c r="Q1827" t="n">
        <v>204.14</v>
      </c>
      <c r="R1827" t="n">
        <v>24.29</v>
      </c>
      <c r="S1827" t="n">
        <v>17.37</v>
      </c>
      <c r="T1827" t="n">
        <v>1361.83</v>
      </c>
      <c r="U1827" t="n">
        <v>0.72</v>
      </c>
      <c r="V1827" t="n">
        <v>0.75</v>
      </c>
      <c r="W1827" t="n">
        <v>1.15</v>
      </c>
      <c r="X1827" t="n">
        <v>0.08</v>
      </c>
      <c r="Y1827" t="n">
        <v>1</v>
      </c>
      <c r="Z1827" t="n">
        <v>10</v>
      </c>
    </row>
    <row r="1828">
      <c r="A1828" t="n">
        <v>101</v>
      </c>
      <c r="B1828" t="n">
        <v>145</v>
      </c>
      <c r="C1828" t="inlineStr">
        <is>
          <t xml:space="preserve">CONCLUIDO	</t>
        </is>
      </c>
      <c r="D1828" t="n">
        <v>10.0103</v>
      </c>
      <c r="E1828" t="n">
        <v>9.99</v>
      </c>
      <c r="F1828" t="n">
        <v>6.77</v>
      </c>
      <c r="G1828" t="n">
        <v>81.25</v>
      </c>
      <c r="H1828" t="n">
        <v>1.37</v>
      </c>
      <c r="I1828" t="n">
        <v>5</v>
      </c>
      <c r="J1828" t="n">
        <v>340.77</v>
      </c>
      <c r="K1828" t="n">
        <v>61.2</v>
      </c>
      <c r="L1828" t="n">
        <v>26.25</v>
      </c>
      <c r="M1828" t="n">
        <v>3</v>
      </c>
      <c r="N1828" t="n">
        <v>108.32</v>
      </c>
      <c r="O1828" t="n">
        <v>42262.79</v>
      </c>
      <c r="P1828" t="n">
        <v>115.98</v>
      </c>
      <c r="Q1828" t="n">
        <v>204.16</v>
      </c>
      <c r="R1828" t="n">
        <v>24.27</v>
      </c>
      <c r="S1828" t="n">
        <v>17.37</v>
      </c>
      <c r="T1828" t="n">
        <v>1353.49</v>
      </c>
      <c r="U1828" t="n">
        <v>0.72</v>
      </c>
      <c r="V1828" t="n">
        <v>0.75</v>
      </c>
      <c r="W1828" t="n">
        <v>1.15</v>
      </c>
      <c r="X1828" t="n">
        <v>0.08</v>
      </c>
      <c r="Y1828" t="n">
        <v>1</v>
      </c>
      <c r="Z1828" t="n">
        <v>10</v>
      </c>
    </row>
    <row r="1829">
      <c r="A1829" t="n">
        <v>102</v>
      </c>
      <c r="B1829" t="n">
        <v>145</v>
      </c>
      <c r="C1829" t="inlineStr">
        <is>
          <t xml:space="preserve">CONCLUIDO	</t>
        </is>
      </c>
      <c r="D1829" t="n">
        <v>10.0122</v>
      </c>
      <c r="E1829" t="n">
        <v>9.99</v>
      </c>
      <c r="F1829" t="n">
        <v>6.77</v>
      </c>
      <c r="G1829" t="n">
        <v>81.23</v>
      </c>
      <c r="H1829" t="n">
        <v>1.38</v>
      </c>
      <c r="I1829" t="n">
        <v>5</v>
      </c>
      <c r="J1829" t="n">
        <v>341.38</v>
      </c>
      <c r="K1829" t="n">
        <v>61.2</v>
      </c>
      <c r="L1829" t="n">
        <v>26.5</v>
      </c>
      <c r="M1829" t="n">
        <v>3</v>
      </c>
      <c r="N1829" t="n">
        <v>108.68</v>
      </c>
      <c r="O1829" t="n">
        <v>42338.27</v>
      </c>
      <c r="P1829" t="n">
        <v>115.8</v>
      </c>
      <c r="Q1829" t="n">
        <v>204.14</v>
      </c>
      <c r="R1829" t="n">
        <v>24.35</v>
      </c>
      <c r="S1829" t="n">
        <v>17.37</v>
      </c>
      <c r="T1829" t="n">
        <v>1390.19</v>
      </c>
      <c r="U1829" t="n">
        <v>0.71</v>
      </c>
      <c r="V1829" t="n">
        <v>0.75</v>
      </c>
      <c r="W1829" t="n">
        <v>1.14</v>
      </c>
      <c r="X1829" t="n">
        <v>0.08</v>
      </c>
      <c r="Y1829" t="n">
        <v>1</v>
      </c>
      <c r="Z1829" t="n">
        <v>10</v>
      </c>
    </row>
    <row r="1830">
      <c r="A1830" t="n">
        <v>103</v>
      </c>
      <c r="B1830" t="n">
        <v>145</v>
      </c>
      <c r="C1830" t="inlineStr">
        <is>
          <t xml:space="preserve">CONCLUIDO	</t>
        </is>
      </c>
      <c r="D1830" t="n">
        <v>10.0061</v>
      </c>
      <c r="E1830" t="n">
        <v>9.99</v>
      </c>
      <c r="F1830" t="n">
        <v>6.78</v>
      </c>
      <c r="G1830" t="n">
        <v>81.3</v>
      </c>
      <c r="H1830" t="n">
        <v>1.39</v>
      </c>
      <c r="I1830" t="n">
        <v>5</v>
      </c>
      <c r="J1830" t="n">
        <v>342</v>
      </c>
      <c r="K1830" t="n">
        <v>61.2</v>
      </c>
      <c r="L1830" t="n">
        <v>26.75</v>
      </c>
      <c r="M1830" t="n">
        <v>3</v>
      </c>
      <c r="N1830" t="n">
        <v>109.05</v>
      </c>
      <c r="O1830" t="n">
        <v>42413.94</v>
      </c>
      <c r="P1830" t="n">
        <v>115.84</v>
      </c>
      <c r="Q1830" t="n">
        <v>204.15</v>
      </c>
      <c r="R1830" t="n">
        <v>24.39</v>
      </c>
      <c r="S1830" t="n">
        <v>17.37</v>
      </c>
      <c r="T1830" t="n">
        <v>1411.82</v>
      </c>
      <c r="U1830" t="n">
        <v>0.71</v>
      </c>
      <c r="V1830" t="n">
        <v>0.75</v>
      </c>
      <c r="W1830" t="n">
        <v>1.15</v>
      </c>
      <c r="X1830" t="n">
        <v>0.08</v>
      </c>
      <c r="Y1830" t="n">
        <v>1</v>
      </c>
      <c r="Z1830" t="n">
        <v>10</v>
      </c>
    </row>
    <row r="1831">
      <c r="A1831" t="n">
        <v>104</v>
      </c>
      <c r="B1831" t="n">
        <v>145</v>
      </c>
      <c r="C1831" t="inlineStr">
        <is>
          <t xml:space="preserve">CONCLUIDO	</t>
        </is>
      </c>
      <c r="D1831" t="n">
        <v>10.0117</v>
      </c>
      <c r="E1831" t="n">
        <v>9.99</v>
      </c>
      <c r="F1831" t="n">
        <v>6.77</v>
      </c>
      <c r="G1831" t="n">
        <v>81.23999999999999</v>
      </c>
      <c r="H1831" t="n">
        <v>1.4</v>
      </c>
      <c r="I1831" t="n">
        <v>5</v>
      </c>
      <c r="J1831" t="n">
        <v>342.61</v>
      </c>
      <c r="K1831" t="n">
        <v>61.2</v>
      </c>
      <c r="L1831" t="n">
        <v>27</v>
      </c>
      <c r="M1831" t="n">
        <v>3</v>
      </c>
      <c r="N1831" t="n">
        <v>109.41</v>
      </c>
      <c r="O1831" t="n">
        <v>42489.79</v>
      </c>
      <c r="P1831" t="n">
        <v>115.51</v>
      </c>
      <c r="Q1831" t="n">
        <v>204.14</v>
      </c>
      <c r="R1831" t="n">
        <v>24.25</v>
      </c>
      <c r="S1831" t="n">
        <v>17.37</v>
      </c>
      <c r="T1831" t="n">
        <v>1342.52</v>
      </c>
      <c r="U1831" t="n">
        <v>0.72</v>
      </c>
      <c r="V1831" t="n">
        <v>0.75</v>
      </c>
      <c r="W1831" t="n">
        <v>1.15</v>
      </c>
      <c r="X1831" t="n">
        <v>0.08</v>
      </c>
      <c r="Y1831" t="n">
        <v>1</v>
      </c>
      <c r="Z1831" t="n">
        <v>10</v>
      </c>
    </row>
    <row r="1832">
      <c r="A1832" t="n">
        <v>105</v>
      </c>
      <c r="B1832" t="n">
        <v>145</v>
      </c>
      <c r="C1832" t="inlineStr">
        <is>
          <t xml:space="preserve">CONCLUIDO	</t>
        </is>
      </c>
      <c r="D1832" t="n">
        <v>10.0134</v>
      </c>
      <c r="E1832" t="n">
        <v>9.99</v>
      </c>
      <c r="F1832" t="n">
        <v>6.77</v>
      </c>
      <c r="G1832" t="n">
        <v>81.22</v>
      </c>
      <c r="H1832" t="n">
        <v>1.42</v>
      </c>
      <c r="I1832" t="n">
        <v>5</v>
      </c>
      <c r="J1832" t="n">
        <v>343.23</v>
      </c>
      <c r="K1832" t="n">
        <v>61.2</v>
      </c>
      <c r="L1832" t="n">
        <v>27.25</v>
      </c>
      <c r="M1832" t="n">
        <v>3</v>
      </c>
      <c r="N1832" t="n">
        <v>109.78</v>
      </c>
      <c r="O1832" t="n">
        <v>42565.83</v>
      </c>
      <c r="P1832" t="n">
        <v>115.33</v>
      </c>
      <c r="Q1832" t="n">
        <v>204.14</v>
      </c>
      <c r="R1832" t="n">
        <v>24.21</v>
      </c>
      <c r="S1832" t="n">
        <v>17.37</v>
      </c>
      <c r="T1832" t="n">
        <v>1321.92</v>
      </c>
      <c r="U1832" t="n">
        <v>0.72</v>
      </c>
      <c r="V1832" t="n">
        <v>0.75</v>
      </c>
      <c r="W1832" t="n">
        <v>1.15</v>
      </c>
      <c r="X1832" t="n">
        <v>0.08</v>
      </c>
      <c r="Y1832" t="n">
        <v>1</v>
      </c>
      <c r="Z1832" t="n">
        <v>10</v>
      </c>
    </row>
    <row r="1833">
      <c r="A1833" t="n">
        <v>106</v>
      </c>
      <c r="B1833" t="n">
        <v>145</v>
      </c>
      <c r="C1833" t="inlineStr">
        <is>
          <t xml:space="preserve">CONCLUIDO	</t>
        </is>
      </c>
      <c r="D1833" t="n">
        <v>10.0945</v>
      </c>
      <c r="E1833" t="n">
        <v>9.91</v>
      </c>
      <c r="F1833" t="n">
        <v>6.74</v>
      </c>
      <c r="G1833" t="n">
        <v>101.12</v>
      </c>
      <c r="H1833" t="n">
        <v>1.43</v>
      </c>
      <c r="I1833" t="n">
        <v>4</v>
      </c>
      <c r="J1833" t="n">
        <v>343.85</v>
      </c>
      <c r="K1833" t="n">
        <v>61.2</v>
      </c>
      <c r="L1833" t="n">
        <v>27.5</v>
      </c>
      <c r="M1833" t="n">
        <v>2</v>
      </c>
      <c r="N1833" t="n">
        <v>110.15</v>
      </c>
      <c r="O1833" t="n">
        <v>42642.18</v>
      </c>
      <c r="P1833" t="n">
        <v>114.74</v>
      </c>
      <c r="Q1833" t="n">
        <v>204.14</v>
      </c>
      <c r="R1833" t="n">
        <v>23.46</v>
      </c>
      <c r="S1833" t="n">
        <v>17.37</v>
      </c>
      <c r="T1833" t="n">
        <v>952.3200000000001</v>
      </c>
      <c r="U1833" t="n">
        <v>0.74</v>
      </c>
      <c r="V1833" t="n">
        <v>0.76</v>
      </c>
      <c r="W1833" t="n">
        <v>1.14</v>
      </c>
      <c r="X1833" t="n">
        <v>0.05</v>
      </c>
      <c r="Y1833" t="n">
        <v>1</v>
      </c>
      <c r="Z1833" t="n">
        <v>10</v>
      </c>
    </row>
    <row r="1834">
      <c r="A1834" t="n">
        <v>107</v>
      </c>
      <c r="B1834" t="n">
        <v>145</v>
      </c>
      <c r="C1834" t="inlineStr">
        <is>
          <t xml:space="preserve">CONCLUIDO	</t>
        </is>
      </c>
      <c r="D1834" t="n">
        <v>10.0925</v>
      </c>
      <c r="E1834" t="n">
        <v>9.91</v>
      </c>
      <c r="F1834" t="n">
        <v>6.74</v>
      </c>
      <c r="G1834" t="n">
        <v>101.15</v>
      </c>
      <c r="H1834" t="n">
        <v>1.44</v>
      </c>
      <c r="I1834" t="n">
        <v>4</v>
      </c>
      <c r="J1834" t="n">
        <v>344.47</v>
      </c>
      <c r="K1834" t="n">
        <v>61.2</v>
      </c>
      <c r="L1834" t="n">
        <v>27.75</v>
      </c>
      <c r="M1834" t="n">
        <v>2</v>
      </c>
      <c r="N1834" t="n">
        <v>110.52</v>
      </c>
      <c r="O1834" t="n">
        <v>42718.61</v>
      </c>
      <c r="P1834" t="n">
        <v>114.83</v>
      </c>
      <c r="Q1834" t="n">
        <v>204.16</v>
      </c>
      <c r="R1834" t="n">
        <v>23.47</v>
      </c>
      <c r="S1834" t="n">
        <v>17.37</v>
      </c>
      <c r="T1834" t="n">
        <v>957.75</v>
      </c>
      <c r="U1834" t="n">
        <v>0.74</v>
      </c>
      <c r="V1834" t="n">
        <v>0.76</v>
      </c>
      <c r="W1834" t="n">
        <v>1.14</v>
      </c>
      <c r="X1834" t="n">
        <v>0.05</v>
      </c>
      <c r="Y1834" t="n">
        <v>1</v>
      </c>
      <c r="Z1834" t="n">
        <v>10</v>
      </c>
    </row>
    <row r="1835">
      <c r="A1835" t="n">
        <v>108</v>
      </c>
      <c r="B1835" t="n">
        <v>145</v>
      </c>
      <c r="C1835" t="inlineStr">
        <is>
          <t xml:space="preserve">CONCLUIDO	</t>
        </is>
      </c>
      <c r="D1835" t="n">
        <v>10.0951</v>
      </c>
      <c r="E1835" t="n">
        <v>9.91</v>
      </c>
      <c r="F1835" t="n">
        <v>6.74</v>
      </c>
      <c r="G1835" t="n">
        <v>101.12</v>
      </c>
      <c r="H1835" t="n">
        <v>1.45</v>
      </c>
      <c r="I1835" t="n">
        <v>4</v>
      </c>
      <c r="J1835" t="n">
        <v>345.09</v>
      </c>
      <c r="K1835" t="n">
        <v>61.2</v>
      </c>
      <c r="L1835" t="n">
        <v>28</v>
      </c>
      <c r="M1835" t="n">
        <v>2</v>
      </c>
      <c r="N1835" t="n">
        <v>110.89</v>
      </c>
      <c r="O1835" t="n">
        <v>42795.22</v>
      </c>
      <c r="P1835" t="n">
        <v>114.95</v>
      </c>
      <c r="Q1835" t="n">
        <v>204.14</v>
      </c>
      <c r="R1835" t="n">
        <v>23.44</v>
      </c>
      <c r="S1835" t="n">
        <v>17.37</v>
      </c>
      <c r="T1835" t="n">
        <v>944.14</v>
      </c>
      <c r="U1835" t="n">
        <v>0.74</v>
      </c>
      <c r="V1835" t="n">
        <v>0.76</v>
      </c>
      <c r="W1835" t="n">
        <v>1.14</v>
      </c>
      <c r="X1835" t="n">
        <v>0.05</v>
      </c>
      <c r="Y1835" t="n">
        <v>1</v>
      </c>
      <c r="Z1835" t="n">
        <v>10</v>
      </c>
    </row>
    <row r="1836">
      <c r="A1836" t="n">
        <v>109</v>
      </c>
      <c r="B1836" t="n">
        <v>145</v>
      </c>
      <c r="C1836" t="inlineStr">
        <is>
          <t xml:space="preserve">CONCLUIDO	</t>
        </is>
      </c>
      <c r="D1836" t="n">
        <v>10.0874</v>
      </c>
      <c r="E1836" t="n">
        <v>9.91</v>
      </c>
      <c r="F1836" t="n">
        <v>6.75</v>
      </c>
      <c r="G1836" t="n">
        <v>101.23</v>
      </c>
      <c r="H1836" t="n">
        <v>1.46</v>
      </c>
      <c r="I1836" t="n">
        <v>4</v>
      </c>
      <c r="J1836" t="n">
        <v>345.71</v>
      </c>
      <c r="K1836" t="n">
        <v>61.2</v>
      </c>
      <c r="L1836" t="n">
        <v>28.25</v>
      </c>
      <c r="M1836" t="n">
        <v>2</v>
      </c>
      <c r="N1836" t="n">
        <v>111.26</v>
      </c>
      <c r="O1836" t="n">
        <v>42872.03</v>
      </c>
      <c r="P1836" t="n">
        <v>115.19</v>
      </c>
      <c r="Q1836" t="n">
        <v>204.14</v>
      </c>
      <c r="R1836" t="n">
        <v>23.58</v>
      </c>
      <c r="S1836" t="n">
        <v>17.37</v>
      </c>
      <c r="T1836" t="n">
        <v>1011.22</v>
      </c>
      <c r="U1836" t="n">
        <v>0.74</v>
      </c>
      <c r="V1836" t="n">
        <v>0.76</v>
      </c>
      <c r="W1836" t="n">
        <v>1.14</v>
      </c>
      <c r="X1836" t="n">
        <v>0.06</v>
      </c>
      <c r="Y1836" t="n">
        <v>1</v>
      </c>
      <c r="Z1836" t="n">
        <v>10</v>
      </c>
    </row>
    <row r="1837">
      <c r="A1837" t="n">
        <v>110</v>
      </c>
      <c r="B1837" t="n">
        <v>145</v>
      </c>
      <c r="C1837" t="inlineStr">
        <is>
          <t xml:space="preserve">CONCLUIDO	</t>
        </is>
      </c>
      <c r="D1837" t="n">
        <v>10.0843</v>
      </c>
      <c r="E1837" t="n">
        <v>9.92</v>
      </c>
      <c r="F1837" t="n">
        <v>6.75</v>
      </c>
      <c r="G1837" t="n">
        <v>101.28</v>
      </c>
      <c r="H1837" t="n">
        <v>1.47</v>
      </c>
      <c r="I1837" t="n">
        <v>4</v>
      </c>
      <c r="J1837" t="n">
        <v>346.34</v>
      </c>
      <c r="K1837" t="n">
        <v>61.2</v>
      </c>
      <c r="L1837" t="n">
        <v>28.5</v>
      </c>
      <c r="M1837" t="n">
        <v>2</v>
      </c>
      <c r="N1837" t="n">
        <v>111.64</v>
      </c>
      <c r="O1837" t="n">
        <v>42949.03</v>
      </c>
      <c r="P1837" t="n">
        <v>115.41</v>
      </c>
      <c r="Q1837" t="n">
        <v>204.14</v>
      </c>
      <c r="R1837" t="n">
        <v>23.67</v>
      </c>
      <c r="S1837" t="n">
        <v>17.37</v>
      </c>
      <c r="T1837" t="n">
        <v>1058.82</v>
      </c>
      <c r="U1837" t="n">
        <v>0.73</v>
      </c>
      <c r="V1837" t="n">
        <v>0.76</v>
      </c>
      <c r="W1837" t="n">
        <v>1.14</v>
      </c>
      <c r="X1837" t="n">
        <v>0.06</v>
      </c>
      <c r="Y1837" t="n">
        <v>1</v>
      </c>
      <c r="Z1837" t="n">
        <v>10</v>
      </c>
    </row>
    <row r="1838">
      <c r="A1838" t="n">
        <v>111</v>
      </c>
      <c r="B1838" t="n">
        <v>145</v>
      </c>
      <c r="C1838" t="inlineStr">
        <is>
          <t xml:space="preserve">CONCLUIDO	</t>
        </is>
      </c>
      <c r="D1838" t="n">
        <v>10.0871</v>
      </c>
      <c r="E1838" t="n">
        <v>9.91</v>
      </c>
      <c r="F1838" t="n">
        <v>6.75</v>
      </c>
      <c r="G1838" t="n">
        <v>101.23</v>
      </c>
      <c r="H1838" t="n">
        <v>1.48</v>
      </c>
      <c r="I1838" t="n">
        <v>4</v>
      </c>
      <c r="J1838" t="n">
        <v>346.96</v>
      </c>
      <c r="K1838" t="n">
        <v>61.2</v>
      </c>
      <c r="L1838" t="n">
        <v>28.75</v>
      </c>
      <c r="M1838" t="n">
        <v>2</v>
      </c>
      <c r="N1838" t="n">
        <v>112.01</v>
      </c>
      <c r="O1838" t="n">
        <v>43026.23</v>
      </c>
      <c r="P1838" t="n">
        <v>115.52</v>
      </c>
      <c r="Q1838" t="n">
        <v>204.14</v>
      </c>
      <c r="R1838" t="n">
        <v>23.64</v>
      </c>
      <c r="S1838" t="n">
        <v>17.37</v>
      </c>
      <c r="T1838" t="n">
        <v>1040.4</v>
      </c>
      <c r="U1838" t="n">
        <v>0.74</v>
      </c>
      <c r="V1838" t="n">
        <v>0.76</v>
      </c>
      <c r="W1838" t="n">
        <v>1.14</v>
      </c>
      <c r="X1838" t="n">
        <v>0.06</v>
      </c>
      <c r="Y1838" t="n">
        <v>1</v>
      </c>
      <c r="Z1838" t="n">
        <v>10</v>
      </c>
    </row>
    <row r="1839">
      <c r="A1839" t="n">
        <v>112</v>
      </c>
      <c r="B1839" t="n">
        <v>145</v>
      </c>
      <c r="C1839" t="inlineStr">
        <is>
          <t xml:space="preserve">CONCLUIDO	</t>
        </is>
      </c>
      <c r="D1839" t="n">
        <v>10.0874</v>
      </c>
      <c r="E1839" t="n">
        <v>9.91</v>
      </c>
      <c r="F1839" t="n">
        <v>6.75</v>
      </c>
      <c r="G1839" t="n">
        <v>101.23</v>
      </c>
      <c r="H1839" t="n">
        <v>1.49</v>
      </c>
      <c r="I1839" t="n">
        <v>4</v>
      </c>
      <c r="J1839" t="n">
        <v>347.59</v>
      </c>
      <c r="K1839" t="n">
        <v>61.2</v>
      </c>
      <c r="L1839" t="n">
        <v>29</v>
      </c>
      <c r="M1839" t="n">
        <v>2</v>
      </c>
      <c r="N1839" t="n">
        <v>112.39</v>
      </c>
      <c r="O1839" t="n">
        <v>43103.63</v>
      </c>
      <c r="P1839" t="n">
        <v>115.68</v>
      </c>
      <c r="Q1839" t="n">
        <v>204.14</v>
      </c>
      <c r="R1839" t="n">
        <v>23.6</v>
      </c>
      <c r="S1839" t="n">
        <v>17.37</v>
      </c>
      <c r="T1839" t="n">
        <v>1023.55</v>
      </c>
      <c r="U1839" t="n">
        <v>0.74</v>
      </c>
      <c r="V1839" t="n">
        <v>0.76</v>
      </c>
      <c r="W1839" t="n">
        <v>1.14</v>
      </c>
      <c r="X1839" t="n">
        <v>0.06</v>
      </c>
      <c r="Y1839" t="n">
        <v>1</v>
      </c>
      <c r="Z1839" t="n">
        <v>10</v>
      </c>
    </row>
    <row r="1840">
      <c r="A1840" t="n">
        <v>113</v>
      </c>
      <c r="B1840" t="n">
        <v>145</v>
      </c>
      <c r="C1840" t="inlineStr">
        <is>
          <t xml:space="preserve">CONCLUIDO	</t>
        </is>
      </c>
      <c r="D1840" t="n">
        <v>10.0852</v>
      </c>
      <c r="E1840" t="n">
        <v>9.92</v>
      </c>
      <c r="F1840" t="n">
        <v>6.75</v>
      </c>
      <c r="G1840" t="n">
        <v>101.26</v>
      </c>
      <c r="H1840" t="n">
        <v>1.5</v>
      </c>
      <c r="I1840" t="n">
        <v>4</v>
      </c>
      <c r="J1840" t="n">
        <v>348.22</v>
      </c>
      <c r="K1840" t="n">
        <v>61.2</v>
      </c>
      <c r="L1840" t="n">
        <v>29.25</v>
      </c>
      <c r="M1840" t="n">
        <v>2</v>
      </c>
      <c r="N1840" t="n">
        <v>112.77</v>
      </c>
      <c r="O1840" t="n">
        <v>43181.22</v>
      </c>
      <c r="P1840" t="n">
        <v>115.73</v>
      </c>
      <c r="Q1840" t="n">
        <v>204.14</v>
      </c>
      <c r="R1840" t="n">
        <v>23.73</v>
      </c>
      <c r="S1840" t="n">
        <v>17.37</v>
      </c>
      <c r="T1840" t="n">
        <v>1088.84</v>
      </c>
      <c r="U1840" t="n">
        <v>0.73</v>
      </c>
      <c r="V1840" t="n">
        <v>0.76</v>
      </c>
      <c r="W1840" t="n">
        <v>1.14</v>
      </c>
      <c r="X1840" t="n">
        <v>0.06</v>
      </c>
      <c r="Y1840" t="n">
        <v>1</v>
      </c>
      <c r="Z1840" t="n">
        <v>10</v>
      </c>
    </row>
    <row r="1841">
      <c r="A1841" t="n">
        <v>114</v>
      </c>
      <c r="B1841" t="n">
        <v>145</v>
      </c>
      <c r="C1841" t="inlineStr">
        <is>
          <t xml:space="preserve">CONCLUIDO	</t>
        </is>
      </c>
      <c r="D1841" t="n">
        <v>10.0905</v>
      </c>
      <c r="E1841" t="n">
        <v>9.91</v>
      </c>
      <c r="F1841" t="n">
        <v>6.75</v>
      </c>
      <c r="G1841" t="n">
        <v>101.18</v>
      </c>
      <c r="H1841" t="n">
        <v>1.51</v>
      </c>
      <c r="I1841" t="n">
        <v>4</v>
      </c>
      <c r="J1841" t="n">
        <v>348.85</v>
      </c>
      <c r="K1841" t="n">
        <v>61.2</v>
      </c>
      <c r="L1841" t="n">
        <v>29.5</v>
      </c>
      <c r="M1841" t="n">
        <v>2</v>
      </c>
      <c r="N1841" t="n">
        <v>113.15</v>
      </c>
      <c r="O1841" t="n">
        <v>43259.02</v>
      </c>
      <c r="P1841" t="n">
        <v>115.89</v>
      </c>
      <c r="Q1841" t="n">
        <v>204.16</v>
      </c>
      <c r="R1841" t="n">
        <v>23.58</v>
      </c>
      <c r="S1841" t="n">
        <v>17.37</v>
      </c>
      <c r="T1841" t="n">
        <v>1012.05</v>
      </c>
      <c r="U1841" t="n">
        <v>0.74</v>
      </c>
      <c r="V1841" t="n">
        <v>0.76</v>
      </c>
      <c r="W1841" t="n">
        <v>1.14</v>
      </c>
      <c r="X1841" t="n">
        <v>0.05</v>
      </c>
      <c r="Y1841" t="n">
        <v>1</v>
      </c>
      <c r="Z1841" t="n">
        <v>10</v>
      </c>
    </row>
    <row r="1842">
      <c r="A1842" t="n">
        <v>115</v>
      </c>
      <c r="B1842" t="n">
        <v>145</v>
      </c>
      <c r="C1842" t="inlineStr">
        <is>
          <t xml:space="preserve">CONCLUIDO	</t>
        </is>
      </c>
      <c r="D1842" t="n">
        <v>10.0886</v>
      </c>
      <c r="E1842" t="n">
        <v>9.91</v>
      </c>
      <c r="F1842" t="n">
        <v>6.75</v>
      </c>
      <c r="G1842" t="n">
        <v>101.21</v>
      </c>
      <c r="H1842" t="n">
        <v>1.52</v>
      </c>
      <c r="I1842" t="n">
        <v>4</v>
      </c>
      <c r="J1842" t="n">
        <v>349.48</v>
      </c>
      <c r="K1842" t="n">
        <v>61.2</v>
      </c>
      <c r="L1842" t="n">
        <v>29.75</v>
      </c>
      <c r="M1842" t="n">
        <v>2</v>
      </c>
      <c r="N1842" t="n">
        <v>113.53</v>
      </c>
      <c r="O1842" t="n">
        <v>43337.02</v>
      </c>
      <c r="P1842" t="n">
        <v>116.08</v>
      </c>
      <c r="Q1842" t="n">
        <v>204.14</v>
      </c>
      <c r="R1842" t="n">
        <v>23.6</v>
      </c>
      <c r="S1842" t="n">
        <v>17.37</v>
      </c>
      <c r="T1842" t="n">
        <v>1023.54</v>
      </c>
      <c r="U1842" t="n">
        <v>0.74</v>
      </c>
      <c r="V1842" t="n">
        <v>0.76</v>
      </c>
      <c r="W1842" t="n">
        <v>1.14</v>
      </c>
      <c r="X1842" t="n">
        <v>0.06</v>
      </c>
      <c r="Y1842" t="n">
        <v>1</v>
      </c>
      <c r="Z1842" t="n">
        <v>10</v>
      </c>
    </row>
    <row r="1843">
      <c r="A1843" t="n">
        <v>116</v>
      </c>
      <c r="B1843" t="n">
        <v>145</v>
      </c>
      <c r="C1843" t="inlineStr">
        <is>
          <t xml:space="preserve">CONCLUIDO	</t>
        </is>
      </c>
      <c r="D1843" t="n">
        <v>10.0942</v>
      </c>
      <c r="E1843" t="n">
        <v>9.91</v>
      </c>
      <c r="F1843" t="n">
        <v>6.74</v>
      </c>
      <c r="G1843" t="n">
        <v>101.13</v>
      </c>
      <c r="H1843" t="n">
        <v>1.53</v>
      </c>
      <c r="I1843" t="n">
        <v>4</v>
      </c>
      <c r="J1843" t="n">
        <v>350.12</v>
      </c>
      <c r="K1843" t="n">
        <v>61.2</v>
      </c>
      <c r="L1843" t="n">
        <v>30</v>
      </c>
      <c r="M1843" t="n">
        <v>2</v>
      </c>
      <c r="N1843" t="n">
        <v>113.92</v>
      </c>
      <c r="O1843" t="n">
        <v>43415.22</v>
      </c>
      <c r="P1843" t="n">
        <v>116.05</v>
      </c>
      <c r="Q1843" t="n">
        <v>204.15</v>
      </c>
      <c r="R1843" t="n">
        <v>23.46</v>
      </c>
      <c r="S1843" t="n">
        <v>17.37</v>
      </c>
      <c r="T1843" t="n">
        <v>953.48</v>
      </c>
      <c r="U1843" t="n">
        <v>0.74</v>
      </c>
      <c r="V1843" t="n">
        <v>0.76</v>
      </c>
      <c r="W1843" t="n">
        <v>1.14</v>
      </c>
      <c r="X1843" t="n">
        <v>0.05</v>
      </c>
      <c r="Y1843" t="n">
        <v>1</v>
      </c>
      <c r="Z1843" t="n">
        <v>10</v>
      </c>
    </row>
    <row r="1844">
      <c r="A1844" t="n">
        <v>117</v>
      </c>
      <c r="B1844" t="n">
        <v>145</v>
      </c>
      <c r="C1844" t="inlineStr">
        <is>
          <t xml:space="preserve">CONCLUIDO	</t>
        </is>
      </c>
      <c r="D1844" t="n">
        <v>10.0939</v>
      </c>
      <c r="E1844" t="n">
        <v>9.91</v>
      </c>
      <c r="F1844" t="n">
        <v>6.74</v>
      </c>
      <c r="G1844" t="n">
        <v>101.13</v>
      </c>
      <c r="H1844" t="n">
        <v>1.54</v>
      </c>
      <c r="I1844" t="n">
        <v>4</v>
      </c>
      <c r="J1844" t="n">
        <v>350.75</v>
      </c>
      <c r="K1844" t="n">
        <v>61.2</v>
      </c>
      <c r="L1844" t="n">
        <v>30.25</v>
      </c>
      <c r="M1844" t="n">
        <v>2</v>
      </c>
      <c r="N1844" t="n">
        <v>114.3</v>
      </c>
      <c r="O1844" t="n">
        <v>43493.63</v>
      </c>
      <c r="P1844" t="n">
        <v>116.11</v>
      </c>
      <c r="Q1844" t="n">
        <v>204.14</v>
      </c>
      <c r="R1844" t="n">
        <v>23.47</v>
      </c>
      <c r="S1844" t="n">
        <v>17.37</v>
      </c>
      <c r="T1844" t="n">
        <v>955.8200000000001</v>
      </c>
      <c r="U1844" t="n">
        <v>0.74</v>
      </c>
      <c r="V1844" t="n">
        <v>0.76</v>
      </c>
      <c r="W1844" t="n">
        <v>1.14</v>
      </c>
      <c r="X1844" t="n">
        <v>0.05</v>
      </c>
      <c r="Y1844" t="n">
        <v>1</v>
      </c>
      <c r="Z1844" t="n">
        <v>10</v>
      </c>
    </row>
    <row r="1845">
      <c r="A1845" t="n">
        <v>118</v>
      </c>
      <c r="B1845" t="n">
        <v>145</v>
      </c>
      <c r="C1845" t="inlineStr">
        <is>
          <t xml:space="preserve">CONCLUIDO	</t>
        </is>
      </c>
      <c r="D1845" t="n">
        <v>10.0888</v>
      </c>
      <c r="E1845" t="n">
        <v>9.91</v>
      </c>
      <c r="F1845" t="n">
        <v>6.75</v>
      </c>
      <c r="G1845" t="n">
        <v>101.21</v>
      </c>
      <c r="H1845" t="n">
        <v>1.55</v>
      </c>
      <c r="I1845" t="n">
        <v>4</v>
      </c>
      <c r="J1845" t="n">
        <v>351.39</v>
      </c>
      <c r="K1845" t="n">
        <v>61.2</v>
      </c>
      <c r="L1845" t="n">
        <v>30.5</v>
      </c>
      <c r="M1845" t="n">
        <v>2</v>
      </c>
      <c r="N1845" t="n">
        <v>114.69</v>
      </c>
      <c r="O1845" t="n">
        <v>43572.25</v>
      </c>
      <c r="P1845" t="n">
        <v>116.28</v>
      </c>
      <c r="Q1845" t="n">
        <v>204.14</v>
      </c>
      <c r="R1845" t="n">
        <v>23.5</v>
      </c>
      <c r="S1845" t="n">
        <v>17.37</v>
      </c>
      <c r="T1845" t="n">
        <v>970.78</v>
      </c>
      <c r="U1845" t="n">
        <v>0.74</v>
      </c>
      <c r="V1845" t="n">
        <v>0.76</v>
      </c>
      <c r="W1845" t="n">
        <v>1.14</v>
      </c>
      <c r="X1845" t="n">
        <v>0.06</v>
      </c>
      <c r="Y1845" t="n">
        <v>1</v>
      </c>
      <c r="Z1845" t="n">
        <v>10</v>
      </c>
    </row>
    <row r="1846">
      <c r="A1846" t="n">
        <v>119</v>
      </c>
      <c r="B1846" t="n">
        <v>145</v>
      </c>
      <c r="C1846" t="inlineStr">
        <is>
          <t xml:space="preserve">CONCLUIDO	</t>
        </is>
      </c>
      <c r="D1846" t="n">
        <v>10.0922</v>
      </c>
      <c r="E1846" t="n">
        <v>9.91</v>
      </c>
      <c r="F1846" t="n">
        <v>6.74</v>
      </c>
      <c r="G1846" t="n">
        <v>101.16</v>
      </c>
      <c r="H1846" t="n">
        <v>1.56</v>
      </c>
      <c r="I1846" t="n">
        <v>4</v>
      </c>
      <c r="J1846" t="n">
        <v>352.03</v>
      </c>
      <c r="K1846" t="n">
        <v>61.2</v>
      </c>
      <c r="L1846" t="n">
        <v>30.75</v>
      </c>
      <c r="M1846" t="n">
        <v>2</v>
      </c>
      <c r="N1846" t="n">
        <v>115.08</v>
      </c>
      <c r="O1846" t="n">
        <v>43651.07</v>
      </c>
      <c r="P1846" t="n">
        <v>116.28</v>
      </c>
      <c r="Q1846" t="n">
        <v>204.17</v>
      </c>
      <c r="R1846" t="n">
        <v>23.52</v>
      </c>
      <c r="S1846" t="n">
        <v>17.37</v>
      </c>
      <c r="T1846" t="n">
        <v>981.58</v>
      </c>
      <c r="U1846" t="n">
        <v>0.74</v>
      </c>
      <c r="V1846" t="n">
        <v>0.76</v>
      </c>
      <c r="W1846" t="n">
        <v>1.14</v>
      </c>
      <c r="X1846" t="n">
        <v>0.05</v>
      </c>
      <c r="Y1846" t="n">
        <v>1</v>
      </c>
      <c r="Z1846" t="n">
        <v>10</v>
      </c>
    </row>
    <row r="1847">
      <c r="A1847" t="n">
        <v>120</v>
      </c>
      <c r="B1847" t="n">
        <v>145</v>
      </c>
      <c r="C1847" t="inlineStr">
        <is>
          <t xml:space="preserve">CONCLUIDO	</t>
        </is>
      </c>
      <c r="D1847" t="n">
        <v>10.0869</v>
      </c>
      <c r="E1847" t="n">
        <v>9.91</v>
      </c>
      <c r="F1847" t="n">
        <v>6.75</v>
      </c>
      <c r="G1847" t="n">
        <v>101.24</v>
      </c>
      <c r="H1847" t="n">
        <v>1.57</v>
      </c>
      <c r="I1847" t="n">
        <v>4</v>
      </c>
      <c r="J1847" t="n">
        <v>352.67</v>
      </c>
      <c r="K1847" t="n">
        <v>61.2</v>
      </c>
      <c r="L1847" t="n">
        <v>31</v>
      </c>
      <c r="M1847" t="n">
        <v>2</v>
      </c>
      <c r="N1847" t="n">
        <v>115.47</v>
      </c>
      <c r="O1847" t="n">
        <v>43730.1</v>
      </c>
      <c r="P1847" t="n">
        <v>116.41</v>
      </c>
      <c r="Q1847" t="n">
        <v>204.14</v>
      </c>
      <c r="R1847" t="n">
        <v>23.67</v>
      </c>
      <c r="S1847" t="n">
        <v>17.37</v>
      </c>
      <c r="T1847" t="n">
        <v>1056.4</v>
      </c>
      <c r="U1847" t="n">
        <v>0.73</v>
      </c>
      <c r="V1847" t="n">
        <v>0.76</v>
      </c>
      <c r="W1847" t="n">
        <v>1.14</v>
      </c>
      <c r="X1847" t="n">
        <v>0.06</v>
      </c>
      <c r="Y1847" t="n">
        <v>1</v>
      </c>
      <c r="Z1847" t="n">
        <v>10</v>
      </c>
    </row>
    <row r="1848">
      <c r="A1848" t="n">
        <v>121</v>
      </c>
      <c r="B1848" t="n">
        <v>145</v>
      </c>
      <c r="C1848" t="inlineStr">
        <is>
          <t xml:space="preserve">CONCLUIDO	</t>
        </is>
      </c>
      <c r="D1848" t="n">
        <v>10.0812</v>
      </c>
      <c r="E1848" t="n">
        <v>9.92</v>
      </c>
      <c r="F1848" t="n">
        <v>6.75</v>
      </c>
      <c r="G1848" t="n">
        <v>101.32</v>
      </c>
      <c r="H1848" t="n">
        <v>1.58</v>
      </c>
      <c r="I1848" t="n">
        <v>4</v>
      </c>
      <c r="J1848" t="n">
        <v>353.31</v>
      </c>
      <c r="K1848" t="n">
        <v>61.2</v>
      </c>
      <c r="L1848" t="n">
        <v>31.25</v>
      </c>
      <c r="M1848" t="n">
        <v>2</v>
      </c>
      <c r="N1848" t="n">
        <v>115.86</v>
      </c>
      <c r="O1848" t="n">
        <v>43809.48</v>
      </c>
      <c r="P1848" t="n">
        <v>116.57</v>
      </c>
      <c r="Q1848" t="n">
        <v>204.15</v>
      </c>
      <c r="R1848" t="n">
        <v>23.73</v>
      </c>
      <c r="S1848" t="n">
        <v>17.37</v>
      </c>
      <c r="T1848" t="n">
        <v>1088.58</v>
      </c>
      <c r="U1848" t="n">
        <v>0.73</v>
      </c>
      <c r="V1848" t="n">
        <v>0.76</v>
      </c>
      <c r="W1848" t="n">
        <v>1.15</v>
      </c>
      <c r="X1848" t="n">
        <v>0.06</v>
      </c>
      <c r="Y1848" t="n">
        <v>1</v>
      </c>
      <c r="Z1848" t="n">
        <v>10</v>
      </c>
    </row>
    <row r="1849">
      <c r="A1849" t="n">
        <v>122</v>
      </c>
      <c r="B1849" t="n">
        <v>145</v>
      </c>
      <c r="C1849" t="inlineStr">
        <is>
          <t xml:space="preserve">CONCLUIDO	</t>
        </is>
      </c>
      <c r="D1849" t="n">
        <v>10.086</v>
      </c>
      <c r="E1849" t="n">
        <v>9.91</v>
      </c>
      <c r="F1849" t="n">
        <v>6.75</v>
      </c>
      <c r="G1849" t="n">
        <v>101.25</v>
      </c>
      <c r="H1849" t="n">
        <v>1.59</v>
      </c>
      <c r="I1849" t="n">
        <v>4</v>
      </c>
      <c r="J1849" t="n">
        <v>353.96</v>
      </c>
      <c r="K1849" t="n">
        <v>61.2</v>
      </c>
      <c r="L1849" t="n">
        <v>31.5</v>
      </c>
      <c r="M1849" t="n">
        <v>2</v>
      </c>
      <c r="N1849" t="n">
        <v>116.26</v>
      </c>
      <c r="O1849" t="n">
        <v>43888.94</v>
      </c>
      <c r="P1849" t="n">
        <v>116.5</v>
      </c>
      <c r="Q1849" t="n">
        <v>204.14</v>
      </c>
      <c r="R1849" t="n">
        <v>23.71</v>
      </c>
      <c r="S1849" t="n">
        <v>17.37</v>
      </c>
      <c r="T1849" t="n">
        <v>1075.47</v>
      </c>
      <c r="U1849" t="n">
        <v>0.73</v>
      </c>
      <c r="V1849" t="n">
        <v>0.76</v>
      </c>
      <c r="W1849" t="n">
        <v>1.14</v>
      </c>
      <c r="X1849" t="n">
        <v>0.06</v>
      </c>
      <c r="Y1849" t="n">
        <v>1</v>
      </c>
      <c r="Z1849" t="n">
        <v>10</v>
      </c>
    </row>
    <row r="1850">
      <c r="A1850" t="n">
        <v>123</v>
      </c>
      <c r="B1850" t="n">
        <v>145</v>
      </c>
      <c r="C1850" t="inlineStr">
        <is>
          <t xml:space="preserve">CONCLUIDO	</t>
        </is>
      </c>
      <c r="D1850" t="n">
        <v>10.084</v>
      </c>
      <c r="E1850" t="n">
        <v>9.92</v>
      </c>
      <c r="F1850" t="n">
        <v>6.75</v>
      </c>
      <c r="G1850" t="n">
        <v>101.28</v>
      </c>
      <c r="H1850" t="n">
        <v>1.6</v>
      </c>
      <c r="I1850" t="n">
        <v>4</v>
      </c>
      <c r="J1850" t="n">
        <v>354.6</v>
      </c>
      <c r="K1850" t="n">
        <v>61.2</v>
      </c>
      <c r="L1850" t="n">
        <v>31.75</v>
      </c>
      <c r="M1850" t="n">
        <v>2</v>
      </c>
      <c r="N1850" t="n">
        <v>116.65</v>
      </c>
      <c r="O1850" t="n">
        <v>43968.62</v>
      </c>
      <c r="P1850" t="n">
        <v>116.6</v>
      </c>
      <c r="Q1850" t="n">
        <v>204.14</v>
      </c>
      <c r="R1850" t="n">
        <v>23.74</v>
      </c>
      <c r="S1850" t="n">
        <v>17.37</v>
      </c>
      <c r="T1850" t="n">
        <v>1094.56</v>
      </c>
      <c r="U1850" t="n">
        <v>0.73</v>
      </c>
      <c r="V1850" t="n">
        <v>0.76</v>
      </c>
      <c r="W1850" t="n">
        <v>1.14</v>
      </c>
      <c r="X1850" t="n">
        <v>0.06</v>
      </c>
      <c r="Y1850" t="n">
        <v>1</v>
      </c>
      <c r="Z1850" t="n">
        <v>10</v>
      </c>
    </row>
    <row r="1851">
      <c r="A1851" t="n">
        <v>124</v>
      </c>
      <c r="B1851" t="n">
        <v>145</v>
      </c>
      <c r="C1851" t="inlineStr">
        <is>
          <t xml:space="preserve">CONCLUIDO	</t>
        </is>
      </c>
      <c r="D1851" t="n">
        <v>10.0866</v>
      </c>
      <c r="E1851" t="n">
        <v>9.91</v>
      </c>
      <c r="F1851" t="n">
        <v>6.75</v>
      </c>
      <c r="G1851" t="n">
        <v>101.24</v>
      </c>
      <c r="H1851" t="n">
        <v>1.61</v>
      </c>
      <c r="I1851" t="n">
        <v>4</v>
      </c>
      <c r="J1851" t="n">
        <v>355.25</v>
      </c>
      <c r="K1851" t="n">
        <v>61.2</v>
      </c>
      <c r="L1851" t="n">
        <v>32</v>
      </c>
      <c r="M1851" t="n">
        <v>2</v>
      </c>
      <c r="N1851" t="n">
        <v>117.05</v>
      </c>
      <c r="O1851" t="n">
        <v>44048.52</v>
      </c>
      <c r="P1851" t="n">
        <v>116.54</v>
      </c>
      <c r="Q1851" t="n">
        <v>204.14</v>
      </c>
      <c r="R1851" t="n">
        <v>23.64</v>
      </c>
      <c r="S1851" t="n">
        <v>17.37</v>
      </c>
      <c r="T1851" t="n">
        <v>1041.46</v>
      </c>
      <c r="U1851" t="n">
        <v>0.73</v>
      </c>
      <c r="V1851" t="n">
        <v>0.76</v>
      </c>
      <c r="W1851" t="n">
        <v>1.14</v>
      </c>
      <c r="X1851" t="n">
        <v>0.06</v>
      </c>
      <c r="Y1851" t="n">
        <v>1</v>
      </c>
      <c r="Z1851" t="n">
        <v>10</v>
      </c>
    </row>
    <row r="1852">
      <c r="A1852" t="n">
        <v>125</v>
      </c>
      <c r="B1852" t="n">
        <v>145</v>
      </c>
      <c r="C1852" t="inlineStr">
        <is>
          <t xml:space="preserve">CONCLUIDO	</t>
        </is>
      </c>
      <c r="D1852" t="n">
        <v>10.0905</v>
      </c>
      <c r="E1852" t="n">
        <v>9.91</v>
      </c>
      <c r="F1852" t="n">
        <v>6.75</v>
      </c>
      <c r="G1852" t="n">
        <v>101.18</v>
      </c>
      <c r="H1852" t="n">
        <v>1.62</v>
      </c>
      <c r="I1852" t="n">
        <v>4</v>
      </c>
      <c r="J1852" t="n">
        <v>355.9</v>
      </c>
      <c r="K1852" t="n">
        <v>61.2</v>
      </c>
      <c r="L1852" t="n">
        <v>32.25</v>
      </c>
      <c r="M1852" t="n">
        <v>2</v>
      </c>
      <c r="N1852" t="n">
        <v>117.45</v>
      </c>
      <c r="O1852" t="n">
        <v>44128.64</v>
      </c>
      <c r="P1852" t="n">
        <v>116.41</v>
      </c>
      <c r="Q1852" t="n">
        <v>204.14</v>
      </c>
      <c r="R1852" t="n">
        <v>23.55</v>
      </c>
      <c r="S1852" t="n">
        <v>17.37</v>
      </c>
      <c r="T1852" t="n">
        <v>997.52</v>
      </c>
      <c r="U1852" t="n">
        <v>0.74</v>
      </c>
      <c r="V1852" t="n">
        <v>0.76</v>
      </c>
      <c r="W1852" t="n">
        <v>1.14</v>
      </c>
      <c r="X1852" t="n">
        <v>0.05</v>
      </c>
      <c r="Y1852" t="n">
        <v>1</v>
      </c>
      <c r="Z1852" t="n">
        <v>10</v>
      </c>
    </row>
    <row r="1853">
      <c r="A1853" t="n">
        <v>126</v>
      </c>
      <c r="B1853" t="n">
        <v>145</v>
      </c>
      <c r="C1853" t="inlineStr">
        <is>
          <t xml:space="preserve">CONCLUIDO	</t>
        </is>
      </c>
      <c r="D1853" t="n">
        <v>10.0919</v>
      </c>
      <c r="E1853" t="n">
        <v>9.91</v>
      </c>
      <c r="F1853" t="n">
        <v>6.74</v>
      </c>
      <c r="G1853" t="n">
        <v>101.16</v>
      </c>
      <c r="H1853" t="n">
        <v>1.63</v>
      </c>
      <c r="I1853" t="n">
        <v>4</v>
      </c>
      <c r="J1853" t="n">
        <v>356.55</v>
      </c>
      <c r="K1853" t="n">
        <v>61.2</v>
      </c>
      <c r="L1853" t="n">
        <v>32.5</v>
      </c>
      <c r="M1853" t="n">
        <v>2</v>
      </c>
      <c r="N1853" t="n">
        <v>117.85</v>
      </c>
      <c r="O1853" t="n">
        <v>44208.97</v>
      </c>
      <c r="P1853" t="n">
        <v>116.45</v>
      </c>
      <c r="Q1853" t="n">
        <v>204.15</v>
      </c>
      <c r="R1853" t="n">
        <v>23.51</v>
      </c>
      <c r="S1853" t="n">
        <v>17.37</v>
      </c>
      <c r="T1853" t="n">
        <v>979.7</v>
      </c>
      <c r="U1853" t="n">
        <v>0.74</v>
      </c>
      <c r="V1853" t="n">
        <v>0.76</v>
      </c>
      <c r="W1853" t="n">
        <v>1.14</v>
      </c>
      <c r="X1853" t="n">
        <v>0.05</v>
      </c>
      <c r="Y1853" t="n">
        <v>1</v>
      </c>
      <c r="Z1853" t="n">
        <v>10</v>
      </c>
    </row>
    <row r="1854">
      <c r="A1854" t="n">
        <v>127</v>
      </c>
      <c r="B1854" t="n">
        <v>145</v>
      </c>
      <c r="C1854" t="inlineStr">
        <is>
          <t xml:space="preserve">CONCLUIDO	</t>
        </is>
      </c>
      <c r="D1854" t="n">
        <v>10.0905</v>
      </c>
      <c r="E1854" t="n">
        <v>9.91</v>
      </c>
      <c r="F1854" t="n">
        <v>6.75</v>
      </c>
      <c r="G1854" t="n">
        <v>101.18</v>
      </c>
      <c r="H1854" t="n">
        <v>1.63</v>
      </c>
      <c r="I1854" t="n">
        <v>4</v>
      </c>
      <c r="J1854" t="n">
        <v>357.2</v>
      </c>
      <c r="K1854" t="n">
        <v>61.2</v>
      </c>
      <c r="L1854" t="n">
        <v>32.75</v>
      </c>
      <c r="M1854" t="n">
        <v>2</v>
      </c>
      <c r="N1854" t="n">
        <v>118.26</v>
      </c>
      <c r="O1854" t="n">
        <v>44289.53</v>
      </c>
      <c r="P1854" t="n">
        <v>116.48</v>
      </c>
      <c r="Q1854" t="n">
        <v>204.14</v>
      </c>
      <c r="R1854" t="n">
        <v>23.55</v>
      </c>
      <c r="S1854" t="n">
        <v>17.37</v>
      </c>
      <c r="T1854" t="n">
        <v>994.92</v>
      </c>
      <c r="U1854" t="n">
        <v>0.74</v>
      </c>
      <c r="V1854" t="n">
        <v>0.76</v>
      </c>
      <c r="W1854" t="n">
        <v>1.14</v>
      </c>
      <c r="X1854" t="n">
        <v>0.05</v>
      </c>
      <c r="Y1854" t="n">
        <v>1</v>
      </c>
      <c r="Z1854" t="n">
        <v>10</v>
      </c>
    </row>
    <row r="1855">
      <c r="A1855" t="n">
        <v>128</v>
      </c>
      <c r="B1855" t="n">
        <v>145</v>
      </c>
      <c r="C1855" t="inlineStr">
        <is>
          <t xml:space="preserve">CONCLUIDO	</t>
        </is>
      </c>
      <c r="D1855" t="n">
        <v>10.0925</v>
      </c>
      <c r="E1855" t="n">
        <v>9.91</v>
      </c>
      <c r="F1855" t="n">
        <v>6.74</v>
      </c>
      <c r="G1855" t="n">
        <v>101.15</v>
      </c>
      <c r="H1855" t="n">
        <v>1.64</v>
      </c>
      <c r="I1855" t="n">
        <v>4</v>
      </c>
      <c r="J1855" t="n">
        <v>357.86</v>
      </c>
      <c r="K1855" t="n">
        <v>61.2</v>
      </c>
      <c r="L1855" t="n">
        <v>33</v>
      </c>
      <c r="M1855" t="n">
        <v>2</v>
      </c>
      <c r="N1855" t="n">
        <v>118.66</v>
      </c>
      <c r="O1855" t="n">
        <v>44370.32</v>
      </c>
      <c r="P1855" t="n">
        <v>116.41</v>
      </c>
      <c r="Q1855" t="n">
        <v>204.14</v>
      </c>
      <c r="R1855" t="n">
        <v>23.43</v>
      </c>
      <c r="S1855" t="n">
        <v>17.37</v>
      </c>
      <c r="T1855" t="n">
        <v>937</v>
      </c>
      <c r="U1855" t="n">
        <v>0.74</v>
      </c>
      <c r="V1855" t="n">
        <v>0.76</v>
      </c>
      <c r="W1855" t="n">
        <v>1.14</v>
      </c>
      <c r="X1855" t="n">
        <v>0.05</v>
      </c>
      <c r="Y1855" t="n">
        <v>1</v>
      </c>
      <c r="Z1855" t="n">
        <v>10</v>
      </c>
    </row>
    <row r="1856">
      <c r="A1856" t="n">
        <v>129</v>
      </c>
      <c r="B1856" t="n">
        <v>145</v>
      </c>
      <c r="C1856" t="inlineStr">
        <is>
          <t xml:space="preserve">CONCLUIDO	</t>
        </is>
      </c>
      <c r="D1856" t="n">
        <v>10.0959</v>
      </c>
      <c r="E1856" t="n">
        <v>9.9</v>
      </c>
      <c r="F1856" t="n">
        <v>6.74</v>
      </c>
      <c r="G1856" t="n">
        <v>101.1</v>
      </c>
      <c r="H1856" t="n">
        <v>1.65</v>
      </c>
      <c r="I1856" t="n">
        <v>4</v>
      </c>
      <c r="J1856" t="n">
        <v>358.52</v>
      </c>
      <c r="K1856" t="n">
        <v>61.2</v>
      </c>
      <c r="L1856" t="n">
        <v>33.25</v>
      </c>
      <c r="M1856" t="n">
        <v>2</v>
      </c>
      <c r="N1856" t="n">
        <v>119.07</v>
      </c>
      <c r="O1856" t="n">
        <v>44451.33</v>
      </c>
      <c r="P1856" t="n">
        <v>116.36</v>
      </c>
      <c r="Q1856" t="n">
        <v>204.14</v>
      </c>
      <c r="R1856" t="n">
        <v>23.34</v>
      </c>
      <c r="S1856" t="n">
        <v>17.37</v>
      </c>
      <c r="T1856" t="n">
        <v>889.91</v>
      </c>
      <c r="U1856" t="n">
        <v>0.74</v>
      </c>
      <c r="V1856" t="n">
        <v>0.76</v>
      </c>
      <c r="W1856" t="n">
        <v>1.14</v>
      </c>
      <c r="X1856" t="n">
        <v>0.05</v>
      </c>
      <c r="Y1856" t="n">
        <v>1</v>
      </c>
      <c r="Z1856" t="n">
        <v>10</v>
      </c>
    </row>
    <row r="1857">
      <c r="A1857" t="n">
        <v>130</v>
      </c>
      <c r="B1857" t="n">
        <v>145</v>
      </c>
      <c r="C1857" t="inlineStr">
        <is>
          <t xml:space="preserve">CONCLUIDO	</t>
        </is>
      </c>
      <c r="D1857" t="n">
        <v>10.0934</v>
      </c>
      <c r="E1857" t="n">
        <v>9.91</v>
      </c>
      <c r="F1857" t="n">
        <v>6.74</v>
      </c>
      <c r="G1857" t="n">
        <v>101.14</v>
      </c>
      <c r="H1857" t="n">
        <v>1.66</v>
      </c>
      <c r="I1857" t="n">
        <v>4</v>
      </c>
      <c r="J1857" t="n">
        <v>359.17</v>
      </c>
      <c r="K1857" t="n">
        <v>61.2</v>
      </c>
      <c r="L1857" t="n">
        <v>33.5</v>
      </c>
      <c r="M1857" t="n">
        <v>2</v>
      </c>
      <c r="N1857" t="n">
        <v>119.48</v>
      </c>
      <c r="O1857" t="n">
        <v>44532.57</v>
      </c>
      <c r="P1857" t="n">
        <v>116.35</v>
      </c>
      <c r="Q1857" t="n">
        <v>204.14</v>
      </c>
      <c r="R1857" t="n">
        <v>23.46</v>
      </c>
      <c r="S1857" t="n">
        <v>17.37</v>
      </c>
      <c r="T1857" t="n">
        <v>953.72</v>
      </c>
      <c r="U1857" t="n">
        <v>0.74</v>
      </c>
      <c r="V1857" t="n">
        <v>0.76</v>
      </c>
      <c r="W1857" t="n">
        <v>1.14</v>
      </c>
      <c r="X1857" t="n">
        <v>0.05</v>
      </c>
      <c r="Y1857" t="n">
        <v>1</v>
      </c>
      <c r="Z1857" t="n">
        <v>10</v>
      </c>
    </row>
    <row r="1858">
      <c r="A1858" t="n">
        <v>131</v>
      </c>
      <c r="B1858" t="n">
        <v>145</v>
      </c>
      <c r="C1858" t="inlineStr">
        <is>
          <t xml:space="preserve">CONCLUIDO	</t>
        </is>
      </c>
      <c r="D1858" t="n">
        <v>10.09</v>
      </c>
      <c r="E1858" t="n">
        <v>9.91</v>
      </c>
      <c r="F1858" t="n">
        <v>6.75</v>
      </c>
      <c r="G1858" t="n">
        <v>101.19</v>
      </c>
      <c r="H1858" t="n">
        <v>1.67</v>
      </c>
      <c r="I1858" t="n">
        <v>4</v>
      </c>
      <c r="J1858" t="n">
        <v>359.84</v>
      </c>
      <c r="K1858" t="n">
        <v>61.2</v>
      </c>
      <c r="L1858" t="n">
        <v>33.75</v>
      </c>
      <c r="M1858" t="n">
        <v>2</v>
      </c>
      <c r="N1858" t="n">
        <v>119.89</v>
      </c>
      <c r="O1858" t="n">
        <v>44614.04</v>
      </c>
      <c r="P1858" t="n">
        <v>116.35</v>
      </c>
      <c r="Q1858" t="n">
        <v>204.14</v>
      </c>
      <c r="R1858" t="n">
        <v>23.45</v>
      </c>
      <c r="S1858" t="n">
        <v>17.37</v>
      </c>
      <c r="T1858" t="n">
        <v>947.29</v>
      </c>
      <c r="U1858" t="n">
        <v>0.74</v>
      </c>
      <c r="V1858" t="n">
        <v>0.76</v>
      </c>
      <c r="W1858" t="n">
        <v>1.14</v>
      </c>
      <c r="X1858" t="n">
        <v>0.06</v>
      </c>
      <c r="Y1858" t="n">
        <v>1</v>
      </c>
      <c r="Z1858" t="n">
        <v>10</v>
      </c>
    </row>
    <row r="1859">
      <c r="A1859" t="n">
        <v>132</v>
      </c>
      <c r="B1859" t="n">
        <v>145</v>
      </c>
      <c r="C1859" t="inlineStr">
        <is>
          <t xml:space="preserve">CONCLUIDO	</t>
        </is>
      </c>
      <c r="D1859" t="n">
        <v>10.0953</v>
      </c>
      <c r="E1859" t="n">
        <v>9.91</v>
      </c>
      <c r="F1859" t="n">
        <v>6.74</v>
      </c>
      <c r="G1859" t="n">
        <v>101.11</v>
      </c>
      <c r="H1859" t="n">
        <v>1.68</v>
      </c>
      <c r="I1859" t="n">
        <v>4</v>
      </c>
      <c r="J1859" t="n">
        <v>360.5</v>
      </c>
      <c r="K1859" t="n">
        <v>61.2</v>
      </c>
      <c r="L1859" t="n">
        <v>34</v>
      </c>
      <c r="M1859" t="n">
        <v>2</v>
      </c>
      <c r="N1859" t="n">
        <v>120.3</v>
      </c>
      <c r="O1859" t="n">
        <v>44695.75</v>
      </c>
      <c r="P1859" t="n">
        <v>116.21</v>
      </c>
      <c r="Q1859" t="n">
        <v>204.14</v>
      </c>
      <c r="R1859" t="n">
        <v>23.42</v>
      </c>
      <c r="S1859" t="n">
        <v>17.37</v>
      </c>
      <c r="T1859" t="n">
        <v>932.53</v>
      </c>
      <c r="U1859" t="n">
        <v>0.74</v>
      </c>
      <c r="V1859" t="n">
        <v>0.76</v>
      </c>
      <c r="W1859" t="n">
        <v>1.14</v>
      </c>
      <c r="X1859" t="n">
        <v>0.05</v>
      </c>
      <c r="Y1859" t="n">
        <v>1</v>
      </c>
      <c r="Z1859" t="n">
        <v>10</v>
      </c>
    </row>
    <row r="1860">
      <c r="A1860" t="n">
        <v>133</v>
      </c>
      <c r="B1860" t="n">
        <v>145</v>
      </c>
      <c r="C1860" t="inlineStr">
        <is>
          <t xml:space="preserve">CONCLUIDO	</t>
        </is>
      </c>
      <c r="D1860" t="n">
        <v>10.0968</v>
      </c>
      <c r="E1860" t="n">
        <v>9.9</v>
      </c>
      <c r="F1860" t="n">
        <v>6.74</v>
      </c>
      <c r="G1860" t="n">
        <v>101.09</v>
      </c>
      <c r="H1860" t="n">
        <v>1.69</v>
      </c>
      <c r="I1860" t="n">
        <v>4</v>
      </c>
      <c r="J1860" t="n">
        <v>361.16</v>
      </c>
      <c r="K1860" t="n">
        <v>61.2</v>
      </c>
      <c r="L1860" t="n">
        <v>34.25</v>
      </c>
      <c r="M1860" t="n">
        <v>2</v>
      </c>
      <c r="N1860" t="n">
        <v>120.71</v>
      </c>
      <c r="O1860" t="n">
        <v>44777.68</v>
      </c>
      <c r="P1860" t="n">
        <v>116.16</v>
      </c>
      <c r="Q1860" t="n">
        <v>204.14</v>
      </c>
      <c r="R1860" t="n">
        <v>23.38</v>
      </c>
      <c r="S1860" t="n">
        <v>17.37</v>
      </c>
      <c r="T1860" t="n">
        <v>912.97</v>
      </c>
      <c r="U1860" t="n">
        <v>0.74</v>
      </c>
      <c r="V1860" t="n">
        <v>0.76</v>
      </c>
      <c r="W1860" t="n">
        <v>1.14</v>
      </c>
      <c r="X1860" t="n">
        <v>0.05</v>
      </c>
      <c r="Y1860" t="n">
        <v>1</v>
      </c>
      <c r="Z1860" t="n">
        <v>10</v>
      </c>
    </row>
    <row r="1861">
      <c r="A1861" t="n">
        <v>134</v>
      </c>
      <c r="B1861" t="n">
        <v>145</v>
      </c>
      <c r="C1861" t="inlineStr">
        <is>
          <t xml:space="preserve">CONCLUIDO	</t>
        </is>
      </c>
      <c r="D1861" t="n">
        <v>10.0959</v>
      </c>
      <c r="E1861" t="n">
        <v>9.9</v>
      </c>
      <c r="F1861" t="n">
        <v>6.74</v>
      </c>
      <c r="G1861" t="n">
        <v>101.1</v>
      </c>
      <c r="H1861" t="n">
        <v>1.7</v>
      </c>
      <c r="I1861" t="n">
        <v>4</v>
      </c>
      <c r="J1861" t="n">
        <v>361.83</v>
      </c>
      <c r="K1861" t="n">
        <v>61.2</v>
      </c>
      <c r="L1861" t="n">
        <v>34.5</v>
      </c>
      <c r="M1861" t="n">
        <v>2</v>
      </c>
      <c r="N1861" t="n">
        <v>121.13</v>
      </c>
      <c r="O1861" t="n">
        <v>44859.98</v>
      </c>
      <c r="P1861" t="n">
        <v>116.08</v>
      </c>
      <c r="Q1861" t="n">
        <v>204.15</v>
      </c>
      <c r="R1861" t="n">
        <v>23.38</v>
      </c>
      <c r="S1861" t="n">
        <v>17.37</v>
      </c>
      <c r="T1861" t="n">
        <v>910.65</v>
      </c>
      <c r="U1861" t="n">
        <v>0.74</v>
      </c>
      <c r="V1861" t="n">
        <v>0.76</v>
      </c>
      <c r="W1861" t="n">
        <v>1.14</v>
      </c>
      <c r="X1861" t="n">
        <v>0.05</v>
      </c>
      <c r="Y1861" t="n">
        <v>1</v>
      </c>
      <c r="Z1861" t="n">
        <v>10</v>
      </c>
    </row>
    <row r="1862">
      <c r="A1862" t="n">
        <v>135</v>
      </c>
      <c r="B1862" t="n">
        <v>145</v>
      </c>
      <c r="C1862" t="inlineStr">
        <is>
          <t xml:space="preserve">CONCLUIDO	</t>
        </is>
      </c>
      <c r="D1862" t="n">
        <v>10.0928</v>
      </c>
      <c r="E1862" t="n">
        <v>9.91</v>
      </c>
      <c r="F1862" t="n">
        <v>6.74</v>
      </c>
      <c r="G1862" t="n">
        <v>101.15</v>
      </c>
      <c r="H1862" t="n">
        <v>1.71</v>
      </c>
      <c r="I1862" t="n">
        <v>4</v>
      </c>
      <c r="J1862" t="n">
        <v>362.5</v>
      </c>
      <c r="K1862" t="n">
        <v>61.2</v>
      </c>
      <c r="L1862" t="n">
        <v>34.75</v>
      </c>
      <c r="M1862" t="n">
        <v>2</v>
      </c>
      <c r="N1862" t="n">
        <v>121.55</v>
      </c>
      <c r="O1862" t="n">
        <v>44942.4</v>
      </c>
      <c r="P1862" t="n">
        <v>116.04</v>
      </c>
      <c r="Q1862" t="n">
        <v>204.14</v>
      </c>
      <c r="R1862" t="n">
        <v>23.41</v>
      </c>
      <c r="S1862" t="n">
        <v>17.37</v>
      </c>
      <c r="T1862" t="n">
        <v>928.16</v>
      </c>
      <c r="U1862" t="n">
        <v>0.74</v>
      </c>
      <c r="V1862" t="n">
        <v>0.76</v>
      </c>
      <c r="W1862" t="n">
        <v>1.14</v>
      </c>
      <c r="X1862" t="n">
        <v>0.05</v>
      </c>
      <c r="Y1862" t="n">
        <v>1</v>
      </c>
      <c r="Z1862" t="n">
        <v>10</v>
      </c>
    </row>
    <row r="1863">
      <c r="A1863" t="n">
        <v>136</v>
      </c>
      <c r="B1863" t="n">
        <v>145</v>
      </c>
      <c r="C1863" t="inlineStr">
        <is>
          <t xml:space="preserve">CONCLUIDO	</t>
        </is>
      </c>
      <c r="D1863" t="n">
        <v>10.0931</v>
      </c>
      <c r="E1863" t="n">
        <v>9.91</v>
      </c>
      <c r="F1863" t="n">
        <v>6.74</v>
      </c>
      <c r="G1863" t="n">
        <v>101.15</v>
      </c>
      <c r="H1863" t="n">
        <v>1.72</v>
      </c>
      <c r="I1863" t="n">
        <v>4</v>
      </c>
      <c r="J1863" t="n">
        <v>363.17</v>
      </c>
      <c r="K1863" t="n">
        <v>61.2</v>
      </c>
      <c r="L1863" t="n">
        <v>35</v>
      </c>
      <c r="M1863" t="n">
        <v>2</v>
      </c>
      <c r="N1863" t="n">
        <v>121.97</v>
      </c>
      <c r="O1863" t="n">
        <v>45025.06</v>
      </c>
      <c r="P1863" t="n">
        <v>115.94</v>
      </c>
      <c r="Q1863" t="n">
        <v>204.14</v>
      </c>
      <c r="R1863" t="n">
        <v>23.42</v>
      </c>
      <c r="S1863" t="n">
        <v>17.37</v>
      </c>
      <c r="T1863" t="n">
        <v>933.0599999999999</v>
      </c>
      <c r="U1863" t="n">
        <v>0.74</v>
      </c>
      <c r="V1863" t="n">
        <v>0.76</v>
      </c>
      <c r="W1863" t="n">
        <v>1.14</v>
      </c>
      <c r="X1863" t="n">
        <v>0.05</v>
      </c>
      <c r="Y1863" t="n">
        <v>1</v>
      </c>
      <c r="Z1863" t="n">
        <v>10</v>
      </c>
    </row>
    <row r="1864">
      <c r="A1864" t="n">
        <v>137</v>
      </c>
      <c r="B1864" t="n">
        <v>145</v>
      </c>
      <c r="C1864" t="inlineStr">
        <is>
          <t xml:space="preserve">CONCLUIDO	</t>
        </is>
      </c>
      <c r="D1864" t="n">
        <v>10.0999</v>
      </c>
      <c r="E1864" t="n">
        <v>9.9</v>
      </c>
      <c r="F1864" t="n">
        <v>6.74</v>
      </c>
      <c r="G1864" t="n">
        <v>101.05</v>
      </c>
      <c r="H1864" t="n">
        <v>1.73</v>
      </c>
      <c r="I1864" t="n">
        <v>4</v>
      </c>
      <c r="J1864" t="n">
        <v>363.84</v>
      </c>
      <c r="K1864" t="n">
        <v>61.2</v>
      </c>
      <c r="L1864" t="n">
        <v>35.25</v>
      </c>
      <c r="M1864" t="n">
        <v>2</v>
      </c>
      <c r="N1864" t="n">
        <v>122.39</v>
      </c>
      <c r="O1864" t="n">
        <v>45107.96</v>
      </c>
      <c r="P1864" t="n">
        <v>115.78</v>
      </c>
      <c r="Q1864" t="n">
        <v>204.14</v>
      </c>
      <c r="R1864" t="n">
        <v>23.18</v>
      </c>
      <c r="S1864" t="n">
        <v>17.37</v>
      </c>
      <c r="T1864" t="n">
        <v>811.1799999999999</v>
      </c>
      <c r="U1864" t="n">
        <v>0.75</v>
      </c>
      <c r="V1864" t="n">
        <v>0.76</v>
      </c>
      <c r="W1864" t="n">
        <v>1.14</v>
      </c>
      <c r="X1864" t="n">
        <v>0.05</v>
      </c>
      <c r="Y1864" t="n">
        <v>1</v>
      </c>
      <c r="Z1864" t="n">
        <v>10</v>
      </c>
    </row>
    <row r="1865">
      <c r="A1865" t="n">
        <v>138</v>
      </c>
      <c r="B1865" t="n">
        <v>145</v>
      </c>
      <c r="C1865" t="inlineStr">
        <is>
          <t xml:space="preserve">CONCLUIDO	</t>
        </is>
      </c>
      <c r="D1865" t="n">
        <v>10.0982</v>
      </c>
      <c r="E1865" t="n">
        <v>9.9</v>
      </c>
      <c r="F1865" t="n">
        <v>6.74</v>
      </c>
      <c r="G1865" t="n">
        <v>101.07</v>
      </c>
      <c r="H1865" t="n">
        <v>1.74</v>
      </c>
      <c r="I1865" t="n">
        <v>4</v>
      </c>
      <c r="J1865" t="n">
        <v>364.51</v>
      </c>
      <c r="K1865" t="n">
        <v>61.2</v>
      </c>
      <c r="L1865" t="n">
        <v>35.5</v>
      </c>
      <c r="M1865" t="n">
        <v>2</v>
      </c>
      <c r="N1865" t="n">
        <v>122.82</v>
      </c>
      <c r="O1865" t="n">
        <v>45191.1</v>
      </c>
      <c r="P1865" t="n">
        <v>115.7</v>
      </c>
      <c r="Q1865" t="n">
        <v>204.14</v>
      </c>
      <c r="R1865" t="n">
        <v>23.18</v>
      </c>
      <c r="S1865" t="n">
        <v>17.37</v>
      </c>
      <c r="T1865" t="n">
        <v>811.3</v>
      </c>
      <c r="U1865" t="n">
        <v>0.75</v>
      </c>
      <c r="V1865" t="n">
        <v>0.76</v>
      </c>
      <c r="W1865" t="n">
        <v>1.14</v>
      </c>
      <c r="X1865" t="n">
        <v>0.05</v>
      </c>
      <c r="Y1865" t="n">
        <v>1</v>
      </c>
      <c r="Z1865" t="n">
        <v>10</v>
      </c>
    </row>
    <row r="1866">
      <c r="A1866" t="n">
        <v>139</v>
      </c>
      <c r="B1866" t="n">
        <v>145</v>
      </c>
      <c r="C1866" t="inlineStr">
        <is>
          <t xml:space="preserve">CONCLUIDO	</t>
        </is>
      </c>
      <c r="D1866" t="n">
        <v>10.1024</v>
      </c>
      <c r="E1866" t="n">
        <v>9.9</v>
      </c>
      <c r="F1866" t="n">
        <v>6.73</v>
      </c>
      <c r="G1866" t="n">
        <v>101.01</v>
      </c>
      <c r="H1866" t="n">
        <v>1.75</v>
      </c>
      <c r="I1866" t="n">
        <v>4</v>
      </c>
      <c r="J1866" t="n">
        <v>365.19</v>
      </c>
      <c r="K1866" t="n">
        <v>61.2</v>
      </c>
      <c r="L1866" t="n">
        <v>35.75</v>
      </c>
      <c r="M1866" t="n">
        <v>2</v>
      </c>
      <c r="N1866" t="n">
        <v>123.24</v>
      </c>
      <c r="O1866" t="n">
        <v>45274.49</v>
      </c>
      <c r="P1866" t="n">
        <v>115.63</v>
      </c>
      <c r="Q1866" t="n">
        <v>204.14</v>
      </c>
      <c r="R1866" t="n">
        <v>23.07</v>
      </c>
      <c r="S1866" t="n">
        <v>17.37</v>
      </c>
      <c r="T1866" t="n">
        <v>757.99</v>
      </c>
      <c r="U1866" t="n">
        <v>0.75</v>
      </c>
      <c r="V1866" t="n">
        <v>0.76</v>
      </c>
      <c r="W1866" t="n">
        <v>1.14</v>
      </c>
      <c r="X1866" t="n">
        <v>0.04</v>
      </c>
      <c r="Y1866" t="n">
        <v>1</v>
      </c>
      <c r="Z1866" t="n">
        <v>10</v>
      </c>
    </row>
    <row r="1867">
      <c r="A1867" t="n">
        <v>140</v>
      </c>
      <c r="B1867" t="n">
        <v>145</v>
      </c>
      <c r="C1867" t="inlineStr">
        <is>
          <t xml:space="preserve">CONCLUIDO	</t>
        </is>
      </c>
      <c r="D1867" t="n">
        <v>10.1013</v>
      </c>
      <c r="E1867" t="n">
        <v>9.9</v>
      </c>
      <c r="F1867" t="n">
        <v>6.74</v>
      </c>
      <c r="G1867" t="n">
        <v>101.03</v>
      </c>
      <c r="H1867" t="n">
        <v>1.75</v>
      </c>
      <c r="I1867" t="n">
        <v>4</v>
      </c>
      <c r="J1867" t="n">
        <v>365.87</v>
      </c>
      <c r="K1867" t="n">
        <v>61.2</v>
      </c>
      <c r="L1867" t="n">
        <v>36</v>
      </c>
      <c r="M1867" t="n">
        <v>2</v>
      </c>
      <c r="N1867" t="n">
        <v>123.67</v>
      </c>
      <c r="O1867" t="n">
        <v>45358.13</v>
      </c>
      <c r="P1867" t="n">
        <v>115.51</v>
      </c>
      <c r="Q1867" t="n">
        <v>204.14</v>
      </c>
      <c r="R1867" t="n">
        <v>23.15</v>
      </c>
      <c r="S1867" t="n">
        <v>17.37</v>
      </c>
      <c r="T1867" t="n">
        <v>797.35</v>
      </c>
      <c r="U1867" t="n">
        <v>0.75</v>
      </c>
      <c r="V1867" t="n">
        <v>0.76</v>
      </c>
      <c r="W1867" t="n">
        <v>1.14</v>
      </c>
      <c r="X1867" t="n">
        <v>0.04</v>
      </c>
      <c r="Y1867" t="n">
        <v>1</v>
      </c>
      <c r="Z1867" t="n">
        <v>10</v>
      </c>
    </row>
    <row r="1868">
      <c r="A1868" t="n">
        <v>141</v>
      </c>
      <c r="B1868" t="n">
        <v>145</v>
      </c>
      <c r="C1868" t="inlineStr">
        <is>
          <t xml:space="preserve">CONCLUIDO	</t>
        </is>
      </c>
      <c r="D1868" t="n">
        <v>10.1004</v>
      </c>
      <c r="E1868" t="n">
        <v>9.9</v>
      </c>
      <c r="F1868" t="n">
        <v>6.74</v>
      </c>
      <c r="G1868" t="n">
        <v>101.04</v>
      </c>
      <c r="H1868" t="n">
        <v>1.76</v>
      </c>
      <c r="I1868" t="n">
        <v>4</v>
      </c>
      <c r="J1868" t="n">
        <v>366.55</v>
      </c>
      <c r="K1868" t="n">
        <v>61.2</v>
      </c>
      <c r="L1868" t="n">
        <v>36.25</v>
      </c>
      <c r="M1868" t="n">
        <v>2</v>
      </c>
      <c r="N1868" t="n">
        <v>124.1</v>
      </c>
      <c r="O1868" t="n">
        <v>45442.03</v>
      </c>
      <c r="P1868" t="n">
        <v>115.44</v>
      </c>
      <c r="Q1868" t="n">
        <v>204.14</v>
      </c>
      <c r="R1868" t="n">
        <v>23.19</v>
      </c>
      <c r="S1868" t="n">
        <v>17.37</v>
      </c>
      <c r="T1868" t="n">
        <v>815.27</v>
      </c>
      <c r="U1868" t="n">
        <v>0.75</v>
      </c>
      <c r="V1868" t="n">
        <v>0.76</v>
      </c>
      <c r="W1868" t="n">
        <v>1.14</v>
      </c>
      <c r="X1868" t="n">
        <v>0.04</v>
      </c>
      <c r="Y1868" t="n">
        <v>1</v>
      </c>
      <c r="Z1868" t="n">
        <v>10</v>
      </c>
    </row>
    <row r="1869">
      <c r="A1869" t="n">
        <v>142</v>
      </c>
      <c r="B1869" t="n">
        <v>145</v>
      </c>
      <c r="C1869" t="inlineStr">
        <is>
          <t xml:space="preserve">CONCLUIDO	</t>
        </is>
      </c>
      <c r="D1869" t="n">
        <v>10.1007</v>
      </c>
      <c r="E1869" t="n">
        <v>9.9</v>
      </c>
      <c r="F1869" t="n">
        <v>6.74</v>
      </c>
      <c r="G1869" t="n">
        <v>101.03</v>
      </c>
      <c r="H1869" t="n">
        <v>1.77</v>
      </c>
      <c r="I1869" t="n">
        <v>4</v>
      </c>
      <c r="J1869" t="n">
        <v>367.23</v>
      </c>
      <c r="K1869" t="n">
        <v>61.2</v>
      </c>
      <c r="L1869" t="n">
        <v>36.5</v>
      </c>
      <c r="M1869" t="n">
        <v>2</v>
      </c>
      <c r="N1869" t="n">
        <v>124.53</v>
      </c>
      <c r="O1869" t="n">
        <v>45526.17</v>
      </c>
      <c r="P1869" t="n">
        <v>115.34</v>
      </c>
      <c r="Q1869" t="n">
        <v>204.14</v>
      </c>
      <c r="R1869" t="n">
        <v>23.22</v>
      </c>
      <c r="S1869" t="n">
        <v>17.37</v>
      </c>
      <c r="T1869" t="n">
        <v>832.3</v>
      </c>
      <c r="U1869" t="n">
        <v>0.75</v>
      </c>
      <c r="V1869" t="n">
        <v>0.76</v>
      </c>
      <c r="W1869" t="n">
        <v>1.14</v>
      </c>
      <c r="X1869" t="n">
        <v>0.04</v>
      </c>
      <c r="Y1869" t="n">
        <v>1</v>
      </c>
      <c r="Z1869" t="n">
        <v>10</v>
      </c>
    </row>
    <row r="1870">
      <c r="A1870" t="n">
        <v>143</v>
      </c>
      <c r="B1870" t="n">
        <v>145</v>
      </c>
      <c r="C1870" t="inlineStr">
        <is>
          <t xml:space="preserve">CONCLUIDO	</t>
        </is>
      </c>
      <c r="D1870" t="n">
        <v>10.0999</v>
      </c>
      <c r="E1870" t="n">
        <v>9.9</v>
      </c>
      <c r="F1870" t="n">
        <v>6.74</v>
      </c>
      <c r="G1870" t="n">
        <v>101.05</v>
      </c>
      <c r="H1870" t="n">
        <v>1.78</v>
      </c>
      <c r="I1870" t="n">
        <v>4</v>
      </c>
      <c r="J1870" t="n">
        <v>367.92</v>
      </c>
      <c r="K1870" t="n">
        <v>61.2</v>
      </c>
      <c r="L1870" t="n">
        <v>36.75</v>
      </c>
      <c r="M1870" t="n">
        <v>2</v>
      </c>
      <c r="N1870" t="n">
        <v>124.97</v>
      </c>
      <c r="O1870" t="n">
        <v>45610.57</v>
      </c>
      <c r="P1870" t="n">
        <v>115.32</v>
      </c>
      <c r="Q1870" t="n">
        <v>204.14</v>
      </c>
      <c r="R1870" t="n">
        <v>23.23</v>
      </c>
      <c r="S1870" t="n">
        <v>17.37</v>
      </c>
      <c r="T1870" t="n">
        <v>838.62</v>
      </c>
      <c r="U1870" t="n">
        <v>0.75</v>
      </c>
      <c r="V1870" t="n">
        <v>0.76</v>
      </c>
      <c r="W1870" t="n">
        <v>1.14</v>
      </c>
      <c r="X1870" t="n">
        <v>0.05</v>
      </c>
      <c r="Y1870" t="n">
        <v>1</v>
      </c>
      <c r="Z1870" t="n">
        <v>10</v>
      </c>
    </row>
    <row r="1871">
      <c r="A1871" t="n">
        <v>144</v>
      </c>
      <c r="B1871" t="n">
        <v>145</v>
      </c>
      <c r="C1871" t="inlineStr">
        <is>
          <t xml:space="preserve">CONCLUIDO	</t>
        </is>
      </c>
      <c r="D1871" t="n">
        <v>10.0985</v>
      </c>
      <c r="E1871" t="n">
        <v>9.9</v>
      </c>
      <c r="F1871" t="n">
        <v>6.74</v>
      </c>
      <c r="G1871" t="n">
        <v>101.07</v>
      </c>
      <c r="H1871" t="n">
        <v>1.79</v>
      </c>
      <c r="I1871" t="n">
        <v>4</v>
      </c>
      <c r="J1871" t="n">
        <v>368.6</v>
      </c>
      <c r="K1871" t="n">
        <v>61.2</v>
      </c>
      <c r="L1871" t="n">
        <v>37</v>
      </c>
      <c r="M1871" t="n">
        <v>2</v>
      </c>
      <c r="N1871" t="n">
        <v>125.4</v>
      </c>
      <c r="O1871" t="n">
        <v>45695.24</v>
      </c>
      <c r="P1871" t="n">
        <v>115.3</v>
      </c>
      <c r="Q1871" t="n">
        <v>204.14</v>
      </c>
      <c r="R1871" t="n">
        <v>23.23</v>
      </c>
      <c r="S1871" t="n">
        <v>17.37</v>
      </c>
      <c r="T1871" t="n">
        <v>839.35</v>
      </c>
      <c r="U1871" t="n">
        <v>0.75</v>
      </c>
      <c r="V1871" t="n">
        <v>0.76</v>
      </c>
      <c r="W1871" t="n">
        <v>1.14</v>
      </c>
      <c r="X1871" t="n">
        <v>0.05</v>
      </c>
      <c r="Y1871" t="n">
        <v>1</v>
      </c>
      <c r="Z1871" t="n">
        <v>10</v>
      </c>
    </row>
    <row r="1872">
      <c r="A1872" t="n">
        <v>145</v>
      </c>
      <c r="B1872" t="n">
        <v>145</v>
      </c>
      <c r="C1872" t="inlineStr">
        <is>
          <t xml:space="preserve">CONCLUIDO	</t>
        </is>
      </c>
      <c r="D1872" t="n">
        <v>10.0968</v>
      </c>
      <c r="E1872" t="n">
        <v>9.9</v>
      </c>
      <c r="F1872" t="n">
        <v>6.74</v>
      </c>
      <c r="G1872" t="n">
        <v>101.09</v>
      </c>
      <c r="H1872" t="n">
        <v>1.8</v>
      </c>
      <c r="I1872" t="n">
        <v>4</v>
      </c>
      <c r="J1872" t="n">
        <v>369.29</v>
      </c>
      <c r="K1872" t="n">
        <v>61.2</v>
      </c>
      <c r="L1872" t="n">
        <v>37.25</v>
      </c>
      <c r="M1872" t="n">
        <v>2</v>
      </c>
      <c r="N1872" t="n">
        <v>125.84</v>
      </c>
      <c r="O1872" t="n">
        <v>45780.16</v>
      </c>
      <c r="P1872" t="n">
        <v>115.25</v>
      </c>
      <c r="Q1872" t="n">
        <v>204.14</v>
      </c>
      <c r="R1872" t="n">
        <v>23.34</v>
      </c>
      <c r="S1872" t="n">
        <v>17.37</v>
      </c>
      <c r="T1872" t="n">
        <v>892.14</v>
      </c>
      <c r="U1872" t="n">
        <v>0.74</v>
      </c>
      <c r="V1872" t="n">
        <v>0.76</v>
      </c>
      <c r="W1872" t="n">
        <v>1.14</v>
      </c>
      <c r="X1872" t="n">
        <v>0.05</v>
      </c>
      <c r="Y1872" t="n">
        <v>1</v>
      </c>
      <c r="Z1872" t="n">
        <v>10</v>
      </c>
    </row>
    <row r="1873">
      <c r="A1873" t="n">
        <v>146</v>
      </c>
      <c r="B1873" t="n">
        <v>145</v>
      </c>
      <c r="C1873" t="inlineStr">
        <is>
          <t xml:space="preserve">CONCLUIDO	</t>
        </is>
      </c>
      <c r="D1873" t="n">
        <v>10.097</v>
      </c>
      <c r="E1873" t="n">
        <v>9.9</v>
      </c>
      <c r="F1873" t="n">
        <v>6.74</v>
      </c>
      <c r="G1873" t="n">
        <v>101.09</v>
      </c>
      <c r="H1873" t="n">
        <v>1.81</v>
      </c>
      <c r="I1873" t="n">
        <v>4</v>
      </c>
      <c r="J1873" t="n">
        <v>369.98</v>
      </c>
      <c r="K1873" t="n">
        <v>61.2</v>
      </c>
      <c r="L1873" t="n">
        <v>37.5</v>
      </c>
      <c r="M1873" t="n">
        <v>2</v>
      </c>
      <c r="N1873" t="n">
        <v>126.28</v>
      </c>
      <c r="O1873" t="n">
        <v>45865.47</v>
      </c>
      <c r="P1873" t="n">
        <v>115.04</v>
      </c>
      <c r="Q1873" t="n">
        <v>204.14</v>
      </c>
      <c r="R1873" t="n">
        <v>23.36</v>
      </c>
      <c r="S1873" t="n">
        <v>17.37</v>
      </c>
      <c r="T1873" t="n">
        <v>902.05</v>
      </c>
      <c r="U1873" t="n">
        <v>0.74</v>
      </c>
      <c r="V1873" t="n">
        <v>0.76</v>
      </c>
      <c r="W1873" t="n">
        <v>1.14</v>
      </c>
      <c r="X1873" t="n">
        <v>0.05</v>
      </c>
      <c r="Y1873" t="n">
        <v>1</v>
      </c>
      <c r="Z1873" t="n">
        <v>10</v>
      </c>
    </row>
    <row r="1874">
      <c r="A1874" t="n">
        <v>147</v>
      </c>
      <c r="B1874" t="n">
        <v>145</v>
      </c>
      <c r="C1874" t="inlineStr">
        <is>
          <t xml:space="preserve">CONCLUIDO	</t>
        </is>
      </c>
      <c r="D1874" t="n">
        <v>10.0939</v>
      </c>
      <c r="E1874" t="n">
        <v>9.91</v>
      </c>
      <c r="F1874" t="n">
        <v>6.74</v>
      </c>
      <c r="G1874" t="n">
        <v>101.13</v>
      </c>
      <c r="H1874" t="n">
        <v>1.82</v>
      </c>
      <c r="I1874" t="n">
        <v>4</v>
      </c>
      <c r="J1874" t="n">
        <v>370.67</v>
      </c>
      <c r="K1874" t="n">
        <v>61.2</v>
      </c>
      <c r="L1874" t="n">
        <v>37.75</v>
      </c>
      <c r="M1874" t="n">
        <v>2</v>
      </c>
      <c r="N1874" t="n">
        <v>126.73</v>
      </c>
      <c r="O1874" t="n">
        <v>45950.92</v>
      </c>
      <c r="P1874" t="n">
        <v>115.05</v>
      </c>
      <c r="Q1874" t="n">
        <v>204.14</v>
      </c>
      <c r="R1874" t="n">
        <v>23.38</v>
      </c>
      <c r="S1874" t="n">
        <v>17.37</v>
      </c>
      <c r="T1874" t="n">
        <v>912.46</v>
      </c>
      <c r="U1874" t="n">
        <v>0.74</v>
      </c>
      <c r="V1874" t="n">
        <v>0.76</v>
      </c>
      <c r="W1874" t="n">
        <v>1.14</v>
      </c>
      <c r="X1874" t="n">
        <v>0.05</v>
      </c>
      <c r="Y1874" t="n">
        <v>1</v>
      </c>
      <c r="Z1874" t="n">
        <v>10</v>
      </c>
    </row>
    <row r="1875">
      <c r="A1875" t="n">
        <v>148</v>
      </c>
      <c r="B1875" t="n">
        <v>145</v>
      </c>
      <c r="C1875" t="inlineStr">
        <is>
          <t xml:space="preserve">CONCLUIDO	</t>
        </is>
      </c>
      <c r="D1875" t="n">
        <v>10.0953</v>
      </c>
      <c r="E1875" t="n">
        <v>9.91</v>
      </c>
      <c r="F1875" t="n">
        <v>6.74</v>
      </c>
      <c r="G1875" t="n">
        <v>101.11</v>
      </c>
      <c r="H1875" t="n">
        <v>1.82</v>
      </c>
      <c r="I1875" t="n">
        <v>4</v>
      </c>
      <c r="J1875" t="n">
        <v>371.37</v>
      </c>
      <c r="K1875" t="n">
        <v>61.2</v>
      </c>
      <c r="L1875" t="n">
        <v>38</v>
      </c>
      <c r="M1875" t="n">
        <v>2</v>
      </c>
      <c r="N1875" t="n">
        <v>127.17</v>
      </c>
      <c r="O1875" t="n">
        <v>46036.65</v>
      </c>
      <c r="P1875" t="n">
        <v>114.91</v>
      </c>
      <c r="Q1875" t="n">
        <v>204.16</v>
      </c>
      <c r="R1875" t="n">
        <v>23.31</v>
      </c>
      <c r="S1875" t="n">
        <v>17.37</v>
      </c>
      <c r="T1875" t="n">
        <v>876.41</v>
      </c>
      <c r="U1875" t="n">
        <v>0.75</v>
      </c>
      <c r="V1875" t="n">
        <v>0.76</v>
      </c>
      <c r="W1875" t="n">
        <v>1.14</v>
      </c>
      <c r="X1875" t="n">
        <v>0.05</v>
      </c>
      <c r="Y1875" t="n">
        <v>1</v>
      </c>
      <c r="Z1875" t="n">
        <v>10</v>
      </c>
    </row>
    <row r="1876">
      <c r="A1876" t="n">
        <v>149</v>
      </c>
      <c r="B1876" t="n">
        <v>145</v>
      </c>
      <c r="C1876" t="inlineStr">
        <is>
          <t xml:space="preserve">CONCLUIDO	</t>
        </is>
      </c>
      <c r="D1876" t="n">
        <v>10.0993</v>
      </c>
      <c r="E1876" t="n">
        <v>9.9</v>
      </c>
      <c r="F1876" t="n">
        <v>6.74</v>
      </c>
      <c r="G1876" t="n">
        <v>101.05</v>
      </c>
      <c r="H1876" t="n">
        <v>1.83</v>
      </c>
      <c r="I1876" t="n">
        <v>4</v>
      </c>
      <c r="J1876" t="n">
        <v>372.07</v>
      </c>
      <c r="K1876" t="n">
        <v>61.2</v>
      </c>
      <c r="L1876" t="n">
        <v>38.25</v>
      </c>
      <c r="M1876" t="n">
        <v>2</v>
      </c>
      <c r="N1876" t="n">
        <v>127.62</v>
      </c>
      <c r="O1876" t="n">
        <v>46122.64</v>
      </c>
      <c r="P1876" t="n">
        <v>114.75</v>
      </c>
      <c r="Q1876" t="n">
        <v>204.14</v>
      </c>
      <c r="R1876" t="n">
        <v>23.26</v>
      </c>
      <c r="S1876" t="n">
        <v>17.37</v>
      </c>
      <c r="T1876" t="n">
        <v>854.53</v>
      </c>
      <c r="U1876" t="n">
        <v>0.75</v>
      </c>
      <c r="V1876" t="n">
        <v>0.76</v>
      </c>
      <c r="W1876" t="n">
        <v>1.14</v>
      </c>
      <c r="X1876" t="n">
        <v>0.05</v>
      </c>
      <c r="Y1876" t="n">
        <v>1</v>
      </c>
      <c r="Z1876" t="n">
        <v>10</v>
      </c>
    </row>
    <row r="1877">
      <c r="A1877" t="n">
        <v>150</v>
      </c>
      <c r="B1877" t="n">
        <v>145</v>
      </c>
      <c r="C1877" t="inlineStr">
        <is>
          <t xml:space="preserve">CONCLUIDO	</t>
        </is>
      </c>
      <c r="D1877" t="n">
        <v>10.0965</v>
      </c>
      <c r="E1877" t="n">
        <v>9.9</v>
      </c>
      <c r="F1877" t="n">
        <v>6.74</v>
      </c>
      <c r="G1877" t="n">
        <v>101.1</v>
      </c>
      <c r="H1877" t="n">
        <v>1.84</v>
      </c>
      <c r="I1877" t="n">
        <v>4</v>
      </c>
      <c r="J1877" t="n">
        <v>372.77</v>
      </c>
      <c r="K1877" t="n">
        <v>61.2</v>
      </c>
      <c r="L1877" t="n">
        <v>38.5</v>
      </c>
      <c r="M1877" t="n">
        <v>2</v>
      </c>
      <c r="N1877" t="n">
        <v>128.07</v>
      </c>
      <c r="O1877" t="n">
        <v>46208.91</v>
      </c>
      <c r="P1877" t="n">
        <v>114.75</v>
      </c>
      <c r="Q1877" t="n">
        <v>204.14</v>
      </c>
      <c r="R1877" t="n">
        <v>23.28</v>
      </c>
      <c r="S1877" t="n">
        <v>17.37</v>
      </c>
      <c r="T1877" t="n">
        <v>862.4400000000001</v>
      </c>
      <c r="U1877" t="n">
        <v>0.75</v>
      </c>
      <c r="V1877" t="n">
        <v>0.76</v>
      </c>
      <c r="W1877" t="n">
        <v>1.14</v>
      </c>
      <c r="X1877" t="n">
        <v>0.05</v>
      </c>
      <c r="Y1877" t="n">
        <v>1</v>
      </c>
      <c r="Z1877" t="n">
        <v>10</v>
      </c>
    </row>
    <row r="1878">
      <c r="A1878" t="n">
        <v>151</v>
      </c>
      <c r="B1878" t="n">
        <v>145</v>
      </c>
      <c r="C1878" t="inlineStr">
        <is>
          <t xml:space="preserve">CONCLUIDO	</t>
        </is>
      </c>
      <c r="D1878" t="n">
        <v>10.0962</v>
      </c>
      <c r="E1878" t="n">
        <v>9.9</v>
      </c>
      <c r="F1878" t="n">
        <v>6.74</v>
      </c>
      <c r="G1878" t="n">
        <v>101.1</v>
      </c>
      <c r="H1878" t="n">
        <v>1.85</v>
      </c>
      <c r="I1878" t="n">
        <v>4</v>
      </c>
      <c r="J1878" t="n">
        <v>373.47</v>
      </c>
      <c r="K1878" t="n">
        <v>61.2</v>
      </c>
      <c r="L1878" t="n">
        <v>38.75</v>
      </c>
      <c r="M1878" t="n">
        <v>2</v>
      </c>
      <c r="N1878" t="n">
        <v>128.52</v>
      </c>
      <c r="O1878" t="n">
        <v>46295.45</v>
      </c>
      <c r="P1878" t="n">
        <v>114.68</v>
      </c>
      <c r="Q1878" t="n">
        <v>204.14</v>
      </c>
      <c r="R1878" t="n">
        <v>23.34</v>
      </c>
      <c r="S1878" t="n">
        <v>17.37</v>
      </c>
      <c r="T1878" t="n">
        <v>891.45</v>
      </c>
      <c r="U1878" t="n">
        <v>0.74</v>
      </c>
      <c r="V1878" t="n">
        <v>0.76</v>
      </c>
      <c r="W1878" t="n">
        <v>1.14</v>
      </c>
      <c r="X1878" t="n">
        <v>0.05</v>
      </c>
      <c r="Y1878" t="n">
        <v>1</v>
      </c>
      <c r="Z1878" t="n">
        <v>10</v>
      </c>
    </row>
    <row r="1879">
      <c r="A1879" t="n">
        <v>152</v>
      </c>
      <c r="B1879" t="n">
        <v>145</v>
      </c>
      <c r="C1879" t="inlineStr">
        <is>
          <t xml:space="preserve">CONCLUIDO	</t>
        </is>
      </c>
      <c r="D1879" t="n">
        <v>10.0987</v>
      </c>
      <c r="E1879" t="n">
        <v>9.9</v>
      </c>
      <c r="F1879" t="n">
        <v>6.74</v>
      </c>
      <c r="G1879" t="n">
        <v>101.06</v>
      </c>
      <c r="H1879" t="n">
        <v>1.86</v>
      </c>
      <c r="I1879" t="n">
        <v>4</v>
      </c>
      <c r="J1879" t="n">
        <v>374.17</v>
      </c>
      <c r="K1879" t="n">
        <v>61.2</v>
      </c>
      <c r="L1879" t="n">
        <v>39</v>
      </c>
      <c r="M1879" t="n">
        <v>2</v>
      </c>
      <c r="N1879" t="n">
        <v>128.97</v>
      </c>
      <c r="O1879" t="n">
        <v>46382.28</v>
      </c>
      <c r="P1879" t="n">
        <v>114.59</v>
      </c>
      <c r="Q1879" t="n">
        <v>204.15</v>
      </c>
      <c r="R1879" t="n">
        <v>23.22</v>
      </c>
      <c r="S1879" t="n">
        <v>17.37</v>
      </c>
      <c r="T1879" t="n">
        <v>834.3</v>
      </c>
      <c r="U1879" t="n">
        <v>0.75</v>
      </c>
      <c r="V1879" t="n">
        <v>0.76</v>
      </c>
      <c r="W1879" t="n">
        <v>1.14</v>
      </c>
      <c r="X1879" t="n">
        <v>0.05</v>
      </c>
      <c r="Y1879" t="n">
        <v>1</v>
      </c>
      <c r="Z1879" t="n">
        <v>10</v>
      </c>
    </row>
    <row r="1880">
      <c r="A1880" t="n">
        <v>153</v>
      </c>
      <c r="B1880" t="n">
        <v>145</v>
      </c>
      <c r="C1880" t="inlineStr">
        <is>
          <t xml:space="preserve">CONCLUIDO	</t>
        </is>
      </c>
      <c r="D1880" t="n">
        <v>10.0959</v>
      </c>
      <c r="E1880" t="n">
        <v>9.9</v>
      </c>
      <c r="F1880" t="n">
        <v>6.74</v>
      </c>
      <c r="G1880" t="n">
        <v>101.1</v>
      </c>
      <c r="H1880" t="n">
        <v>1.87</v>
      </c>
      <c r="I1880" t="n">
        <v>4</v>
      </c>
      <c r="J1880" t="n">
        <v>374.88</v>
      </c>
      <c r="K1880" t="n">
        <v>61.2</v>
      </c>
      <c r="L1880" t="n">
        <v>39.25</v>
      </c>
      <c r="M1880" t="n">
        <v>2</v>
      </c>
      <c r="N1880" t="n">
        <v>129.43</v>
      </c>
      <c r="O1880" t="n">
        <v>46469.38</v>
      </c>
      <c r="P1880" t="n">
        <v>114.5</v>
      </c>
      <c r="Q1880" t="n">
        <v>204.14</v>
      </c>
      <c r="R1880" t="n">
        <v>23.27</v>
      </c>
      <c r="S1880" t="n">
        <v>17.37</v>
      </c>
      <c r="T1880" t="n">
        <v>858.8</v>
      </c>
      <c r="U1880" t="n">
        <v>0.75</v>
      </c>
      <c r="V1880" t="n">
        <v>0.76</v>
      </c>
      <c r="W1880" t="n">
        <v>1.14</v>
      </c>
      <c r="X1880" t="n">
        <v>0.05</v>
      </c>
      <c r="Y1880" t="n">
        <v>1</v>
      </c>
      <c r="Z1880" t="n">
        <v>10</v>
      </c>
    </row>
    <row r="1881">
      <c r="A1881" t="n">
        <v>154</v>
      </c>
      <c r="B1881" t="n">
        <v>145</v>
      </c>
      <c r="C1881" t="inlineStr">
        <is>
          <t xml:space="preserve">CONCLUIDO	</t>
        </is>
      </c>
      <c r="D1881" t="n">
        <v>10.0956</v>
      </c>
      <c r="E1881" t="n">
        <v>9.91</v>
      </c>
      <c r="F1881" t="n">
        <v>6.74</v>
      </c>
      <c r="G1881" t="n">
        <v>101.11</v>
      </c>
      <c r="H1881" t="n">
        <v>1.88</v>
      </c>
      <c r="I1881" t="n">
        <v>4</v>
      </c>
      <c r="J1881" t="n">
        <v>375.59</v>
      </c>
      <c r="K1881" t="n">
        <v>61.2</v>
      </c>
      <c r="L1881" t="n">
        <v>39.5</v>
      </c>
      <c r="M1881" t="n">
        <v>2</v>
      </c>
      <c r="N1881" t="n">
        <v>129.89</v>
      </c>
      <c r="O1881" t="n">
        <v>46556.77</v>
      </c>
      <c r="P1881" t="n">
        <v>114.3</v>
      </c>
      <c r="Q1881" t="n">
        <v>204.15</v>
      </c>
      <c r="R1881" t="n">
        <v>23.31</v>
      </c>
      <c r="S1881" t="n">
        <v>17.37</v>
      </c>
      <c r="T1881" t="n">
        <v>877.61</v>
      </c>
      <c r="U1881" t="n">
        <v>0.75</v>
      </c>
      <c r="V1881" t="n">
        <v>0.76</v>
      </c>
      <c r="W1881" t="n">
        <v>1.14</v>
      </c>
      <c r="X1881" t="n">
        <v>0.05</v>
      </c>
      <c r="Y1881" t="n">
        <v>1</v>
      </c>
      <c r="Z1881" t="n">
        <v>10</v>
      </c>
    </row>
    <row r="1882">
      <c r="A1882" t="n">
        <v>155</v>
      </c>
      <c r="B1882" t="n">
        <v>145</v>
      </c>
      <c r="C1882" t="inlineStr">
        <is>
          <t xml:space="preserve">CONCLUIDO	</t>
        </is>
      </c>
      <c r="D1882" t="n">
        <v>10.0914</v>
      </c>
      <c r="E1882" t="n">
        <v>9.91</v>
      </c>
      <c r="F1882" t="n">
        <v>6.74</v>
      </c>
      <c r="G1882" t="n">
        <v>101.17</v>
      </c>
      <c r="H1882" t="n">
        <v>1.88</v>
      </c>
      <c r="I1882" t="n">
        <v>4</v>
      </c>
      <c r="J1882" t="n">
        <v>376.3</v>
      </c>
      <c r="K1882" t="n">
        <v>61.2</v>
      </c>
      <c r="L1882" t="n">
        <v>39.75</v>
      </c>
      <c r="M1882" t="n">
        <v>2</v>
      </c>
      <c r="N1882" t="n">
        <v>130.35</v>
      </c>
      <c r="O1882" t="n">
        <v>46644.44</v>
      </c>
      <c r="P1882" t="n">
        <v>114.27</v>
      </c>
      <c r="Q1882" t="n">
        <v>204.14</v>
      </c>
      <c r="R1882" t="n">
        <v>23.51</v>
      </c>
      <c r="S1882" t="n">
        <v>17.37</v>
      </c>
      <c r="T1882" t="n">
        <v>975.99</v>
      </c>
      <c r="U1882" t="n">
        <v>0.74</v>
      </c>
      <c r="V1882" t="n">
        <v>0.76</v>
      </c>
      <c r="W1882" t="n">
        <v>1.14</v>
      </c>
      <c r="X1882" t="n">
        <v>0.05</v>
      </c>
      <c r="Y1882" t="n">
        <v>1</v>
      </c>
      <c r="Z1882" t="n">
        <v>10</v>
      </c>
    </row>
    <row r="1883">
      <c r="A1883" t="n">
        <v>156</v>
      </c>
      <c r="B1883" t="n">
        <v>145</v>
      </c>
      <c r="C1883" t="inlineStr">
        <is>
          <t xml:space="preserve">CONCLUIDO	</t>
        </is>
      </c>
      <c r="D1883" t="n">
        <v>10.0914</v>
      </c>
      <c r="E1883" t="n">
        <v>9.91</v>
      </c>
      <c r="F1883" t="n">
        <v>6.74</v>
      </c>
      <c r="G1883" t="n">
        <v>101.17</v>
      </c>
      <c r="H1883" t="n">
        <v>1.89</v>
      </c>
      <c r="I1883" t="n">
        <v>4</v>
      </c>
      <c r="J1883" t="n">
        <v>377.01</v>
      </c>
      <c r="K1883" t="n">
        <v>61.2</v>
      </c>
      <c r="L1883" t="n">
        <v>40</v>
      </c>
      <c r="M1883" t="n">
        <v>2</v>
      </c>
      <c r="N1883" t="n">
        <v>130.81</v>
      </c>
      <c r="O1883" t="n">
        <v>46732.41</v>
      </c>
      <c r="P1883" t="n">
        <v>114.02</v>
      </c>
      <c r="Q1883" t="n">
        <v>204.15</v>
      </c>
      <c r="R1883" t="n">
        <v>23.4</v>
      </c>
      <c r="S1883" t="n">
        <v>17.37</v>
      </c>
      <c r="T1883" t="n">
        <v>923.09</v>
      </c>
      <c r="U1883" t="n">
        <v>0.74</v>
      </c>
      <c r="V1883" t="n">
        <v>0.76</v>
      </c>
      <c r="W1883" t="n">
        <v>1.14</v>
      </c>
      <c r="X1883" t="n">
        <v>0.05</v>
      </c>
      <c r="Y1883" t="n">
        <v>1</v>
      </c>
      <c r="Z1883" t="n">
        <v>10</v>
      </c>
    </row>
    <row r="1884">
      <c r="A1884" t="n">
        <v>0</v>
      </c>
      <c r="B1884" t="n">
        <v>65</v>
      </c>
      <c r="C1884" t="inlineStr">
        <is>
          <t xml:space="preserve">CONCLUIDO	</t>
        </is>
      </c>
      <c r="D1884" t="n">
        <v>8.444599999999999</v>
      </c>
      <c r="E1884" t="n">
        <v>11.84</v>
      </c>
      <c r="F1884" t="n">
        <v>7.95</v>
      </c>
      <c r="G1884" t="n">
        <v>7.57</v>
      </c>
      <c r="H1884" t="n">
        <v>0.13</v>
      </c>
      <c r="I1884" t="n">
        <v>63</v>
      </c>
      <c r="J1884" t="n">
        <v>133.21</v>
      </c>
      <c r="K1884" t="n">
        <v>46.47</v>
      </c>
      <c r="L1884" t="n">
        <v>1</v>
      </c>
      <c r="M1884" t="n">
        <v>61</v>
      </c>
      <c r="N1884" t="n">
        <v>20.75</v>
      </c>
      <c r="O1884" t="n">
        <v>16663.42</v>
      </c>
      <c r="P1884" t="n">
        <v>86.56</v>
      </c>
      <c r="Q1884" t="n">
        <v>204.24</v>
      </c>
      <c r="R1884" t="n">
        <v>61.16</v>
      </c>
      <c r="S1884" t="n">
        <v>17.37</v>
      </c>
      <c r="T1884" t="n">
        <v>19507.7</v>
      </c>
      <c r="U1884" t="n">
        <v>0.28</v>
      </c>
      <c r="V1884" t="n">
        <v>0.64</v>
      </c>
      <c r="W1884" t="n">
        <v>1.23</v>
      </c>
      <c r="X1884" t="n">
        <v>1.25</v>
      </c>
      <c r="Y1884" t="n">
        <v>1</v>
      </c>
      <c r="Z1884" t="n">
        <v>10</v>
      </c>
    </row>
    <row r="1885">
      <c r="A1885" t="n">
        <v>1</v>
      </c>
      <c r="B1885" t="n">
        <v>65</v>
      </c>
      <c r="C1885" t="inlineStr">
        <is>
          <t xml:space="preserve">CONCLUIDO	</t>
        </is>
      </c>
      <c r="D1885" t="n">
        <v>8.9374</v>
      </c>
      <c r="E1885" t="n">
        <v>11.19</v>
      </c>
      <c r="F1885" t="n">
        <v>7.67</v>
      </c>
      <c r="G1885" t="n">
        <v>9.4</v>
      </c>
      <c r="H1885" t="n">
        <v>0.17</v>
      </c>
      <c r="I1885" t="n">
        <v>49</v>
      </c>
      <c r="J1885" t="n">
        <v>133.55</v>
      </c>
      <c r="K1885" t="n">
        <v>46.47</v>
      </c>
      <c r="L1885" t="n">
        <v>1.25</v>
      </c>
      <c r="M1885" t="n">
        <v>47</v>
      </c>
      <c r="N1885" t="n">
        <v>20.83</v>
      </c>
      <c r="O1885" t="n">
        <v>16704.7</v>
      </c>
      <c r="P1885" t="n">
        <v>83.36</v>
      </c>
      <c r="Q1885" t="n">
        <v>204.24</v>
      </c>
      <c r="R1885" t="n">
        <v>52.73</v>
      </c>
      <c r="S1885" t="n">
        <v>17.37</v>
      </c>
      <c r="T1885" t="n">
        <v>15361.07</v>
      </c>
      <c r="U1885" t="n">
        <v>0.33</v>
      </c>
      <c r="V1885" t="n">
        <v>0.67</v>
      </c>
      <c r="W1885" t="n">
        <v>1.21</v>
      </c>
      <c r="X1885" t="n">
        <v>0.98</v>
      </c>
      <c r="Y1885" t="n">
        <v>1</v>
      </c>
      <c r="Z1885" t="n">
        <v>10</v>
      </c>
    </row>
    <row r="1886">
      <c r="A1886" t="n">
        <v>2</v>
      </c>
      <c r="B1886" t="n">
        <v>65</v>
      </c>
      <c r="C1886" t="inlineStr">
        <is>
          <t xml:space="preserve">CONCLUIDO	</t>
        </is>
      </c>
      <c r="D1886" t="n">
        <v>9.3134</v>
      </c>
      <c r="E1886" t="n">
        <v>10.74</v>
      </c>
      <c r="F1886" t="n">
        <v>7.47</v>
      </c>
      <c r="G1886" t="n">
        <v>11.2</v>
      </c>
      <c r="H1886" t="n">
        <v>0.2</v>
      </c>
      <c r="I1886" t="n">
        <v>40</v>
      </c>
      <c r="J1886" t="n">
        <v>133.88</v>
      </c>
      <c r="K1886" t="n">
        <v>46.47</v>
      </c>
      <c r="L1886" t="n">
        <v>1.5</v>
      </c>
      <c r="M1886" t="n">
        <v>38</v>
      </c>
      <c r="N1886" t="n">
        <v>20.91</v>
      </c>
      <c r="O1886" t="n">
        <v>16746.01</v>
      </c>
      <c r="P1886" t="n">
        <v>80.81999999999999</v>
      </c>
      <c r="Q1886" t="n">
        <v>204.15</v>
      </c>
      <c r="R1886" t="n">
        <v>45.98</v>
      </c>
      <c r="S1886" t="n">
        <v>17.37</v>
      </c>
      <c r="T1886" t="n">
        <v>12032.11</v>
      </c>
      <c r="U1886" t="n">
        <v>0.38</v>
      </c>
      <c r="V1886" t="n">
        <v>0.68</v>
      </c>
      <c r="W1886" t="n">
        <v>1.2</v>
      </c>
      <c r="X1886" t="n">
        <v>0.78</v>
      </c>
      <c r="Y1886" t="n">
        <v>1</v>
      </c>
      <c r="Z1886" t="n">
        <v>10</v>
      </c>
    </row>
    <row r="1887">
      <c r="A1887" t="n">
        <v>3</v>
      </c>
      <c r="B1887" t="n">
        <v>65</v>
      </c>
      <c r="C1887" t="inlineStr">
        <is>
          <t xml:space="preserve">CONCLUIDO	</t>
        </is>
      </c>
      <c r="D1887" t="n">
        <v>9.5587</v>
      </c>
      <c r="E1887" t="n">
        <v>10.46</v>
      </c>
      <c r="F1887" t="n">
        <v>7.36</v>
      </c>
      <c r="G1887" t="n">
        <v>12.98</v>
      </c>
      <c r="H1887" t="n">
        <v>0.23</v>
      </c>
      <c r="I1887" t="n">
        <v>34</v>
      </c>
      <c r="J1887" t="n">
        <v>134.22</v>
      </c>
      <c r="K1887" t="n">
        <v>46.47</v>
      </c>
      <c r="L1887" t="n">
        <v>1.75</v>
      </c>
      <c r="M1887" t="n">
        <v>32</v>
      </c>
      <c r="N1887" t="n">
        <v>21</v>
      </c>
      <c r="O1887" t="n">
        <v>16787.35</v>
      </c>
      <c r="P1887" t="n">
        <v>79.31</v>
      </c>
      <c r="Q1887" t="n">
        <v>204.14</v>
      </c>
      <c r="R1887" t="n">
        <v>42.66</v>
      </c>
      <c r="S1887" t="n">
        <v>17.37</v>
      </c>
      <c r="T1887" t="n">
        <v>10401.27</v>
      </c>
      <c r="U1887" t="n">
        <v>0.41</v>
      </c>
      <c r="V1887" t="n">
        <v>0.6899999999999999</v>
      </c>
      <c r="W1887" t="n">
        <v>1.19</v>
      </c>
      <c r="X1887" t="n">
        <v>0.66</v>
      </c>
      <c r="Y1887" t="n">
        <v>1</v>
      </c>
      <c r="Z1887" t="n">
        <v>10</v>
      </c>
    </row>
    <row r="1888">
      <c r="A1888" t="n">
        <v>4</v>
      </c>
      <c r="B1888" t="n">
        <v>65</v>
      </c>
      <c r="C1888" t="inlineStr">
        <is>
          <t xml:space="preserve">CONCLUIDO	</t>
        </is>
      </c>
      <c r="D1888" t="n">
        <v>9.7738</v>
      </c>
      <c r="E1888" t="n">
        <v>10.23</v>
      </c>
      <c r="F1888" t="n">
        <v>7.26</v>
      </c>
      <c r="G1888" t="n">
        <v>15.02</v>
      </c>
      <c r="H1888" t="n">
        <v>0.26</v>
      </c>
      <c r="I1888" t="n">
        <v>29</v>
      </c>
      <c r="J1888" t="n">
        <v>134.55</v>
      </c>
      <c r="K1888" t="n">
        <v>46.47</v>
      </c>
      <c r="L1888" t="n">
        <v>2</v>
      </c>
      <c r="M1888" t="n">
        <v>27</v>
      </c>
      <c r="N1888" t="n">
        <v>21.09</v>
      </c>
      <c r="O1888" t="n">
        <v>16828.84</v>
      </c>
      <c r="P1888" t="n">
        <v>78.05</v>
      </c>
      <c r="Q1888" t="n">
        <v>204.14</v>
      </c>
      <c r="R1888" t="n">
        <v>39.69</v>
      </c>
      <c r="S1888" t="n">
        <v>17.37</v>
      </c>
      <c r="T1888" t="n">
        <v>8942.49</v>
      </c>
      <c r="U1888" t="n">
        <v>0.44</v>
      </c>
      <c r="V1888" t="n">
        <v>0.7</v>
      </c>
      <c r="W1888" t="n">
        <v>1.18</v>
      </c>
      <c r="X1888" t="n">
        <v>0.57</v>
      </c>
      <c r="Y1888" t="n">
        <v>1</v>
      </c>
      <c r="Z1888" t="n">
        <v>10</v>
      </c>
    </row>
    <row r="1889">
      <c r="A1889" t="n">
        <v>5</v>
      </c>
      <c r="B1889" t="n">
        <v>65</v>
      </c>
      <c r="C1889" t="inlineStr">
        <is>
          <t xml:space="preserve">CONCLUIDO	</t>
        </is>
      </c>
      <c r="D1889" t="n">
        <v>9.908899999999999</v>
      </c>
      <c r="E1889" t="n">
        <v>10.09</v>
      </c>
      <c r="F1889" t="n">
        <v>7.2</v>
      </c>
      <c r="G1889" t="n">
        <v>16.62</v>
      </c>
      <c r="H1889" t="n">
        <v>0.29</v>
      </c>
      <c r="I1889" t="n">
        <v>26</v>
      </c>
      <c r="J1889" t="n">
        <v>134.89</v>
      </c>
      <c r="K1889" t="n">
        <v>46.47</v>
      </c>
      <c r="L1889" t="n">
        <v>2.25</v>
      </c>
      <c r="M1889" t="n">
        <v>24</v>
      </c>
      <c r="N1889" t="n">
        <v>21.17</v>
      </c>
      <c r="O1889" t="n">
        <v>16870.25</v>
      </c>
      <c r="P1889" t="n">
        <v>77.20999999999999</v>
      </c>
      <c r="Q1889" t="n">
        <v>204.15</v>
      </c>
      <c r="R1889" t="n">
        <v>37.67</v>
      </c>
      <c r="S1889" t="n">
        <v>17.37</v>
      </c>
      <c r="T1889" t="n">
        <v>7944.97</v>
      </c>
      <c r="U1889" t="n">
        <v>0.46</v>
      </c>
      <c r="V1889" t="n">
        <v>0.71</v>
      </c>
      <c r="W1889" t="n">
        <v>1.18</v>
      </c>
      <c r="X1889" t="n">
        <v>0.51</v>
      </c>
      <c r="Y1889" t="n">
        <v>1</v>
      </c>
      <c r="Z1889" t="n">
        <v>10</v>
      </c>
    </row>
    <row r="1890">
      <c r="A1890" t="n">
        <v>6</v>
      </c>
      <c r="B1890" t="n">
        <v>65</v>
      </c>
      <c r="C1890" t="inlineStr">
        <is>
          <t xml:space="preserve">CONCLUIDO	</t>
        </is>
      </c>
      <c r="D1890" t="n">
        <v>10.0601</v>
      </c>
      <c r="E1890" t="n">
        <v>9.94</v>
      </c>
      <c r="F1890" t="n">
        <v>7.13</v>
      </c>
      <c r="G1890" t="n">
        <v>18.61</v>
      </c>
      <c r="H1890" t="n">
        <v>0.33</v>
      </c>
      <c r="I1890" t="n">
        <v>23</v>
      </c>
      <c r="J1890" t="n">
        <v>135.22</v>
      </c>
      <c r="K1890" t="n">
        <v>46.47</v>
      </c>
      <c r="L1890" t="n">
        <v>2.5</v>
      </c>
      <c r="M1890" t="n">
        <v>21</v>
      </c>
      <c r="N1890" t="n">
        <v>21.26</v>
      </c>
      <c r="O1890" t="n">
        <v>16911.68</v>
      </c>
      <c r="P1890" t="n">
        <v>76.18000000000001</v>
      </c>
      <c r="Q1890" t="n">
        <v>204.18</v>
      </c>
      <c r="R1890" t="n">
        <v>35.73</v>
      </c>
      <c r="S1890" t="n">
        <v>17.37</v>
      </c>
      <c r="T1890" t="n">
        <v>6994.64</v>
      </c>
      <c r="U1890" t="n">
        <v>0.49</v>
      </c>
      <c r="V1890" t="n">
        <v>0.72</v>
      </c>
      <c r="W1890" t="n">
        <v>1.17</v>
      </c>
      <c r="X1890" t="n">
        <v>0.44</v>
      </c>
      <c r="Y1890" t="n">
        <v>1</v>
      </c>
      <c r="Z1890" t="n">
        <v>10</v>
      </c>
    </row>
    <row r="1891">
      <c r="A1891" t="n">
        <v>7</v>
      </c>
      <c r="B1891" t="n">
        <v>65</v>
      </c>
      <c r="C1891" t="inlineStr">
        <is>
          <t xml:space="preserve">CONCLUIDO	</t>
        </is>
      </c>
      <c r="D1891" t="n">
        <v>10.1606</v>
      </c>
      <c r="E1891" t="n">
        <v>9.84</v>
      </c>
      <c r="F1891" t="n">
        <v>7.09</v>
      </c>
      <c r="G1891" t="n">
        <v>20.26</v>
      </c>
      <c r="H1891" t="n">
        <v>0.36</v>
      </c>
      <c r="I1891" t="n">
        <v>21</v>
      </c>
      <c r="J1891" t="n">
        <v>135.56</v>
      </c>
      <c r="K1891" t="n">
        <v>46.47</v>
      </c>
      <c r="L1891" t="n">
        <v>2.75</v>
      </c>
      <c r="M1891" t="n">
        <v>19</v>
      </c>
      <c r="N1891" t="n">
        <v>21.34</v>
      </c>
      <c r="O1891" t="n">
        <v>16953.14</v>
      </c>
      <c r="P1891" t="n">
        <v>75.43000000000001</v>
      </c>
      <c r="Q1891" t="n">
        <v>204.15</v>
      </c>
      <c r="R1891" t="n">
        <v>34.26</v>
      </c>
      <c r="S1891" t="n">
        <v>17.37</v>
      </c>
      <c r="T1891" t="n">
        <v>6266.3</v>
      </c>
      <c r="U1891" t="n">
        <v>0.51</v>
      </c>
      <c r="V1891" t="n">
        <v>0.72</v>
      </c>
      <c r="W1891" t="n">
        <v>1.17</v>
      </c>
      <c r="X1891" t="n">
        <v>0.4</v>
      </c>
      <c r="Y1891" t="n">
        <v>1</v>
      </c>
      <c r="Z1891" t="n">
        <v>10</v>
      </c>
    </row>
    <row r="1892">
      <c r="A1892" t="n">
        <v>8</v>
      </c>
      <c r="B1892" t="n">
        <v>65</v>
      </c>
      <c r="C1892" t="inlineStr">
        <is>
          <t xml:space="preserve">CONCLUIDO	</t>
        </is>
      </c>
      <c r="D1892" t="n">
        <v>10.2623</v>
      </c>
      <c r="E1892" t="n">
        <v>9.74</v>
      </c>
      <c r="F1892" t="n">
        <v>7.05</v>
      </c>
      <c r="G1892" t="n">
        <v>22.25</v>
      </c>
      <c r="H1892" t="n">
        <v>0.39</v>
      </c>
      <c r="I1892" t="n">
        <v>19</v>
      </c>
      <c r="J1892" t="n">
        <v>135.9</v>
      </c>
      <c r="K1892" t="n">
        <v>46.47</v>
      </c>
      <c r="L1892" t="n">
        <v>3</v>
      </c>
      <c r="M1892" t="n">
        <v>17</v>
      </c>
      <c r="N1892" t="n">
        <v>21.43</v>
      </c>
      <c r="O1892" t="n">
        <v>16994.64</v>
      </c>
      <c r="P1892" t="n">
        <v>74.65000000000001</v>
      </c>
      <c r="Q1892" t="n">
        <v>204.18</v>
      </c>
      <c r="R1892" t="n">
        <v>32.88</v>
      </c>
      <c r="S1892" t="n">
        <v>17.37</v>
      </c>
      <c r="T1892" t="n">
        <v>5589.44</v>
      </c>
      <c r="U1892" t="n">
        <v>0.53</v>
      </c>
      <c r="V1892" t="n">
        <v>0.72</v>
      </c>
      <c r="W1892" t="n">
        <v>1.17</v>
      </c>
      <c r="X1892" t="n">
        <v>0.35</v>
      </c>
      <c r="Y1892" t="n">
        <v>1</v>
      </c>
      <c r="Z1892" t="n">
        <v>10</v>
      </c>
    </row>
    <row r="1893">
      <c r="A1893" t="n">
        <v>9</v>
      </c>
      <c r="B1893" t="n">
        <v>65</v>
      </c>
      <c r="C1893" t="inlineStr">
        <is>
          <t xml:space="preserve">CONCLUIDO	</t>
        </is>
      </c>
      <c r="D1893" t="n">
        <v>10.3046</v>
      </c>
      <c r="E1893" t="n">
        <v>9.699999999999999</v>
      </c>
      <c r="F1893" t="n">
        <v>7.03</v>
      </c>
      <c r="G1893" t="n">
        <v>23.45</v>
      </c>
      <c r="H1893" t="n">
        <v>0.42</v>
      </c>
      <c r="I1893" t="n">
        <v>18</v>
      </c>
      <c r="J1893" t="n">
        <v>136.23</v>
      </c>
      <c r="K1893" t="n">
        <v>46.47</v>
      </c>
      <c r="L1893" t="n">
        <v>3.25</v>
      </c>
      <c r="M1893" t="n">
        <v>16</v>
      </c>
      <c r="N1893" t="n">
        <v>21.52</v>
      </c>
      <c r="O1893" t="n">
        <v>17036.16</v>
      </c>
      <c r="P1893" t="n">
        <v>74.23999999999999</v>
      </c>
      <c r="Q1893" t="n">
        <v>204.14</v>
      </c>
      <c r="R1893" t="n">
        <v>32.58</v>
      </c>
      <c r="S1893" t="n">
        <v>17.37</v>
      </c>
      <c r="T1893" t="n">
        <v>5440.01</v>
      </c>
      <c r="U1893" t="n">
        <v>0.53</v>
      </c>
      <c r="V1893" t="n">
        <v>0.73</v>
      </c>
      <c r="W1893" t="n">
        <v>1.16</v>
      </c>
      <c r="X1893" t="n">
        <v>0.34</v>
      </c>
      <c r="Y1893" t="n">
        <v>1</v>
      </c>
      <c r="Z1893" t="n">
        <v>10</v>
      </c>
    </row>
    <row r="1894">
      <c r="A1894" t="n">
        <v>10</v>
      </c>
      <c r="B1894" t="n">
        <v>65</v>
      </c>
      <c r="C1894" t="inlineStr">
        <is>
          <t xml:space="preserve">CONCLUIDO	</t>
        </is>
      </c>
      <c r="D1894" t="n">
        <v>10.3558</v>
      </c>
      <c r="E1894" t="n">
        <v>9.66</v>
      </c>
      <c r="F1894" t="n">
        <v>7.01</v>
      </c>
      <c r="G1894" t="n">
        <v>24.75</v>
      </c>
      <c r="H1894" t="n">
        <v>0.45</v>
      </c>
      <c r="I1894" t="n">
        <v>17</v>
      </c>
      <c r="J1894" t="n">
        <v>136.57</v>
      </c>
      <c r="K1894" t="n">
        <v>46.47</v>
      </c>
      <c r="L1894" t="n">
        <v>3.5</v>
      </c>
      <c r="M1894" t="n">
        <v>15</v>
      </c>
      <c r="N1894" t="n">
        <v>21.6</v>
      </c>
      <c r="O1894" t="n">
        <v>17077.72</v>
      </c>
      <c r="P1894" t="n">
        <v>73.90000000000001</v>
      </c>
      <c r="Q1894" t="n">
        <v>204.14</v>
      </c>
      <c r="R1894" t="n">
        <v>31.88</v>
      </c>
      <c r="S1894" t="n">
        <v>17.37</v>
      </c>
      <c r="T1894" t="n">
        <v>5099.11</v>
      </c>
      <c r="U1894" t="n">
        <v>0.54</v>
      </c>
      <c r="V1894" t="n">
        <v>0.73</v>
      </c>
      <c r="W1894" t="n">
        <v>1.16</v>
      </c>
      <c r="X1894" t="n">
        <v>0.32</v>
      </c>
      <c r="Y1894" t="n">
        <v>1</v>
      </c>
      <c r="Z1894" t="n">
        <v>10</v>
      </c>
    </row>
    <row r="1895">
      <c r="A1895" t="n">
        <v>11</v>
      </c>
      <c r="B1895" t="n">
        <v>65</v>
      </c>
      <c r="C1895" t="inlineStr">
        <is>
          <t xml:space="preserve">CONCLUIDO	</t>
        </is>
      </c>
      <c r="D1895" t="n">
        <v>10.4381</v>
      </c>
      <c r="E1895" t="n">
        <v>9.58</v>
      </c>
      <c r="F1895" t="n">
        <v>6.99</v>
      </c>
      <c r="G1895" t="n">
        <v>27.97</v>
      </c>
      <c r="H1895" t="n">
        <v>0.48</v>
      </c>
      <c r="I1895" t="n">
        <v>15</v>
      </c>
      <c r="J1895" t="n">
        <v>136.91</v>
      </c>
      <c r="K1895" t="n">
        <v>46.47</v>
      </c>
      <c r="L1895" t="n">
        <v>3.75</v>
      </c>
      <c r="M1895" t="n">
        <v>13</v>
      </c>
      <c r="N1895" t="n">
        <v>21.69</v>
      </c>
      <c r="O1895" t="n">
        <v>17119.3</v>
      </c>
      <c r="P1895" t="n">
        <v>73.27</v>
      </c>
      <c r="Q1895" t="n">
        <v>204.14</v>
      </c>
      <c r="R1895" t="n">
        <v>31.23</v>
      </c>
      <c r="S1895" t="n">
        <v>17.37</v>
      </c>
      <c r="T1895" t="n">
        <v>4780.25</v>
      </c>
      <c r="U1895" t="n">
        <v>0.5600000000000001</v>
      </c>
      <c r="V1895" t="n">
        <v>0.73</v>
      </c>
      <c r="W1895" t="n">
        <v>1.16</v>
      </c>
      <c r="X1895" t="n">
        <v>0.3</v>
      </c>
      <c r="Y1895" t="n">
        <v>1</v>
      </c>
      <c r="Z1895" t="n">
        <v>10</v>
      </c>
    </row>
    <row r="1896">
      <c r="A1896" t="n">
        <v>12</v>
      </c>
      <c r="B1896" t="n">
        <v>65</v>
      </c>
      <c r="C1896" t="inlineStr">
        <is>
          <t xml:space="preserve">CONCLUIDO	</t>
        </is>
      </c>
      <c r="D1896" t="n">
        <v>10.5024</v>
      </c>
      <c r="E1896" t="n">
        <v>9.52</v>
      </c>
      <c r="F1896" t="n">
        <v>6.96</v>
      </c>
      <c r="G1896" t="n">
        <v>29.83</v>
      </c>
      <c r="H1896" t="n">
        <v>0.52</v>
      </c>
      <c r="I1896" t="n">
        <v>14</v>
      </c>
      <c r="J1896" t="n">
        <v>137.25</v>
      </c>
      <c r="K1896" t="n">
        <v>46.47</v>
      </c>
      <c r="L1896" t="n">
        <v>4</v>
      </c>
      <c r="M1896" t="n">
        <v>12</v>
      </c>
      <c r="N1896" t="n">
        <v>21.78</v>
      </c>
      <c r="O1896" t="n">
        <v>17160.92</v>
      </c>
      <c r="P1896" t="n">
        <v>72.67</v>
      </c>
      <c r="Q1896" t="n">
        <v>204.14</v>
      </c>
      <c r="R1896" t="n">
        <v>30.25</v>
      </c>
      <c r="S1896" t="n">
        <v>17.37</v>
      </c>
      <c r="T1896" t="n">
        <v>4299.38</v>
      </c>
      <c r="U1896" t="n">
        <v>0.57</v>
      </c>
      <c r="V1896" t="n">
        <v>0.73</v>
      </c>
      <c r="W1896" t="n">
        <v>1.16</v>
      </c>
      <c r="X1896" t="n">
        <v>0.27</v>
      </c>
      <c r="Y1896" t="n">
        <v>1</v>
      </c>
      <c r="Z1896" t="n">
        <v>10</v>
      </c>
    </row>
    <row r="1897">
      <c r="A1897" t="n">
        <v>13</v>
      </c>
      <c r="B1897" t="n">
        <v>65</v>
      </c>
      <c r="C1897" t="inlineStr">
        <is>
          <t xml:space="preserve">CONCLUIDO	</t>
        </is>
      </c>
      <c r="D1897" t="n">
        <v>10.507</v>
      </c>
      <c r="E1897" t="n">
        <v>9.52</v>
      </c>
      <c r="F1897" t="n">
        <v>6.96</v>
      </c>
      <c r="G1897" t="n">
        <v>29.81</v>
      </c>
      <c r="H1897" t="n">
        <v>0.55</v>
      </c>
      <c r="I1897" t="n">
        <v>14</v>
      </c>
      <c r="J1897" t="n">
        <v>137.58</v>
      </c>
      <c r="K1897" t="n">
        <v>46.47</v>
      </c>
      <c r="L1897" t="n">
        <v>4.25</v>
      </c>
      <c r="M1897" t="n">
        <v>12</v>
      </c>
      <c r="N1897" t="n">
        <v>21.87</v>
      </c>
      <c r="O1897" t="n">
        <v>17202.57</v>
      </c>
      <c r="P1897" t="n">
        <v>72.45</v>
      </c>
      <c r="Q1897" t="n">
        <v>204.18</v>
      </c>
      <c r="R1897" t="n">
        <v>30.08</v>
      </c>
      <c r="S1897" t="n">
        <v>17.37</v>
      </c>
      <c r="T1897" t="n">
        <v>4210.13</v>
      </c>
      <c r="U1897" t="n">
        <v>0.58</v>
      </c>
      <c r="V1897" t="n">
        <v>0.73</v>
      </c>
      <c r="W1897" t="n">
        <v>1.16</v>
      </c>
      <c r="X1897" t="n">
        <v>0.26</v>
      </c>
      <c r="Y1897" t="n">
        <v>1</v>
      </c>
      <c r="Z1897" t="n">
        <v>10</v>
      </c>
    </row>
    <row r="1898">
      <c r="A1898" t="n">
        <v>14</v>
      </c>
      <c r="B1898" t="n">
        <v>65</v>
      </c>
      <c r="C1898" t="inlineStr">
        <is>
          <t xml:space="preserve">CONCLUIDO	</t>
        </is>
      </c>
      <c r="D1898" t="n">
        <v>10.5746</v>
      </c>
      <c r="E1898" t="n">
        <v>9.460000000000001</v>
      </c>
      <c r="F1898" t="n">
        <v>6.92</v>
      </c>
      <c r="G1898" t="n">
        <v>31.95</v>
      </c>
      <c r="H1898" t="n">
        <v>0.58</v>
      </c>
      <c r="I1898" t="n">
        <v>13</v>
      </c>
      <c r="J1898" t="n">
        <v>137.92</v>
      </c>
      <c r="K1898" t="n">
        <v>46.47</v>
      </c>
      <c r="L1898" t="n">
        <v>4.5</v>
      </c>
      <c r="M1898" t="n">
        <v>11</v>
      </c>
      <c r="N1898" t="n">
        <v>21.95</v>
      </c>
      <c r="O1898" t="n">
        <v>17244.24</v>
      </c>
      <c r="P1898" t="n">
        <v>71.95</v>
      </c>
      <c r="Q1898" t="n">
        <v>204.14</v>
      </c>
      <c r="R1898" t="n">
        <v>29</v>
      </c>
      <c r="S1898" t="n">
        <v>17.37</v>
      </c>
      <c r="T1898" t="n">
        <v>3676.83</v>
      </c>
      <c r="U1898" t="n">
        <v>0.6</v>
      </c>
      <c r="V1898" t="n">
        <v>0.74</v>
      </c>
      <c r="W1898" t="n">
        <v>1.16</v>
      </c>
      <c r="X1898" t="n">
        <v>0.23</v>
      </c>
      <c r="Y1898" t="n">
        <v>1</v>
      </c>
      <c r="Z1898" t="n">
        <v>10</v>
      </c>
    </row>
    <row r="1899">
      <c r="A1899" t="n">
        <v>15</v>
      </c>
      <c r="B1899" t="n">
        <v>65</v>
      </c>
      <c r="C1899" t="inlineStr">
        <is>
          <t xml:space="preserve">CONCLUIDO	</t>
        </is>
      </c>
      <c r="D1899" t="n">
        <v>10.6073</v>
      </c>
      <c r="E1899" t="n">
        <v>9.43</v>
      </c>
      <c r="F1899" t="n">
        <v>6.92</v>
      </c>
      <c r="G1899" t="n">
        <v>34.6</v>
      </c>
      <c r="H1899" t="n">
        <v>0.61</v>
      </c>
      <c r="I1899" t="n">
        <v>12</v>
      </c>
      <c r="J1899" t="n">
        <v>138.26</v>
      </c>
      <c r="K1899" t="n">
        <v>46.47</v>
      </c>
      <c r="L1899" t="n">
        <v>4.75</v>
      </c>
      <c r="M1899" t="n">
        <v>10</v>
      </c>
      <c r="N1899" t="n">
        <v>22.04</v>
      </c>
      <c r="O1899" t="n">
        <v>17285.95</v>
      </c>
      <c r="P1899" t="n">
        <v>71.65000000000001</v>
      </c>
      <c r="Q1899" t="n">
        <v>204.26</v>
      </c>
      <c r="R1899" t="n">
        <v>28.96</v>
      </c>
      <c r="S1899" t="n">
        <v>17.37</v>
      </c>
      <c r="T1899" t="n">
        <v>3663</v>
      </c>
      <c r="U1899" t="n">
        <v>0.6</v>
      </c>
      <c r="V1899" t="n">
        <v>0.74</v>
      </c>
      <c r="W1899" t="n">
        <v>1.16</v>
      </c>
      <c r="X1899" t="n">
        <v>0.23</v>
      </c>
      <c r="Y1899" t="n">
        <v>1</v>
      </c>
      <c r="Z1899" t="n">
        <v>10</v>
      </c>
    </row>
    <row r="1900">
      <c r="A1900" t="n">
        <v>16</v>
      </c>
      <c r="B1900" t="n">
        <v>65</v>
      </c>
      <c r="C1900" t="inlineStr">
        <is>
          <t xml:space="preserve">CONCLUIDO	</t>
        </is>
      </c>
      <c r="D1900" t="n">
        <v>10.6213</v>
      </c>
      <c r="E1900" t="n">
        <v>9.41</v>
      </c>
      <c r="F1900" t="n">
        <v>6.91</v>
      </c>
      <c r="G1900" t="n">
        <v>34.54</v>
      </c>
      <c r="H1900" t="n">
        <v>0.64</v>
      </c>
      <c r="I1900" t="n">
        <v>12</v>
      </c>
      <c r="J1900" t="n">
        <v>138.6</v>
      </c>
      <c r="K1900" t="n">
        <v>46.47</v>
      </c>
      <c r="L1900" t="n">
        <v>5</v>
      </c>
      <c r="M1900" t="n">
        <v>10</v>
      </c>
      <c r="N1900" t="n">
        <v>22.13</v>
      </c>
      <c r="O1900" t="n">
        <v>17327.69</v>
      </c>
      <c r="P1900" t="n">
        <v>71.09999999999999</v>
      </c>
      <c r="Q1900" t="n">
        <v>204.16</v>
      </c>
      <c r="R1900" t="n">
        <v>28.67</v>
      </c>
      <c r="S1900" t="n">
        <v>17.37</v>
      </c>
      <c r="T1900" t="n">
        <v>3518.9</v>
      </c>
      <c r="U1900" t="n">
        <v>0.61</v>
      </c>
      <c r="V1900" t="n">
        <v>0.74</v>
      </c>
      <c r="W1900" t="n">
        <v>1.15</v>
      </c>
      <c r="X1900" t="n">
        <v>0.22</v>
      </c>
      <c r="Y1900" t="n">
        <v>1</v>
      </c>
      <c r="Z1900" t="n">
        <v>10</v>
      </c>
    </row>
    <row r="1901">
      <c r="A1901" t="n">
        <v>17</v>
      </c>
      <c r="B1901" t="n">
        <v>65</v>
      </c>
      <c r="C1901" t="inlineStr">
        <is>
          <t xml:space="preserve">CONCLUIDO	</t>
        </is>
      </c>
      <c r="D1901" t="n">
        <v>10.6866</v>
      </c>
      <c r="E1901" t="n">
        <v>9.359999999999999</v>
      </c>
      <c r="F1901" t="n">
        <v>6.88</v>
      </c>
      <c r="G1901" t="n">
        <v>37.52</v>
      </c>
      <c r="H1901" t="n">
        <v>0.67</v>
      </c>
      <c r="I1901" t="n">
        <v>11</v>
      </c>
      <c r="J1901" t="n">
        <v>138.94</v>
      </c>
      <c r="K1901" t="n">
        <v>46.47</v>
      </c>
      <c r="L1901" t="n">
        <v>5.25</v>
      </c>
      <c r="M1901" t="n">
        <v>9</v>
      </c>
      <c r="N1901" t="n">
        <v>22.22</v>
      </c>
      <c r="O1901" t="n">
        <v>17369.47</v>
      </c>
      <c r="P1901" t="n">
        <v>70.56999999999999</v>
      </c>
      <c r="Q1901" t="n">
        <v>204.14</v>
      </c>
      <c r="R1901" t="n">
        <v>27.65</v>
      </c>
      <c r="S1901" t="n">
        <v>17.37</v>
      </c>
      <c r="T1901" t="n">
        <v>3010.31</v>
      </c>
      <c r="U1901" t="n">
        <v>0.63</v>
      </c>
      <c r="V1901" t="n">
        <v>0.74</v>
      </c>
      <c r="W1901" t="n">
        <v>1.15</v>
      </c>
      <c r="X1901" t="n">
        <v>0.19</v>
      </c>
      <c r="Y1901" t="n">
        <v>1</v>
      </c>
      <c r="Z1901" t="n">
        <v>10</v>
      </c>
    </row>
    <row r="1902">
      <c r="A1902" t="n">
        <v>18</v>
      </c>
      <c r="B1902" t="n">
        <v>65</v>
      </c>
      <c r="C1902" t="inlineStr">
        <is>
          <t xml:space="preserve">CONCLUIDO	</t>
        </is>
      </c>
      <c r="D1902" t="n">
        <v>10.6765</v>
      </c>
      <c r="E1902" t="n">
        <v>9.369999999999999</v>
      </c>
      <c r="F1902" t="n">
        <v>6.89</v>
      </c>
      <c r="G1902" t="n">
        <v>37.56</v>
      </c>
      <c r="H1902" t="n">
        <v>0.7</v>
      </c>
      <c r="I1902" t="n">
        <v>11</v>
      </c>
      <c r="J1902" t="n">
        <v>139.28</v>
      </c>
      <c r="K1902" t="n">
        <v>46.47</v>
      </c>
      <c r="L1902" t="n">
        <v>5.5</v>
      </c>
      <c r="M1902" t="n">
        <v>9</v>
      </c>
      <c r="N1902" t="n">
        <v>22.31</v>
      </c>
      <c r="O1902" t="n">
        <v>17411.27</v>
      </c>
      <c r="P1902" t="n">
        <v>70.23999999999999</v>
      </c>
      <c r="Q1902" t="n">
        <v>204.15</v>
      </c>
      <c r="R1902" t="n">
        <v>27.9</v>
      </c>
      <c r="S1902" t="n">
        <v>17.37</v>
      </c>
      <c r="T1902" t="n">
        <v>3136.71</v>
      </c>
      <c r="U1902" t="n">
        <v>0.62</v>
      </c>
      <c r="V1902" t="n">
        <v>0.74</v>
      </c>
      <c r="W1902" t="n">
        <v>1.15</v>
      </c>
      <c r="X1902" t="n">
        <v>0.2</v>
      </c>
      <c r="Y1902" t="n">
        <v>1</v>
      </c>
      <c r="Z1902" t="n">
        <v>10</v>
      </c>
    </row>
    <row r="1903">
      <c r="A1903" t="n">
        <v>19</v>
      </c>
      <c r="B1903" t="n">
        <v>65</v>
      </c>
      <c r="C1903" t="inlineStr">
        <is>
          <t xml:space="preserve">CONCLUIDO	</t>
        </is>
      </c>
      <c r="D1903" t="n">
        <v>10.7258</v>
      </c>
      <c r="E1903" t="n">
        <v>9.32</v>
      </c>
      <c r="F1903" t="n">
        <v>6.87</v>
      </c>
      <c r="G1903" t="n">
        <v>41.23</v>
      </c>
      <c r="H1903" t="n">
        <v>0.73</v>
      </c>
      <c r="I1903" t="n">
        <v>10</v>
      </c>
      <c r="J1903" t="n">
        <v>139.61</v>
      </c>
      <c r="K1903" t="n">
        <v>46.47</v>
      </c>
      <c r="L1903" t="n">
        <v>5.75</v>
      </c>
      <c r="M1903" t="n">
        <v>8</v>
      </c>
      <c r="N1903" t="n">
        <v>22.4</v>
      </c>
      <c r="O1903" t="n">
        <v>17453.1</v>
      </c>
      <c r="P1903" t="n">
        <v>69.70999999999999</v>
      </c>
      <c r="Q1903" t="n">
        <v>204.14</v>
      </c>
      <c r="R1903" t="n">
        <v>27.46</v>
      </c>
      <c r="S1903" t="n">
        <v>17.37</v>
      </c>
      <c r="T1903" t="n">
        <v>2920.34</v>
      </c>
      <c r="U1903" t="n">
        <v>0.63</v>
      </c>
      <c r="V1903" t="n">
        <v>0.74</v>
      </c>
      <c r="W1903" t="n">
        <v>1.15</v>
      </c>
      <c r="X1903" t="n">
        <v>0.18</v>
      </c>
      <c r="Y1903" t="n">
        <v>1</v>
      </c>
      <c r="Z1903" t="n">
        <v>10</v>
      </c>
    </row>
    <row r="1904">
      <c r="A1904" t="n">
        <v>20</v>
      </c>
      <c r="B1904" t="n">
        <v>65</v>
      </c>
      <c r="C1904" t="inlineStr">
        <is>
          <t xml:space="preserve">CONCLUIDO	</t>
        </is>
      </c>
      <c r="D1904" t="n">
        <v>10.737</v>
      </c>
      <c r="E1904" t="n">
        <v>9.31</v>
      </c>
      <c r="F1904" t="n">
        <v>6.86</v>
      </c>
      <c r="G1904" t="n">
        <v>41.17</v>
      </c>
      <c r="H1904" t="n">
        <v>0.76</v>
      </c>
      <c r="I1904" t="n">
        <v>10</v>
      </c>
      <c r="J1904" t="n">
        <v>139.95</v>
      </c>
      <c r="K1904" t="n">
        <v>46.47</v>
      </c>
      <c r="L1904" t="n">
        <v>6</v>
      </c>
      <c r="M1904" t="n">
        <v>8</v>
      </c>
      <c r="N1904" t="n">
        <v>22.49</v>
      </c>
      <c r="O1904" t="n">
        <v>17494.97</v>
      </c>
      <c r="P1904" t="n">
        <v>69.67</v>
      </c>
      <c r="Q1904" t="n">
        <v>204.14</v>
      </c>
      <c r="R1904" t="n">
        <v>27.08</v>
      </c>
      <c r="S1904" t="n">
        <v>17.37</v>
      </c>
      <c r="T1904" t="n">
        <v>2734.28</v>
      </c>
      <c r="U1904" t="n">
        <v>0.64</v>
      </c>
      <c r="V1904" t="n">
        <v>0.74</v>
      </c>
      <c r="W1904" t="n">
        <v>1.15</v>
      </c>
      <c r="X1904" t="n">
        <v>0.17</v>
      </c>
      <c r="Y1904" t="n">
        <v>1</v>
      </c>
      <c r="Z1904" t="n">
        <v>10</v>
      </c>
    </row>
    <row r="1905">
      <c r="A1905" t="n">
        <v>21</v>
      </c>
      <c r="B1905" t="n">
        <v>65</v>
      </c>
      <c r="C1905" t="inlineStr">
        <is>
          <t xml:space="preserve">CONCLUIDO	</t>
        </is>
      </c>
      <c r="D1905" t="n">
        <v>10.7778</v>
      </c>
      <c r="E1905" t="n">
        <v>9.279999999999999</v>
      </c>
      <c r="F1905" t="n">
        <v>6.85</v>
      </c>
      <c r="G1905" t="n">
        <v>45.69</v>
      </c>
      <c r="H1905" t="n">
        <v>0.79</v>
      </c>
      <c r="I1905" t="n">
        <v>9</v>
      </c>
      <c r="J1905" t="n">
        <v>140.29</v>
      </c>
      <c r="K1905" t="n">
        <v>46.47</v>
      </c>
      <c r="L1905" t="n">
        <v>6.25</v>
      </c>
      <c r="M1905" t="n">
        <v>7</v>
      </c>
      <c r="N1905" t="n">
        <v>22.58</v>
      </c>
      <c r="O1905" t="n">
        <v>17536.87</v>
      </c>
      <c r="P1905" t="n">
        <v>69.11</v>
      </c>
      <c r="Q1905" t="n">
        <v>204.14</v>
      </c>
      <c r="R1905" t="n">
        <v>26.84</v>
      </c>
      <c r="S1905" t="n">
        <v>17.37</v>
      </c>
      <c r="T1905" t="n">
        <v>2616.93</v>
      </c>
      <c r="U1905" t="n">
        <v>0.65</v>
      </c>
      <c r="V1905" t="n">
        <v>0.75</v>
      </c>
      <c r="W1905" t="n">
        <v>1.15</v>
      </c>
      <c r="X1905" t="n">
        <v>0.16</v>
      </c>
      <c r="Y1905" t="n">
        <v>1</v>
      </c>
      <c r="Z1905" t="n">
        <v>10</v>
      </c>
    </row>
    <row r="1906">
      <c r="A1906" t="n">
        <v>22</v>
      </c>
      <c r="B1906" t="n">
        <v>65</v>
      </c>
      <c r="C1906" t="inlineStr">
        <is>
          <t xml:space="preserve">CONCLUIDO	</t>
        </is>
      </c>
      <c r="D1906" t="n">
        <v>10.7707</v>
      </c>
      <c r="E1906" t="n">
        <v>9.279999999999999</v>
      </c>
      <c r="F1906" t="n">
        <v>6.86</v>
      </c>
      <c r="G1906" t="n">
        <v>45.73</v>
      </c>
      <c r="H1906" t="n">
        <v>0.82</v>
      </c>
      <c r="I1906" t="n">
        <v>9</v>
      </c>
      <c r="J1906" t="n">
        <v>140.63</v>
      </c>
      <c r="K1906" t="n">
        <v>46.47</v>
      </c>
      <c r="L1906" t="n">
        <v>6.5</v>
      </c>
      <c r="M1906" t="n">
        <v>7</v>
      </c>
      <c r="N1906" t="n">
        <v>22.67</v>
      </c>
      <c r="O1906" t="n">
        <v>17578.8</v>
      </c>
      <c r="P1906" t="n">
        <v>69.33</v>
      </c>
      <c r="Q1906" t="n">
        <v>204.15</v>
      </c>
      <c r="R1906" t="n">
        <v>26.96</v>
      </c>
      <c r="S1906" t="n">
        <v>17.37</v>
      </c>
      <c r="T1906" t="n">
        <v>2678.81</v>
      </c>
      <c r="U1906" t="n">
        <v>0.64</v>
      </c>
      <c r="V1906" t="n">
        <v>0.74</v>
      </c>
      <c r="W1906" t="n">
        <v>1.15</v>
      </c>
      <c r="X1906" t="n">
        <v>0.17</v>
      </c>
      <c r="Y1906" t="n">
        <v>1</v>
      </c>
      <c r="Z1906" t="n">
        <v>10</v>
      </c>
    </row>
    <row r="1907">
      <c r="A1907" t="n">
        <v>23</v>
      </c>
      <c r="B1907" t="n">
        <v>65</v>
      </c>
      <c r="C1907" t="inlineStr">
        <is>
          <t xml:space="preserve">CONCLUIDO	</t>
        </is>
      </c>
      <c r="D1907" t="n">
        <v>10.7723</v>
      </c>
      <c r="E1907" t="n">
        <v>9.279999999999999</v>
      </c>
      <c r="F1907" t="n">
        <v>6.86</v>
      </c>
      <c r="G1907" t="n">
        <v>45.72</v>
      </c>
      <c r="H1907" t="n">
        <v>0.85</v>
      </c>
      <c r="I1907" t="n">
        <v>9</v>
      </c>
      <c r="J1907" t="n">
        <v>140.97</v>
      </c>
      <c r="K1907" t="n">
        <v>46.47</v>
      </c>
      <c r="L1907" t="n">
        <v>6.75</v>
      </c>
      <c r="M1907" t="n">
        <v>7</v>
      </c>
      <c r="N1907" t="n">
        <v>22.76</v>
      </c>
      <c r="O1907" t="n">
        <v>17620.76</v>
      </c>
      <c r="P1907" t="n">
        <v>68.81999999999999</v>
      </c>
      <c r="Q1907" t="n">
        <v>204.15</v>
      </c>
      <c r="R1907" t="n">
        <v>27.14</v>
      </c>
      <c r="S1907" t="n">
        <v>17.37</v>
      </c>
      <c r="T1907" t="n">
        <v>2768.03</v>
      </c>
      <c r="U1907" t="n">
        <v>0.64</v>
      </c>
      <c r="V1907" t="n">
        <v>0.74</v>
      </c>
      <c r="W1907" t="n">
        <v>1.15</v>
      </c>
      <c r="X1907" t="n">
        <v>0.17</v>
      </c>
      <c r="Y1907" t="n">
        <v>1</v>
      </c>
      <c r="Z1907" t="n">
        <v>10</v>
      </c>
    </row>
    <row r="1908">
      <c r="A1908" t="n">
        <v>24</v>
      </c>
      <c r="B1908" t="n">
        <v>65</v>
      </c>
      <c r="C1908" t="inlineStr">
        <is>
          <t xml:space="preserve">CONCLUIDO	</t>
        </is>
      </c>
      <c r="D1908" t="n">
        <v>10.8329</v>
      </c>
      <c r="E1908" t="n">
        <v>9.23</v>
      </c>
      <c r="F1908" t="n">
        <v>6.83</v>
      </c>
      <c r="G1908" t="n">
        <v>51.25</v>
      </c>
      <c r="H1908" t="n">
        <v>0.88</v>
      </c>
      <c r="I1908" t="n">
        <v>8</v>
      </c>
      <c r="J1908" t="n">
        <v>141.31</v>
      </c>
      <c r="K1908" t="n">
        <v>46.47</v>
      </c>
      <c r="L1908" t="n">
        <v>7</v>
      </c>
      <c r="M1908" t="n">
        <v>6</v>
      </c>
      <c r="N1908" t="n">
        <v>22.85</v>
      </c>
      <c r="O1908" t="n">
        <v>17662.75</v>
      </c>
      <c r="P1908" t="n">
        <v>68.09</v>
      </c>
      <c r="Q1908" t="n">
        <v>204.14</v>
      </c>
      <c r="R1908" t="n">
        <v>26.35</v>
      </c>
      <c r="S1908" t="n">
        <v>17.37</v>
      </c>
      <c r="T1908" t="n">
        <v>2376.91</v>
      </c>
      <c r="U1908" t="n">
        <v>0.66</v>
      </c>
      <c r="V1908" t="n">
        <v>0.75</v>
      </c>
      <c r="W1908" t="n">
        <v>1.15</v>
      </c>
      <c r="X1908" t="n">
        <v>0.14</v>
      </c>
      <c r="Y1908" t="n">
        <v>1</v>
      </c>
      <c r="Z1908" t="n">
        <v>10</v>
      </c>
    </row>
    <row r="1909">
      <c r="A1909" t="n">
        <v>25</v>
      </c>
      <c r="B1909" t="n">
        <v>65</v>
      </c>
      <c r="C1909" t="inlineStr">
        <is>
          <t xml:space="preserve">CONCLUIDO	</t>
        </is>
      </c>
      <c r="D1909" t="n">
        <v>10.8444</v>
      </c>
      <c r="E1909" t="n">
        <v>9.220000000000001</v>
      </c>
      <c r="F1909" t="n">
        <v>6.82</v>
      </c>
      <c r="G1909" t="n">
        <v>51.17</v>
      </c>
      <c r="H1909" t="n">
        <v>0.91</v>
      </c>
      <c r="I1909" t="n">
        <v>8</v>
      </c>
      <c r="J1909" t="n">
        <v>141.66</v>
      </c>
      <c r="K1909" t="n">
        <v>46.47</v>
      </c>
      <c r="L1909" t="n">
        <v>7.25</v>
      </c>
      <c r="M1909" t="n">
        <v>6</v>
      </c>
      <c r="N1909" t="n">
        <v>22.94</v>
      </c>
      <c r="O1909" t="n">
        <v>17704.77</v>
      </c>
      <c r="P1909" t="n">
        <v>67.62</v>
      </c>
      <c r="Q1909" t="n">
        <v>204.15</v>
      </c>
      <c r="R1909" t="n">
        <v>25.89</v>
      </c>
      <c r="S1909" t="n">
        <v>17.37</v>
      </c>
      <c r="T1909" t="n">
        <v>2145.82</v>
      </c>
      <c r="U1909" t="n">
        <v>0.67</v>
      </c>
      <c r="V1909" t="n">
        <v>0.75</v>
      </c>
      <c r="W1909" t="n">
        <v>1.15</v>
      </c>
      <c r="X1909" t="n">
        <v>0.13</v>
      </c>
      <c r="Y1909" t="n">
        <v>1</v>
      </c>
      <c r="Z1909" t="n">
        <v>10</v>
      </c>
    </row>
    <row r="1910">
      <c r="A1910" t="n">
        <v>26</v>
      </c>
      <c r="B1910" t="n">
        <v>65</v>
      </c>
      <c r="C1910" t="inlineStr">
        <is>
          <t xml:space="preserve">CONCLUIDO	</t>
        </is>
      </c>
      <c r="D1910" t="n">
        <v>10.8372</v>
      </c>
      <c r="E1910" t="n">
        <v>9.23</v>
      </c>
      <c r="F1910" t="n">
        <v>6.83</v>
      </c>
      <c r="G1910" t="n">
        <v>51.22</v>
      </c>
      <c r="H1910" t="n">
        <v>0.93</v>
      </c>
      <c r="I1910" t="n">
        <v>8</v>
      </c>
      <c r="J1910" t="n">
        <v>142</v>
      </c>
      <c r="K1910" t="n">
        <v>46.47</v>
      </c>
      <c r="L1910" t="n">
        <v>7.5</v>
      </c>
      <c r="M1910" t="n">
        <v>6</v>
      </c>
      <c r="N1910" t="n">
        <v>23.03</v>
      </c>
      <c r="O1910" t="n">
        <v>17746.83</v>
      </c>
      <c r="P1910" t="n">
        <v>67.31999999999999</v>
      </c>
      <c r="Q1910" t="n">
        <v>204.15</v>
      </c>
      <c r="R1910" t="n">
        <v>26.1</v>
      </c>
      <c r="S1910" t="n">
        <v>17.37</v>
      </c>
      <c r="T1910" t="n">
        <v>2254.17</v>
      </c>
      <c r="U1910" t="n">
        <v>0.67</v>
      </c>
      <c r="V1910" t="n">
        <v>0.75</v>
      </c>
      <c r="W1910" t="n">
        <v>1.15</v>
      </c>
      <c r="X1910" t="n">
        <v>0.14</v>
      </c>
      <c r="Y1910" t="n">
        <v>1</v>
      </c>
      <c r="Z1910" t="n">
        <v>10</v>
      </c>
    </row>
    <row r="1911">
      <c r="A1911" t="n">
        <v>27</v>
      </c>
      <c r="B1911" t="n">
        <v>65</v>
      </c>
      <c r="C1911" t="inlineStr">
        <is>
          <t xml:space="preserve">CONCLUIDO	</t>
        </is>
      </c>
      <c r="D1911" t="n">
        <v>10.8333</v>
      </c>
      <c r="E1911" t="n">
        <v>9.23</v>
      </c>
      <c r="F1911" t="n">
        <v>6.83</v>
      </c>
      <c r="G1911" t="n">
        <v>51.25</v>
      </c>
      <c r="H1911" t="n">
        <v>0.96</v>
      </c>
      <c r="I1911" t="n">
        <v>8</v>
      </c>
      <c r="J1911" t="n">
        <v>142.34</v>
      </c>
      <c r="K1911" t="n">
        <v>46.47</v>
      </c>
      <c r="L1911" t="n">
        <v>7.75</v>
      </c>
      <c r="M1911" t="n">
        <v>6</v>
      </c>
      <c r="N1911" t="n">
        <v>23.12</v>
      </c>
      <c r="O1911" t="n">
        <v>17788.92</v>
      </c>
      <c r="P1911" t="n">
        <v>67.13</v>
      </c>
      <c r="Q1911" t="n">
        <v>204.14</v>
      </c>
      <c r="R1911" t="n">
        <v>26.18</v>
      </c>
      <c r="S1911" t="n">
        <v>17.37</v>
      </c>
      <c r="T1911" t="n">
        <v>2293.09</v>
      </c>
      <c r="U1911" t="n">
        <v>0.66</v>
      </c>
      <c r="V1911" t="n">
        <v>0.75</v>
      </c>
      <c r="W1911" t="n">
        <v>1.15</v>
      </c>
      <c r="X1911" t="n">
        <v>0.14</v>
      </c>
      <c r="Y1911" t="n">
        <v>1</v>
      </c>
      <c r="Z1911" t="n">
        <v>10</v>
      </c>
    </row>
    <row r="1912">
      <c r="A1912" t="n">
        <v>28</v>
      </c>
      <c r="B1912" t="n">
        <v>65</v>
      </c>
      <c r="C1912" t="inlineStr">
        <is>
          <t xml:space="preserve">CONCLUIDO	</t>
        </is>
      </c>
      <c r="D1912" t="n">
        <v>10.9012</v>
      </c>
      <c r="E1912" t="n">
        <v>9.17</v>
      </c>
      <c r="F1912" t="n">
        <v>6.8</v>
      </c>
      <c r="G1912" t="n">
        <v>58.31</v>
      </c>
      <c r="H1912" t="n">
        <v>0.99</v>
      </c>
      <c r="I1912" t="n">
        <v>7</v>
      </c>
      <c r="J1912" t="n">
        <v>142.68</v>
      </c>
      <c r="K1912" t="n">
        <v>46.47</v>
      </c>
      <c r="L1912" t="n">
        <v>8</v>
      </c>
      <c r="M1912" t="n">
        <v>5</v>
      </c>
      <c r="N1912" t="n">
        <v>23.21</v>
      </c>
      <c r="O1912" t="n">
        <v>17831.04</v>
      </c>
      <c r="P1912" t="n">
        <v>66.47</v>
      </c>
      <c r="Q1912" t="n">
        <v>204.16</v>
      </c>
      <c r="R1912" t="n">
        <v>25.27</v>
      </c>
      <c r="S1912" t="n">
        <v>17.37</v>
      </c>
      <c r="T1912" t="n">
        <v>1841.67</v>
      </c>
      <c r="U1912" t="n">
        <v>0.6899999999999999</v>
      </c>
      <c r="V1912" t="n">
        <v>0.75</v>
      </c>
      <c r="W1912" t="n">
        <v>1.15</v>
      </c>
      <c r="X1912" t="n">
        <v>0.11</v>
      </c>
      <c r="Y1912" t="n">
        <v>1</v>
      </c>
      <c r="Z1912" t="n">
        <v>10</v>
      </c>
    </row>
    <row r="1913">
      <c r="A1913" t="n">
        <v>29</v>
      </c>
      <c r="B1913" t="n">
        <v>65</v>
      </c>
      <c r="C1913" t="inlineStr">
        <is>
          <t xml:space="preserve">CONCLUIDO	</t>
        </is>
      </c>
      <c r="D1913" t="n">
        <v>10.9005</v>
      </c>
      <c r="E1913" t="n">
        <v>9.17</v>
      </c>
      <c r="F1913" t="n">
        <v>6.8</v>
      </c>
      <c r="G1913" t="n">
        <v>58.31</v>
      </c>
      <c r="H1913" t="n">
        <v>1.02</v>
      </c>
      <c r="I1913" t="n">
        <v>7</v>
      </c>
      <c r="J1913" t="n">
        <v>143.02</v>
      </c>
      <c r="K1913" t="n">
        <v>46.47</v>
      </c>
      <c r="L1913" t="n">
        <v>8.25</v>
      </c>
      <c r="M1913" t="n">
        <v>5</v>
      </c>
      <c r="N1913" t="n">
        <v>23.3</v>
      </c>
      <c r="O1913" t="n">
        <v>17873.19</v>
      </c>
      <c r="P1913" t="n">
        <v>66.75</v>
      </c>
      <c r="Q1913" t="n">
        <v>204.17</v>
      </c>
      <c r="R1913" t="n">
        <v>25.33</v>
      </c>
      <c r="S1913" t="n">
        <v>17.37</v>
      </c>
      <c r="T1913" t="n">
        <v>1872.83</v>
      </c>
      <c r="U1913" t="n">
        <v>0.6899999999999999</v>
      </c>
      <c r="V1913" t="n">
        <v>0.75</v>
      </c>
      <c r="W1913" t="n">
        <v>1.15</v>
      </c>
      <c r="X1913" t="n">
        <v>0.11</v>
      </c>
      <c r="Y1913" t="n">
        <v>1</v>
      </c>
      <c r="Z1913" t="n">
        <v>10</v>
      </c>
    </row>
    <row r="1914">
      <c r="A1914" t="n">
        <v>30</v>
      </c>
      <c r="B1914" t="n">
        <v>65</v>
      </c>
      <c r="C1914" t="inlineStr">
        <is>
          <t xml:space="preserve">CONCLUIDO	</t>
        </is>
      </c>
      <c r="D1914" t="n">
        <v>10.8876</v>
      </c>
      <c r="E1914" t="n">
        <v>9.18</v>
      </c>
      <c r="F1914" t="n">
        <v>6.81</v>
      </c>
      <c r="G1914" t="n">
        <v>58.4</v>
      </c>
      <c r="H1914" t="n">
        <v>1.05</v>
      </c>
      <c r="I1914" t="n">
        <v>7</v>
      </c>
      <c r="J1914" t="n">
        <v>143.36</v>
      </c>
      <c r="K1914" t="n">
        <v>46.47</v>
      </c>
      <c r="L1914" t="n">
        <v>8.5</v>
      </c>
      <c r="M1914" t="n">
        <v>5</v>
      </c>
      <c r="N1914" t="n">
        <v>23.4</v>
      </c>
      <c r="O1914" t="n">
        <v>17915.37</v>
      </c>
      <c r="P1914" t="n">
        <v>66.59999999999999</v>
      </c>
      <c r="Q1914" t="n">
        <v>204.15</v>
      </c>
      <c r="R1914" t="n">
        <v>25.63</v>
      </c>
      <c r="S1914" t="n">
        <v>17.37</v>
      </c>
      <c r="T1914" t="n">
        <v>2023.79</v>
      </c>
      <c r="U1914" t="n">
        <v>0.68</v>
      </c>
      <c r="V1914" t="n">
        <v>0.75</v>
      </c>
      <c r="W1914" t="n">
        <v>1.15</v>
      </c>
      <c r="X1914" t="n">
        <v>0.12</v>
      </c>
      <c r="Y1914" t="n">
        <v>1</v>
      </c>
      <c r="Z1914" t="n">
        <v>10</v>
      </c>
    </row>
    <row r="1915">
      <c r="A1915" t="n">
        <v>31</v>
      </c>
      <c r="B1915" t="n">
        <v>65</v>
      </c>
      <c r="C1915" t="inlineStr">
        <is>
          <t xml:space="preserve">CONCLUIDO	</t>
        </is>
      </c>
      <c r="D1915" t="n">
        <v>10.8909</v>
      </c>
      <c r="E1915" t="n">
        <v>9.18</v>
      </c>
      <c r="F1915" t="n">
        <v>6.81</v>
      </c>
      <c r="G1915" t="n">
        <v>58.38</v>
      </c>
      <c r="H1915" t="n">
        <v>1.08</v>
      </c>
      <c r="I1915" t="n">
        <v>7</v>
      </c>
      <c r="J1915" t="n">
        <v>143.7</v>
      </c>
      <c r="K1915" t="n">
        <v>46.47</v>
      </c>
      <c r="L1915" t="n">
        <v>8.75</v>
      </c>
      <c r="M1915" t="n">
        <v>5</v>
      </c>
      <c r="N1915" t="n">
        <v>23.49</v>
      </c>
      <c r="O1915" t="n">
        <v>17957.59</v>
      </c>
      <c r="P1915" t="n">
        <v>66.22</v>
      </c>
      <c r="Q1915" t="n">
        <v>204.14</v>
      </c>
      <c r="R1915" t="n">
        <v>25.59</v>
      </c>
      <c r="S1915" t="n">
        <v>17.37</v>
      </c>
      <c r="T1915" t="n">
        <v>2003.8</v>
      </c>
      <c r="U1915" t="n">
        <v>0.68</v>
      </c>
      <c r="V1915" t="n">
        <v>0.75</v>
      </c>
      <c r="W1915" t="n">
        <v>1.15</v>
      </c>
      <c r="X1915" t="n">
        <v>0.12</v>
      </c>
      <c r="Y1915" t="n">
        <v>1</v>
      </c>
      <c r="Z1915" t="n">
        <v>10</v>
      </c>
    </row>
    <row r="1916">
      <c r="A1916" t="n">
        <v>32</v>
      </c>
      <c r="B1916" t="n">
        <v>65</v>
      </c>
      <c r="C1916" t="inlineStr">
        <is>
          <t xml:space="preserve">CONCLUIDO	</t>
        </is>
      </c>
      <c r="D1916" t="n">
        <v>10.8821</v>
      </c>
      <c r="E1916" t="n">
        <v>9.19</v>
      </c>
      <c r="F1916" t="n">
        <v>6.82</v>
      </c>
      <c r="G1916" t="n">
        <v>58.45</v>
      </c>
      <c r="H1916" t="n">
        <v>1.11</v>
      </c>
      <c r="I1916" t="n">
        <v>7</v>
      </c>
      <c r="J1916" t="n">
        <v>144.05</v>
      </c>
      <c r="K1916" t="n">
        <v>46.47</v>
      </c>
      <c r="L1916" t="n">
        <v>9</v>
      </c>
      <c r="M1916" t="n">
        <v>5</v>
      </c>
      <c r="N1916" t="n">
        <v>23.58</v>
      </c>
      <c r="O1916" t="n">
        <v>17999.83</v>
      </c>
      <c r="P1916" t="n">
        <v>65.73</v>
      </c>
      <c r="Q1916" t="n">
        <v>204.14</v>
      </c>
      <c r="R1916" t="n">
        <v>25.86</v>
      </c>
      <c r="S1916" t="n">
        <v>17.37</v>
      </c>
      <c r="T1916" t="n">
        <v>2137.75</v>
      </c>
      <c r="U1916" t="n">
        <v>0.67</v>
      </c>
      <c r="V1916" t="n">
        <v>0.75</v>
      </c>
      <c r="W1916" t="n">
        <v>1.15</v>
      </c>
      <c r="X1916" t="n">
        <v>0.13</v>
      </c>
      <c r="Y1916" t="n">
        <v>1</v>
      </c>
      <c r="Z1916" t="n">
        <v>10</v>
      </c>
    </row>
    <row r="1917">
      <c r="A1917" t="n">
        <v>33</v>
      </c>
      <c r="B1917" t="n">
        <v>65</v>
      </c>
      <c r="C1917" t="inlineStr">
        <is>
          <t xml:space="preserve">CONCLUIDO	</t>
        </is>
      </c>
      <c r="D1917" t="n">
        <v>10.8989</v>
      </c>
      <c r="E1917" t="n">
        <v>9.18</v>
      </c>
      <c r="F1917" t="n">
        <v>6.8</v>
      </c>
      <c r="G1917" t="n">
        <v>58.32</v>
      </c>
      <c r="H1917" t="n">
        <v>1.13</v>
      </c>
      <c r="I1917" t="n">
        <v>7</v>
      </c>
      <c r="J1917" t="n">
        <v>144.39</v>
      </c>
      <c r="K1917" t="n">
        <v>46.47</v>
      </c>
      <c r="L1917" t="n">
        <v>9.25</v>
      </c>
      <c r="M1917" t="n">
        <v>5</v>
      </c>
      <c r="N1917" t="n">
        <v>23.67</v>
      </c>
      <c r="O1917" t="n">
        <v>18042.12</v>
      </c>
      <c r="P1917" t="n">
        <v>65.09</v>
      </c>
      <c r="Q1917" t="n">
        <v>204.14</v>
      </c>
      <c r="R1917" t="n">
        <v>25.43</v>
      </c>
      <c r="S1917" t="n">
        <v>17.37</v>
      </c>
      <c r="T1917" t="n">
        <v>1921.82</v>
      </c>
      <c r="U1917" t="n">
        <v>0.68</v>
      </c>
      <c r="V1917" t="n">
        <v>0.75</v>
      </c>
      <c r="W1917" t="n">
        <v>1.15</v>
      </c>
      <c r="X1917" t="n">
        <v>0.11</v>
      </c>
      <c r="Y1917" t="n">
        <v>1</v>
      </c>
      <c r="Z1917" t="n">
        <v>10</v>
      </c>
    </row>
    <row r="1918">
      <c r="A1918" t="n">
        <v>34</v>
      </c>
      <c r="B1918" t="n">
        <v>65</v>
      </c>
      <c r="C1918" t="inlineStr">
        <is>
          <t xml:space="preserve">CONCLUIDO	</t>
        </is>
      </c>
      <c r="D1918" t="n">
        <v>10.9506</v>
      </c>
      <c r="E1918" t="n">
        <v>9.130000000000001</v>
      </c>
      <c r="F1918" t="n">
        <v>6.79</v>
      </c>
      <c r="G1918" t="n">
        <v>67.88</v>
      </c>
      <c r="H1918" t="n">
        <v>1.16</v>
      </c>
      <c r="I1918" t="n">
        <v>6</v>
      </c>
      <c r="J1918" t="n">
        <v>144.73</v>
      </c>
      <c r="K1918" t="n">
        <v>46.47</v>
      </c>
      <c r="L1918" t="n">
        <v>9.5</v>
      </c>
      <c r="M1918" t="n">
        <v>4</v>
      </c>
      <c r="N1918" t="n">
        <v>23.77</v>
      </c>
      <c r="O1918" t="n">
        <v>18084.43</v>
      </c>
      <c r="P1918" t="n">
        <v>64.7</v>
      </c>
      <c r="Q1918" t="n">
        <v>204.14</v>
      </c>
      <c r="R1918" t="n">
        <v>24.86</v>
      </c>
      <c r="S1918" t="n">
        <v>17.37</v>
      </c>
      <c r="T1918" t="n">
        <v>1643.79</v>
      </c>
      <c r="U1918" t="n">
        <v>0.7</v>
      </c>
      <c r="V1918" t="n">
        <v>0.75</v>
      </c>
      <c r="W1918" t="n">
        <v>1.15</v>
      </c>
      <c r="X1918" t="n">
        <v>0.1</v>
      </c>
      <c r="Y1918" t="n">
        <v>1</v>
      </c>
      <c r="Z1918" t="n">
        <v>10</v>
      </c>
    </row>
    <row r="1919">
      <c r="A1919" t="n">
        <v>35</v>
      </c>
      <c r="B1919" t="n">
        <v>65</v>
      </c>
      <c r="C1919" t="inlineStr">
        <is>
          <t xml:space="preserve">CONCLUIDO	</t>
        </is>
      </c>
      <c r="D1919" t="n">
        <v>10.9499</v>
      </c>
      <c r="E1919" t="n">
        <v>9.130000000000001</v>
      </c>
      <c r="F1919" t="n">
        <v>6.79</v>
      </c>
      <c r="G1919" t="n">
        <v>67.89</v>
      </c>
      <c r="H1919" t="n">
        <v>1.19</v>
      </c>
      <c r="I1919" t="n">
        <v>6</v>
      </c>
      <c r="J1919" t="n">
        <v>145.08</v>
      </c>
      <c r="K1919" t="n">
        <v>46.47</v>
      </c>
      <c r="L1919" t="n">
        <v>9.75</v>
      </c>
      <c r="M1919" t="n">
        <v>4</v>
      </c>
      <c r="N1919" t="n">
        <v>23.86</v>
      </c>
      <c r="O1919" t="n">
        <v>18126.77</v>
      </c>
      <c r="P1919" t="n">
        <v>64.75</v>
      </c>
      <c r="Q1919" t="n">
        <v>204.15</v>
      </c>
      <c r="R1919" t="n">
        <v>24.93</v>
      </c>
      <c r="S1919" t="n">
        <v>17.37</v>
      </c>
      <c r="T1919" t="n">
        <v>1675.47</v>
      </c>
      <c r="U1919" t="n">
        <v>0.7</v>
      </c>
      <c r="V1919" t="n">
        <v>0.75</v>
      </c>
      <c r="W1919" t="n">
        <v>1.14</v>
      </c>
      <c r="X1919" t="n">
        <v>0.1</v>
      </c>
      <c r="Y1919" t="n">
        <v>1</v>
      </c>
      <c r="Z1919" t="n">
        <v>10</v>
      </c>
    </row>
    <row r="1920">
      <c r="A1920" t="n">
        <v>36</v>
      </c>
      <c r="B1920" t="n">
        <v>65</v>
      </c>
      <c r="C1920" t="inlineStr">
        <is>
          <t xml:space="preserve">CONCLUIDO	</t>
        </is>
      </c>
      <c r="D1920" t="n">
        <v>10.9559</v>
      </c>
      <c r="E1920" t="n">
        <v>9.130000000000001</v>
      </c>
      <c r="F1920" t="n">
        <v>6.78</v>
      </c>
      <c r="G1920" t="n">
        <v>67.84</v>
      </c>
      <c r="H1920" t="n">
        <v>1.22</v>
      </c>
      <c r="I1920" t="n">
        <v>6</v>
      </c>
      <c r="J1920" t="n">
        <v>145.42</v>
      </c>
      <c r="K1920" t="n">
        <v>46.47</v>
      </c>
      <c r="L1920" t="n">
        <v>10</v>
      </c>
      <c r="M1920" t="n">
        <v>4</v>
      </c>
      <c r="N1920" t="n">
        <v>23.95</v>
      </c>
      <c r="O1920" t="n">
        <v>18169.15</v>
      </c>
      <c r="P1920" t="n">
        <v>64.56</v>
      </c>
      <c r="Q1920" t="n">
        <v>204.16</v>
      </c>
      <c r="R1920" t="n">
        <v>24.69</v>
      </c>
      <c r="S1920" t="n">
        <v>17.37</v>
      </c>
      <c r="T1920" t="n">
        <v>1559.7</v>
      </c>
      <c r="U1920" t="n">
        <v>0.7</v>
      </c>
      <c r="V1920" t="n">
        <v>0.75</v>
      </c>
      <c r="W1920" t="n">
        <v>1.15</v>
      </c>
      <c r="X1920" t="n">
        <v>0.09</v>
      </c>
      <c r="Y1920" t="n">
        <v>1</v>
      </c>
      <c r="Z1920" t="n">
        <v>10</v>
      </c>
    </row>
    <row r="1921">
      <c r="A1921" t="n">
        <v>37</v>
      </c>
      <c r="B1921" t="n">
        <v>65</v>
      </c>
      <c r="C1921" t="inlineStr">
        <is>
          <t xml:space="preserve">CONCLUIDO	</t>
        </is>
      </c>
      <c r="D1921" t="n">
        <v>10.9582</v>
      </c>
      <c r="E1921" t="n">
        <v>9.130000000000001</v>
      </c>
      <c r="F1921" t="n">
        <v>6.78</v>
      </c>
      <c r="G1921" t="n">
        <v>67.81999999999999</v>
      </c>
      <c r="H1921" t="n">
        <v>1.24</v>
      </c>
      <c r="I1921" t="n">
        <v>6</v>
      </c>
      <c r="J1921" t="n">
        <v>145.76</v>
      </c>
      <c r="K1921" t="n">
        <v>46.47</v>
      </c>
      <c r="L1921" t="n">
        <v>10.25</v>
      </c>
      <c r="M1921" t="n">
        <v>4</v>
      </c>
      <c r="N1921" t="n">
        <v>24.05</v>
      </c>
      <c r="O1921" t="n">
        <v>18211.56</v>
      </c>
      <c r="P1921" t="n">
        <v>64</v>
      </c>
      <c r="Q1921" t="n">
        <v>204.18</v>
      </c>
      <c r="R1921" t="n">
        <v>24.72</v>
      </c>
      <c r="S1921" t="n">
        <v>17.37</v>
      </c>
      <c r="T1921" t="n">
        <v>1574.61</v>
      </c>
      <c r="U1921" t="n">
        <v>0.7</v>
      </c>
      <c r="V1921" t="n">
        <v>0.75</v>
      </c>
      <c r="W1921" t="n">
        <v>1.14</v>
      </c>
      <c r="X1921" t="n">
        <v>0.09</v>
      </c>
      <c r="Y1921" t="n">
        <v>1</v>
      </c>
      <c r="Z1921" t="n">
        <v>10</v>
      </c>
    </row>
    <row r="1922">
      <c r="A1922" t="n">
        <v>38</v>
      </c>
      <c r="B1922" t="n">
        <v>65</v>
      </c>
      <c r="C1922" t="inlineStr">
        <is>
          <t xml:space="preserve">CONCLUIDO	</t>
        </is>
      </c>
      <c r="D1922" t="n">
        <v>10.9482</v>
      </c>
      <c r="E1922" t="n">
        <v>9.130000000000001</v>
      </c>
      <c r="F1922" t="n">
        <v>6.79</v>
      </c>
      <c r="G1922" t="n">
        <v>67.90000000000001</v>
      </c>
      <c r="H1922" t="n">
        <v>1.27</v>
      </c>
      <c r="I1922" t="n">
        <v>6</v>
      </c>
      <c r="J1922" t="n">
        <v>146.11</v>
      </c>
      <c r="K1922" t="n">
        <v>46.47</v>
      </c>
      <c r="L1922" t="n">
        <v>10.5</v>
      </c>
      <c r="M1922" t="n">
        <v>4</v>
      </c>
      <c r="N1922" t="n">
        <v>24.14</v>
      </c>
      <c r="O1922" t="n">
        <v>18254.01</v>
      </c>
      <c r="P1922" t="n">
        <v>63.69</v>
      </c>
      <c r="Q1922" t="n">
        <v>204.15</v>
      </c>
      <c r="R1922" t="n">
        <v>24.96</v>
      </c>
      <c r="S1922" t="n">
        <v>17.37</v>
      </c>
      <c r="T1922" t="n">
        <v>1693.36</v>
      </c>
      <c r="U1922" t="n">
        <v>0.7</v>
      </c>
      <c r="V1922" t="n">
        <v>0.75</v>
      </c>
      <c r="W1922" t="n">
        <v>1.14</v>
      </c>
      <c r="X1922" t="n">
        <v>0.1</v>
      </c>
      <c r="Y1922" t="n">
        <v>1</v>
      </c>
      <c r="Z1922" t="n">
        <v>10</v>
      </c>
    </row>
    <row r="1923">
      <c r="A1923" t="n">
        <v>39</v>
      </c>
      <c r="B1923" t="n">
        <v>65</v>
      </c>
      <c r="C1923" t="inlineStr">
        <is>
          <t xml:space="preserve">CONCLUIDO	</t>
        </is>
      </c>
      <c r="D1923" t="n">
        <v>10.9496</v>
      </c>
      <c r="E1923" t="n">
        <v>9.130000000000001</v>
      </c>
      <c r="F1923" t="n">
        <v>6.79</v>
      </c>
      <c r="G1923" t="n">
        <v>67.89</v>
      </c>
      <c r="H1923" t="n">
        <v>1.3</v>
      </c>
      <c r="I1923" t="n">
        <v>6</v>
      </c>
      <c r="J1923" t="n">
        <v>146.45</v>
      </c>
      <c r="K1923" t="n">
        <v>46.47</v>
      </c>
      <c r="L1923" t="n">
        <v>10.75</v>
      </c>
      <c r="M1923" t="n">
        <v>4</v>
      </c>
      <c r="N1923" t="n">
        <v>24.24</v>
      </c>
      <c r="O1923" t="n">
        <v>18296.48</v>
      </c>
      <c r="P1923" t="n">
        <v>63.48</v>
      </c>
      <c r="Q1923" t="n">
        <v>204.15</v>
      </c>
      <c r="R1923" t="n">
        <v>24.89</v>
      </c>
      <c r="S1923" t="n">
        <v>17.37</v>
      </c>
      <c r="T1923" t="n">
        <v>1655.2</v>
      </c>
      <c r="U1923" t="n">
        <v>0.7</v>
      </c>
      <c r="V1923" t="n">
        <v>0.75</v>
      </c>
      <c r="W1923" t="n">
        <v>1.15</v>
      </c>
      <c r="X1923" t="n">
        <v>0.1</v>
      </c>
      <c r="Y1923" t="n">
        <v>1</v>
      </c>
      <c r="Z1923" t="n">
        <v>10</v>
      </c>
    </row>
    <row r="1924">
      <c r="A1924" t="n">
        <v>40</v>
      </c>
      <c r="B1924" t="n">
        <v>65</v>
      </c>
      <c r="C1924" t="inlineStr">
        <is>
          <t xml:space="preserve">CONCLUIDO	</t>
        </is>
      </c>
      <c r="D1924" t="n">
        <v>10.9403</v>
      </c>
      <c r="E1924" t="n">
        <v>9.140000000000001</v>
      </c>
      <c r="F1924" t="n">
        <v>6.8</v>
      </c>
      <c r="G1924" t="n">
        <v>67.97</v>
      </c>
      <c r="H1924" t="n">
        <v>1.33</v>
      </c>
      <c r="I1924" t="n">
        <v>6</v>
      </c>
      <c r="J1924" t="n">
        <v>146.8</v>
      </c>
      <c r="K1924" t="n">
        <v>46.47</v>
      </c>
      <c r="L1924" t="n">
        <v>11</v>
      </c>
      <c r="M1924" t="n">
        <v>4</v>
      </c>
      <c r="N1924" t="n">
        <v>24.33</v>
      </c>
      <c r="O1924" t="n">
        <v>18338.99</v>
      </c>
      <c r="P1924" t="n">
        <v>62.77</v>
      </c>
      <c r="Q1924" t="n">
        <v>204.14</v>
      </c>
      <c r="R1924" t="n">
        <v>25.09</v>
      </c>
      <c r="S1924" t="n">
        <v>17.37</v>
      </c>
      <c r="T1924" t="n">
        <v>1759.69</v>
      </c>
      <c r="U1924" t="n">
        <v>0.6899999999999999</v>
      </c>
      <c r="V1924" t="n">
        <v>0.75</v>
      </c>
      <c r="W1924" t="n">
        <v>1.15</v>
      </c>
      <c r="X1924" t="n">
        <v>0.11</v>
      </c>
      <c r="Y1924" t="n">
        <v>1</v>
      </c>
      <c r="Z1924" t="n">
        <v>10</v>
      </c>
    </row>
    <row r="1925">
      <c r="A1925" t="n">
        <v>41</v>
      </c>
      <c r="B1925" t="n">
        <v>65</v>
      </c>
      <c r="C1925" t="inlineStr">
        <is>
          <t xml:space="preserve">CONCLUIDO	</t>
        </is>
      </c>
      <c r="D1925" t="n">
        <v>11.0008</v>
      </c>
      <c r="E1925" t="n">
        <v>9.09</v>
      </c>
      <c r="F1925" t="n">
        <v>6.77</v>
      </c>
      <c r="G1925" t="n">
        <v>81.29000000000001</v>
      </c>
      <c r="H1925" t="n">
        <v>1.35</v>
      </c>
      <c r="I1925" t="n">
        <v>5</v>
      </c>
      <c r="J1925" t="n">
        <v>147.14</v>
      </c>
      <c r="K1925" t="n">
        <v>46.47</v>
      </c>
      <c r="L1925" t="n">
        <v>11.25</v>
      </c>
      <c r="M1925" t="n">
        <v>3</v>
      </c>
      <c r="N1925" t="n">
        <v>24.43</v>
      </c>
      <c r="O1925" t="n">
        <v>18381.53</v>
      </c>
      <c r="P1925" t="n">
        <v>62.28</v>
      </c>
      <c r="Q1925" t="n">
        <v>204.14</v>
      </c>
      <c r="R1925" t="n">
        <v>24.48</v>
      </c>
      <c r="S1925" t="n">
        <v>17.37</v>
      </c>
      <c r="T1925" t="n">
        <v>1456.76</v>
      </c>
      <c r="U1925" t="n">
        <v>0.71</v>
      </c>
      <c r="V1925" t="n">
        <v>0.75</v>
      </c>
      <c r="W1925" t="n">
        <v>1.14</v>
      </c>
      <c r="X1925" t="n">
        <v>0.08</v>
      </c>
      <c r="Y1925" t="n">
        <v>1</v>
      </c>
      <c r="Z1925" t="n">
        <v>10</v>
      </c>
    </row>
    <row r="1926">
      <c r="A1926" t="n">
        <v>42</v>
      </c>
      <c r="B1926" t="n">
        <v>65</v>
      </c>
      <c r="C1926" t="inlineStr">
        <is>
          <t xml:space="preserve">CONCLUIDO	</t>
        </is>
      </c>
      <c r="D1926" t="n">
        <v>11.0008</v>
      </c>
      <c r="E1926" t="n">
        <v>9.09</v>
      </c>
      <c r="F1926" t="n">
        <v>6.77</v>
      </c>
      <c r="G1926" t="n">
        <v>81.29000000000001</v>
      </c>
      <c r="H1926" t="n">
        <v>1.38</v>
      </c>
      <c r="I1926" t="n">
        <v>5</v>
      </c>
      <c r="J1926" t="n">
        <v>147.49</v>
      </c>
      <c r="K1926" t="n">
        <v>46.47</v>
      </c>
      <c r="L1926" t="n">
        <v>11.5</v>
      </c>
      <c r="M1926" t="n">
        <v>3</v>
      </c>
      <c r="N1926" t="n">
        <v>24.52</v>
      </c>
      <c r="O1926" t="n">
        <v>18424.11</v>
      </c>
      <c r="P1926" t="n">
        <v>62.44</v>
      </c>
      <c r="Q1926" t="n">
        <v>204.14</v>
      </c>
      <c r="R1926" t="n">
        <v>24.48</v>
      </c>
      <c r="S1926" t="n">
        <v>17.37</v>
      </c>
      <c r="T1926" t="n">
        <v>1455.9</v>
      </c>
      <c r="U1926" t="n">
        <v>0.71</v>
      </c>
      <c r="V1926" t="n">
        <v>0.75</v>
      </c>
      <c r="W1926" t="n">
        <v>1.14</v>
      </c>
      <c r="X1926" t="n">
        <v>0.08</v>
      </c>
      <c r="Y1926" t="n">
        <v>1</v>
      </c>
      <c r="Z1926" t="n">
        <v>10</v>
      </c>
    </row>
    <row r="1927">
      <c r="A1927" t="n">
        <v>43</v>
      </c>
      <c r="B1927" t="n">
        <v>65</v>
      </c>
      <c r="C1927" t="inlineStr">
        <is>
          <t xml:space="preserve">CONCLUIDO	</t>
        </is>
      </c>
      <c r="D1927" t="n">
        <v>11.0001</v>
      </c>
      <c r="E1927" t="n">
        <v>9.09</v>
      </c>
      <c r="F1927" t="n">
        <v>6.77</v>
      </c>
      <c r="G1927" t="n">
        <v>81.29000000000001</v>
      </c>
      <c r="H1927" t="n">
        <v>1.41</v>
      </c>
      <c r="I1927" t="n">
        <v>5</v>
      </c>
      <c r="J1927" t="n">
        <v>147.83</v>
      </c>
      <c r="K1927" t="n">
        <v>46.47</v>
      </c>
      <c r="L1927" t="n">
        <v>11.75</v>
      </c>
      <c r="M1927" t="n">
        <v>3</v>
      </c>
      <c r="N1927" t="n">
        <v>24.62</v>
      </c>
      <c r="O1927" t="n">
        <v>18466.71</v>
      </c>
      <c r="P1927" t="n">
        <v>62.49</v>
      </c>
      <c r="Q1927" t="n">
        <v>204.14</v>
      </c>
      <c r="R1927" t="n">
        <v>24.53</v>
      </c>
      <c r="S1927" t="n">
        <v>17.37</v>
      </c>
      <c r="T1927" t="n">
        <v>1481.11</v>
      </c>
      <c r="U1927" t="n">
        <v>0.71</v>
      </c>
      <c r="V1927" t="n">
        <v>0.75</v>
      </c>
      <c r="W1927" t="n">
        <v>1.14</v>
      </c>
      <c r="X1927" t="n">
        <v>0.08</v>
      </c>
      <c r="Y1927" t="n">
        <v>1</v>
      </c>
      <c r="Z1927" t="n">
        <v>10</v>
      </c>
    </row>
    <row r="1928">
      <c r="A1928" t="n">
        <v>44</v>
      </c>
      <c r="B1928" t="n">
        <v>65</v>
      </c>
      <c r="C1928" t="inlineStr">
        <is>
          <t xml:space="preserve">CONCLUIDO	</t>
        </is>
      </c>
      <c r="D1928" t="n">
        <v>10.9964</v>
      </c>
      <c r="E1928" t="n">
        <v>9.09</v>
      </c>
      <c r="F1928" t="n">
        <v>6.78</v>
      </c>
      <c r="G1928" t="n">
        <v>81.33</v>
      </c>
      <c r="H1928" t="n">
        <v>1.43</v>
      </c>
      <c r="I1928" t="n">
        <v>5</v>
      </c>
      <c r="J1928" t="n">
        <v>148.18</v>
      </c>
      <c r="K1928" t="n">
        <v>46.47</v>
      </c>
      <c r="L1928" t="n">
        <v>12</v>
      </c>
      <c r="M1928" t="n">
        <v>3</v>
      </c>
      <c r="N1928" t="n">
        <v>24.71</v>
      </c>
      <c r="O1928" t="n">
        <v>18509.36</v>
      </c>
      <c r="P1928" t="n">
        <v>62.14</v>
      </c>
      <c r="Q1928" t="n">
        <v>204.14</v>
      </c>
      <c r="R1928" t="n">
        <v>24.51</v>
      </c>
      <c r="S1928" t="n">
        <v>17.37</v>
      </c>
      <c r="T1928" t="n">
        <v>1470.71</v>
      </c>
      <c r="U1928" t="n">
        <v>0.71</v>
      </c>
      <c r="V1928" t="n">
        <v>0.75</v>
      </c>
      <c r="W1928" t="n">
        <v>1.15</v>
      </c>
      <c r="X1928" t="n">
        <v>0.09</v>
      </c>
      <c r="Y1928" t="n">
        <v>1</v>
      </c>
      <c r="Z1928" t="n">
        <v>10</v>
      </c>
    </row>
    <row r="1929">
      <c r="A1929" t="n">
        <v>45</v>
      </c>
      <c r="B1929" t="n">
        <v>65</v>
      </c>
      <c r="C1929" t="inlineStr">
        <is>
          <t xml:space="preserve">CONCLUIDO	</t>
        </is>
      </c>
      <c r="D1929" t="n">
        <v>11.0051</v>
      </c>
      <c r="E1929" t="n">
        <v>9.09</v>
      </c>
      <c r="F1929" t="n">
        <v>6.77</v>
      </c>
      <c r="G1929" t="n">
        <v>81.23999999999999</v>
      </c>
      <c r="H1929" t="n">
        <v>1.46</v>
      </c>
      <c r="I1929" t="n">
        <v>5</v>
      </c>
      <c r="J1929" t="n">
        <v>148.52</v>
      </c>
      <c r="K1929" t="n">
        <v>46.47</v>
      </c>
      <c r="L1929" t="n">
        <v>12.25</v>
      </c>
      <c r="M1929" t="n">
        <v>3</v>
      </c>
      <c r="N1929" t="n">
        <v>24.81</v>
      </c>
      <c r="O1929" t="n">
        <v>18552.03</v>
      </c>
      <c r="P1929" t="n">
        <v>61.64</v>
      </c>
      <c r="Q1929" t="n">
        <v>204.14</v>
      </c>
      <c r="R1929" t="n">
        <v>24.34</v>
      </c>
      <c r="S1929" t="n">
        <v>17.37</v>
      </c>
      <c r="T1929" t="n">
        <v>1388.26</v>
      </c>
      <c r="U1929" t="n">
        <v>0.71</v>
      </c>
      <c r="V1929" t="n">
        <v>0.75</v>
      </c>
      <c r="W1929" t="n">
        <v>1.14</v>
      </c>
      <c r="X1929" t="n">
        <v>0.08</v>
      </c>
      <c r="Y1929" t="n">
        <v>1</v>
      </c>
      <c r="Z1929" t="n">
        <v>10</v>
      </c>
    </row>
    <row r="1930">
      <c r="A1930" t="n">
        <v>46</v>
      </c>
      <c r="B1930" t="n">
        <v>65</v>
      </c>
      <c r="C1930" t="inlineStr">
        <is>
          <t xml:space="preserve">CONCLUIDO	</t>
        </is>
      </c>
      <c r="D1930" t="n">
        <v>11.0092</v>
      </c>
      <c r="E1930" t="n">
        <v>9.08</v>
      </c>
      <c r="F1930" t="n">
        <v>6.77</v>
      </c>
      <c r="G1930" t="n">
        <v>81.2</v>
      </c>
      <c r="H1930" t="n">
        <v>1.49</v>
      </c>
      <c r="I1930" t="n">
        <v>5</v>
      </c>
      <c r="J1930" t="n">
        <v>148.87</v>
      </c>
      <c r="K1930" t="n">
        <v>46.47</v>
      </c>
      <c r="L1930" t="n">
        <v>12.5</v>
      </c>
      <c r="M1930" t="n">
        <v>2</v>
      </c>
      <c r="N1930" t="n">
        <v>24.9</v>
      </c>
      <c r="O1930" t="n">
        <v>18594.74</v>
      </c>
      <c r="P1930" t="n">
        <v>61.15</v>
      </c>
      <c r="Q1930" t="n">
        <v>204.14</v>
      </c>
      <c r="R1930" t="n">
        <v>24.23</v>
      </c>
      <c r="S1930" t="n">
        <v>17.37</v>
      </c>
      <c r="T1930" t="n">
        <v>1331.1</v>
      </c>
      <c r="U1930" t="n">
        <v>0.72</v>
      </c>
      <c r="V1930" t="n">
        <v>0.75</v>
      </c>
      <c r="W1930" t="n">
        <v>1.14</v>
      </c>
      <c r="X1930" t="n">
        <v>0.08</v>
      </c>
      <c r="Y1930" t="n">
        <v>1</v>
      </c>
      <c r="Z1930" t="n">
        <v>10</v>
      </c>
    </row>
    <row r="1931">
      <c r="A1931" t="n">
        <v>47</v>
      </c>
      <c r="B1931" t="n">
        <v>65</v>
      </c>
      <c r="C1931" t="inlineStr">
        <is>
          <t xml:space="preserve">CONCLUIDO	</t>
        </is>
      </c>
      <c r="D1931" t="n">
        <v>11.0065</v>
      </c>
      <c r="E1931" t="n">
        <v>9.09</v>
      </c>
      <c r="F1931" t="n">
        <v>6.77</v>
      </c>
      <c r="G1931" t="n">
        <v>81.23</v>
      </c>
      <c r="H1931" t="n">
        <v>1.51</v>
      </c>
      <c r="I1931" t="n">
        <v>5</v>
      </c>
      <c r="J1931" t="n">
        <v>149.22</v>
      </c>
      <c r="K1931" t="n">
        <v>46.47</v>
      </c>
      <c r="L1931" t="n">
        <v>12.75</v>
      </c>
      <c r="M1931" t="n">
        <v>2</v>
      </c>
      <c r="N1931" t="n">
        <v>25</v>
      </c>
      <c r="O1931" t="n">
        <v>18637.48</v>
      </c>
      <c r="P1931" t="n">
        <v>61.01</v>
      </c>
      <c r="Q1931" t="n">
        <v>204.14</v>
      </c>
      <c r="R1931" t="n">
        <v>24.19</v>
      </c>
      <c r="S1931" t="n">
        <v>17.37</v>
      </c>
      <c r="T1931" t="n">
        <v>1312.23</v>
      </c>
      <c r="U1931" t="n">
        <v>0.72</v>
      </c>
      <c r="V1931" t="n">
        <v>0.75</v>
      </c>
      <c r="W1931" t="n">
        <v>1.15</v>
      </c>
      <c r="X1931" t="n">
        <v>0.08</v>
      </c>
      <c r="Y1931" t="n">
        <v>1</v>
      </c>
      <c r="Z1931" t="n">
        <v>10</v>
      </c>
    </row>
    <row r="1932">
      <c r="A1932" t="n">
        <v>48</v>
      </c>
      <c r="B1932" t="n">
        <v>65</v>
      </c>
      <c r="C1932" t="inlineStr">
        <is>
          <t xml:space="preserve">CONCLUIDO	</t>
        </is>
      </c>
      <c r="D1932" t="n">
        <v>11.0092</v>
      </c>
      <c r="E1932" t="n">
        <v>9.08</v>
      </c>
      <c r="F1932" t="n">
        <v>6.77</v>
      </c>
      <c r="G1932" t="n">
        <v>81.2</v>
      </c>
      <c r="H1932" t="n">
        <v>1.54</v>
      </c>
      <c r="I1932" t="n">
        <v>5</v>
      </c>
      <c r="J1932" t="n">
        <v>149.56</v>
      </c>
      <c r="K1932" t="n">
        <v>46.47</v>
      </c>
      <c r="L1932" t="n">
        <v>13</v>
      </c>
      <c r="M1932" t="n">
        <v>2</v>
      </c>
      <c r="N1932" t="n">
        <v>25.1</v>
      </c>
      <c r="O1932" t="n">
        <v>18680.25</v>
      </c>
      <c r="P1932" t="n">
        <v>60.61</v>
      </c>
      <c r="Q1932" t="n">
        <v>204.14</v>
      </c>
      <c r="R1932" t="n">
        <v>24.23</v>
      </c>
      <c r="S1932" t="n">
        <v>17.37</v>
      </c>
      <c r="T1932" t="n">
        <v>1334.61</v>
      </c>
      <c r="U1932" t="n">
        <v>0.72</v>
      </c>
      <c r="V1932" t="n">
        <v>0.75</v>
      </c>
      <c r="W1932" t="n">
        <v>1.14</v>
      </c>
      <c r="X1932" t="n">
        <v>0.08</v>
      </c>
      <c r="Y1932" t="n">
        <v>1</v>
      </c>
      <c r="Z1932" t="n">
        <v>10</v>
      </c>
    </row>
    <row r="1933">
      <c r="A1933" t="n">
        <v>49</v>
      </c>
      <c r="B1933" t="n">
        <v>65</v>
      </c>
      <c r="C1933" t="inlineStr">
        <is>
          <t xml:space="preserve">CONCLUIDO	</t>
        </is>
      </c>
      <c r="D1933" t="n">
        <v>11.0082</v>
      </c>
      <c r="E1933" t="n">
        <v>9.08</v>
      </c>
      <c r="F1933" t="n">
        <v>6.77</v>
      </c>
      <c r="G1933" t="n">
        <v>81.20999999999999</v>
      </c>
      <c r="H1933" t="n">
        <v>1.56</v>
      </c>
      <c r="I1933" t="n">
        <v>5</v>
      </c>
      <c r="J1933" t="n">
        <v>149.91</v>
      </c>
      <c r="K1933" t="n">
        <v>46.47</v>
      </c>
      <c r="L1933" t="n">
        <v>13.25</v>
      </c>
      <c r="M1933" t="n">
        <v>2</v>
      </c>
      <c r="N1933" t="n">
        <v>25.19</v>
      </c>
      <c r="O1933" t="n">
        <v>18723.06</v>
      </c>
      <c r="P1933" t="n">
        <v>60.22</v>
      </c>
      <c r="Q1933" t="n">
        <v>204.14</v>
      </c>
      <c r="R1933" t="n">
        <v>24.19</v>
      </c>
      <c r="S1933" t="n">
        <v>17.37</v>
      </c>
      <c r="T1933" t="n">
        <v>1313.15</v>
      </c>
      <c r="U1933" t="n">
        <v>0.72</v>
      </c>
      <c r="V1933" t="n">
        <v>0.75</v>
      </c>
      <c r="W1933" t="n">
        <v>1.14</v>
      </c>
      <c r="X1933" t="n">
        <v>0.08</v>
      </c>
      <c r="Y1933" t="n">
        <v>1</v>
      </c>
      <c r="Z1933" t="n">
        <v>10</v>
      </c>
    </row>
    <row r="1934">
      <c r="A1934" t="n">
        <v>50</v>
      </c>
      <c r="B1934" t="n">
        <v>65</v>
      </c>
      <c r="C1934" t="inlineStr">
        <is>
          <t xml:space="preserve">CONCLUIDO	</t>
        </is>
      </c>
      <c r="D1934" t="n">
        <v>11.0061</v>
      </c>
      <c r="E1934" t="n">
        <v>9.09</v>
      </c>
      <c r="F1934" t="n">
        <v>6.77</v>
      </c>
      <c r="G1934" t="n">
        <v>81.23</v>
      </c>
      <c r="H1934" t="n">
        <v>1.59</v>
      </c>
      <c r="I1934" t="n">
        <v>5</v>
      </c>
      <c r="J1934" t="n">
        <v>150.26</v>
      </c>
      <c r="K1934" t="n">
        <v>46.47</v>
      </c>
      <c r="L1934" t="n">
        <v>13.5</v>
      </c>
      <c r="M1934" t="n">
        <v>1</v>
      </c>
      <c r="N1934" t="n">
        <v>25.29</v>
      </c>
      <c r="O1934" t="n">
        <v>18765.9</v>
      </c>
      <c r="P1934" t="n">
        <v>60.05</v>
      </c>
      <c r="Q1934" t="n">
        <v>204.14</v>
      </c>
      <c r="R1934" t="n">
        <v>24.21</v>
      </c>
      <c r="S1934" t="n">
        <v>17.37</v>
      </c>
      <c r="T1934" t="n">
        <v>1321.72</v>
      </c>
      <c r="U1934" t="n">
        <v>0.72</v>
      </c>
      <c r="V1934" t="n">
        <v>0.75</v>
      </c>
      <c r="W1934" t="n">
        <v>1.15</v>
      </c>
      <c r="X1934" t="n">
        <v>0.08</v>
      </c>
      <c r="Y1934" t="n">
        <v>1</v>
      </c>
      <c r="Z1934" t="n">
        <v>10</v>
      </c>
    </row>
    <row r="1935">
      <c r="A1935" t="n">
        <v>51</v>
      </c>
      <c r="B1935" t="n">
        <v>65</v>
      </c>
      <c r="C1935" t="inlineStr">
        <is>
          <t xml:space="preserve">CONCLUIDO	</t>
        </is>
      </c>
      <c r="D1935" t="n">
        <v>11.0109</v>
      </c>
      <c r="E1935" t="n">
        <v>9.08</v>
      </c>
      <c r="F1935" t="n">
        <v>6.77</v>
      </c>
      <c r="G1935" t="n">
        <v>81.19</v>
      </c>
      <c r="H1935" t="n">
        <v>1.62</v>
      </c>
      <c r="I1935" t="n">
        <v>5</v>
      </c>
      <c r="J1935" t="n">
        <v>150.61</v>
      </c>
      <c r="K1935" t="n">
        <v>46.47</v>
      </c>
      <c r="L1935" t="n">
        <v>13.75</v>
      </c>
      <c r="M1935" t="n">
        <v>1</v>
      </c>
      <c r="N1935" t="n">
        <v>25.39</v>
      </c>
      <c r="O1935" t="n">
        <v>18808.78</v>
      </c>
      <c r="P1935" t="n">
        <v>59.83</v>
      </c>
      <c r="Q1935" t="n">
        <v>204.14</v>
      </c>
      <c r="R1935" t="n">
        <v>24.09</v>
      </c>
      <c r="S1935" t="n">
        <v>17.37</v>
      </c>
      <c r="T1935" t="n">
        <v>1260.81</v>
      </c>
      <c r="U1935" t="n">
        <v>0.72</v>
      </c>
      <c r="V1935" t="n">
        <v>0.75</v>
      </c>
      <c r="W1935" t="n">
        <v>1.15</v>
      </c>
      <c r="X1935" t="n">
        <v>0.07000000000000001</v>
      </c>
      <c r="Y1935" t="n">
        <v>1</v>
      </c>
      <c r="Z1935" t="n">
        <v>10</v>
      </c>
    </row>
    <row r="1936">
      <c r="A1936" t="n">
        <v>52</v>
      </c>
      <c r="B1936" t="n">
        <v>65</v>
      </c>
      <c r="C1936" t="inlineStr">
        <is>
          <t xml:space="preserve">CONCLUIDO	</t>
        </is>
      </c>
      <c r="D1936" t="n">
        <v>11.0055</v>
      </c>
      <c r="E1936" t="n">
        <v>9.09</v>
      </c>
      <c r="F1936" t="n">
        <v>6.77</v>
      </c>
      <c r="G1936" t="n">
        <v>81.23999999999999</v>
      </c>
      <c r="H1936" t="n">
        <v>1.64</v>
      </c>
      <c r="I1936" t="n">
        <v>5</v>
      </c>
      <c r="J1936" t="n">
        <v>150.95</v>
      </c>
      <c r="K1936" t="n">
        <v>46.47</v>
      </c>
      <c r="L1936" t="n">
        <v>14</v>
      </c>
      <c r="M1936" t="n">
        <v>0</v>
      </c>
      <c r="N1936" t="n">
        <v>25.49</v>
      </c>
      <c r="O1936" t="n">
        <v>18851.69</v>
      </c>
      <c r="P1936" t="n">
        <v>59.75</v>
      </c>
      <c r="Q1936" t="n">
        <v>204.14</v>
      </c>
      <c r="R1936" t="n">
        <v>24.19</v>
      </c>
      <c r="S1936" t="n">
        <v>17.37</v>
      </c>
      <c r="T1936" t="n">
        <v>1310.45</v>
      </c>
      <c r="U1936" t="n">
        <v>0.72</v>
      </c>
      <c r="V1936" t="n">
        <v>0.75</v>
      </c>
      <c r="W1936" t="n">
        <v>1.15</v>
      </c>
      <c r="X1936" t="n">
        <v>0.08</v>
      </c>
      <c r="Y1936" t="n">
        <v>1</v>
      </c>
      <c r="Z1936" t="n">
        <v>10</v>
      </c>
    </row>
    <row r="1937">
      <c r="A1937" t="n">
        <v>0</v>
      </c>
      <c r="B1937" t="n">
        <v>130</v>
      </c>
      <c r="C1937" t="inlineStr">
        <is>
          <t xml:space="preserve">CONCLUIDO	</t>
        </is>
      </c>
      <c r="D1937" t="n">
        <v>5.9395</v>
      </c>
      <c r="E1937" t="n">
        <v>16.84</v>
      </c>
      <c r="F1937" t="n">
        <v>8.85</v>
      </c>
      <c r="G1937" t="n">
        <v>5.01</v>
      </c>
      <c r="H1937" t="n">
        <v>0.07000000000000001</v>
      </c>
      <c r="I1937" t="n">
        <v>106</v>
      </c>
      <c r="J1937" t="n">
        <v>252.85</v>
      </c>
      <c r="K1937" t="n">
        <v>59.19</v>
      </c>
      <c r="L1937" t="n">
        <v>1</v>
      </c>
      <c r="M1937" t="n">
        <v>104</v>
      </c>
      <c r="N1937" t="n">
        <v>62.65</v>
      </c>
      <c r="O1937" t="n">
        <v>31418.63</v>
      </c>
      <c r="P1937" t="n">
        <v>145.99</v>
      </c>
      <c r="Q1937" t="n">
        <v>204.26</v>
      </c>
      <c r="R1937" t="n">
        <v>89.23999999999999</v>
      </c>
      <c r="S1937" t="n">
        <v>17.37</v>
      </c>
      <c r="T1937" t="n">
        <v>33331.03</v>
      </c>
      <c r="U1937" t="n">
        <v>0.19</v>
      </c>
      <c r="V1937" t="n">
        <v>0.58</v>
      </c>
      <c r="W1937" t="n">
        <v>1.3</v>
      </c>
      <c r="X1937" t="n">
        <v>2.16</v>
      </c>
      <c r="Y1937" t="n">
        <v>1</v>
      </c>
      <c r="Z1937" t="n">
        <v>10</v>
      </c>
    </row>
    <row r="1938">
      <c r="A1938" t="n">
        <v>1</v>
      </c>
      <c r="B1938" t="n">
        <v>130</v>
      </c>
      <c r="C1938" t="inlineStr">
        <is>
          <t xml:space="preserve">CONCLUIDO	</t>
        </is>
      </c>
      <c r="D1938" t="n">
        <v>6.66</v>
      </c>
      <c r="E1938" t="n">
        <v>15.02</v>
      </c>
      <c r="F1938" t="n">
        <v>8.300000000000001</v>
      </c>
      <c r="G1938" t="n">
        <v>6.22</v>
      </c>
      <c r="H1938" t="n">
        <v>0.09</v>
      </c>
      <c r="I1938" t="n">
        <v>80</v>
      </c>
      <c r="J1938" t="n">
        <v>253.3</v>
      </c>
      <c r="K1938" t="n">
        <v>59.19</v>
      </c>
      <c r="L1938" t="n">
        <v>1.25</v>
      </c>
      <c r="M1938" t="n">
        <v>78</v>
      </c>
      <c r="N1938" t="n">
        <v>62.86</v>
      </c>
      <c r="O1938" t="n">
        <v>31474.5</v>
      </c>
      <c r="P1938" t="n">
        <v>136.82</v>
      </c>
      <c r="Q1938" t="n">
        <v>204.23</v>
      </c>
      <c r="R1938" t="n">
        <v>72.06999999999999</v>
      </c>
      <c r="S1938" t="n">
        <v>17.37</v>
      </c>
      <c r="T1938" t="n">
        <v>24874.91</v>
      </c>
      <c r="U1938" t="n">
        <v>0.24</v>
      </c>
      <c r="V1938" t="n">
        <v>0.62</v>
      </c>
      <c r="W1938" t="n">
        <v>1.27</v>
      </c>
      <c r="X1938" t="n">
        <v>1.61</v>
      </c>
      <c r="Y1938" t="n">
        <v>1</v>
      </c>
      <c r="Z1938" t="n">
        <v>10</v>
      </c>
    </row>
    <row r="1939">
      <c r="A1939" t="n">
        <v>2</v>
      </c>
      <c r="B1939" t="n">
        <v>130</v>
      </c>
      <c r="C1939" t="inlineStr">
        <is>
          <t xml:space="preserve">CONCLUIDO	</t>
        </is>
      </c>
      <c r="D1939" t="n">
        <v>7.18</v>
      </c>
      <c r="E1939" t="n">
        <v>13.93</v>
      </c>
      <c r="F1939" t="n">
        <v>7.99</v>
      </c>
      <c r="G1939" t="n">
        <v>7.49</v>
      </c>
      <c r="H1939" t="n">
        <v>0.11</v>
      </c>
      <c r="I1939" t="n">
        <v>64</v>
      </c>
      <c r="J1939" t="n">
        <v>253.75</v>
      </c>
      <c r="K1939" t="n">
        <v>59.19</v>
      </c>
      <c r="L1939" t="n">
        <v>1.5</v>
      </c>
      <c r="M1939" t="n">
        <v>62</v>
      </c>
      <c r="N1939" t="n">
        <v>63.06</v>
      </c>
      <c r="O1939" t="n">
        <v>31530.44</v>
      </c>
      <c r="P1939" t="n">
        <v>131.67</v>
      </c>
      <c r="Q1939" t="n">
        <v>204.21</v>
      </c>
      <c r="R1939" t="n">
        <v>62.17</v>
      </c>
      <c r="S1939" t="n">
        <v>17.37</v>
      </c>
      <c r="T1939" t="n">
        <v>20008.77</v>
      </c>
      <c r="U1939" t="n">
        <v>0.28</v>
      </c>
      <c r="V1939" t="n">
        <v>0.64</v>
      </c>
      <c r="W1939" t="n">
        <v>1.25</v>
      </c>
      <c r="X1939" t="n">
        <v>1.3</v>
      </c>
      <c r="Y1939" t="n">
        <v>1</v>
      </c>
      <c r="Z1939" t="n">
        <v>10</v>
      </c>
    </row>
    <row r="1940">
      <c r="A1940" t="n">
        <v>3</v>
      </c>
      <c r="B1940" t="n">
        <v>130</v>
      </c>
      <c r="C1940" t="inlineStr">
        <is>
          <t xml:space="preserve">CONCLUIDO	</t>
        </is>
      </c>
      <c r="D1940" t="n">
        <v>7.5637</v>
      </c>
      <c r="E1940" t="n">
        <v>13.22</v>
      </c>
      <c r="F1940" t="n">
        <v>7.78</v>
      </c>
      <c r="G1940" t="n">
        <v>8.640000000000001</v>
      </c>
      <c r="H1940" t="n">
        <v>0.12</v>
      </c>
      <c r="I1940" t="n">
        <v>54</v>
      </c>
      <c r="J1940" t="n">
        <v>254.21</v>
      </c>
      <c r="K1940" t="n">
        <v>59.19</v>
      </c>
      <c r="L1940" t="n">
        <v>1.75</v>
      </c>
      <c r="M1940" t="n">
        <v>52</v>
      </c>
      <c r="N1940" t="n">
        <v>63.26</v>
      </c>
      <c r="O1940" t="n">
        <v>31586.46</v>
      </c>
      <c r="P1940" t="n">
        <v>127.99</v>
      </c>
      <c r="Q1940" t="n">
        <v>204.21</v>
      </c>
      <c r="R1940" t="n">
        <v>55.58</v>
      </c>
      <c r="S1940" t="n">
        <v>17.37</v>
      </c>
      <c r="T1940" t="n">
        <v>16762.56</v>
      </c>
      <c r="U1940" t="n">
        <v>0.31</v>
      </c>
      <c r="V1940" t="n">
        <v>0.66</v>
      </c>
      <c r="W1940" t="n">
        <v>1.22</v>
      </c>
      <c r="X1940" t="n">
        <v>1.08</v>
      </c>
      <c r="Y1940" t="n">
        <v>1</v>
      </c>
      <c r="Z1940" t="n">
        <v>10</v>
      </c>
    </row>
    <row r="1941">
      <c r="A1941" t="n">
        <v>4</v>
      </c>
      <c r="B1941" t="n">
        <v>130</v>
      </c>
      <c r="C1941" t="inlineStr">
        <is>
          <t xml:space="preserve">CONCLUIDO	</t>
        </is>
      </c>
      <c r="D1941" t="n">
        <v>7.9065</v>
      </c>
      <c r="E1941" t="n">
        <v>12.65</v>
      </c>
      <c r="F1941" t="n">
        <v>7.59</v>
      </c>
      <c r="G1941" t="n">
        <v>9.91</v>
      </c>
      <c r="H1941" t="n">
        <v>0.14</v>
      </c>
      <c r="I1941" t="n">
        <v>46</v>
      </c>
      <c r="J1941" t="n">
        <v>254.66</v>
      </c>
      <c r="K1941" t="n">
        <v>59.19</v>
      </c>
      <c r="L1941" t="n">
        <v>2</v>
      </c>
      <c r="M1941" t="n">
        <v>44</v>
      </c>
      <c r="N1941" t="n">
        <v>63.47</v>
      </c>
      <c r="O1941" t="n">
        <v>31642.55</v>
      </c>
      <c r="P1941" t="n">
        <v>124.9</v>
      </c>
      <c r="Q1941" t="n">
        <v>204.2</v>
      </c>
      <c r="R1941" t="n">
        <v>49.64</v>
      </c>
      <c r="S1941" t="n">
        <v>17.37</v>
      </c>
      <c r="T1941" t="n">
        <v>13834.18</v>
      </c>
      <c r="U1941" t="n">
        <v>0.35</v>
      </c>
      <c r="V1941" t="n">
        <v>0.67</v>
      </c>
      <c r="W1941" t="n">
        <v>1.22</v>
      </c>
      <c r="X1941" t="n">
        <v>0.9</v>
      </c>
      <c r="Y1941" t="n">
        <v>1</v>
      </c>
      <c r="Z1941" t="n">
        <v>10</v>
      </c>
    </row>
    <row r="1942">
      <c r="A1942" t="n">
        <v>5</v>
      </c>
      <c r="B1942" t="n">
        <v>130</v>
      </c>
      <c r="C1942" t="inlineStr">
        <is>
          <t xml:space="preserve">CONCLUIDO	</t>
        </is>
      </c>
      <c r="D1942" t="n">
        <v>8.1196</v>
      </c>
      <c r="E1942" t="n">
        <v>12.32</v>
      </c>
      <c r="F1942" t="n">
        <v>7.51</v>
      </c>
      <c r="G1942" t="n">
        <v>10.98</v>
      </c>
      <c r="H1942" t="n">
        <v>0.16</v>
      </c>
      <c r="I1942" t="n">
        <v>41</v>
      </c>
      <c r="J1942" t="n">
        <v>255.12</v>
      </c>
      <c r="K1942" t="n">
        <v>59.19</v>
      </c>
      <c r="L1942" t="n">
        <v>2.25</v>
      </c>
      <c r="M1942" t="n">
        <v>39</v>
      </c>
      <c r="N1942" t="n">
        <v>63.67</v>
      </c>
      <c r="O1942" t="n">
        <v>31698.72</v>
      </c>
      <c r="P1942" t="n">
        <v>123.35</v>
      </c>
      <c r="Q1942" t="n">
        <v>204.19</v>
      </c>
      <c r="R1942" t="n">
        <v>47.11</v>
      </c>
      <c r="S1942" t="n">
        <v>17.37</v>
      </c>
      <c r="T1942" t="n">
        <v>12592.62</v>
      </c>
      <c r="U1942" t="n">
        <v>0.37</v>
      </c>
      <c r="V1942" t="n">
        <v>0.68</v>
      </c>
      <c r="W1942" t="n">
        <v>1.21</v>
      </c>
      <c r="X1942" t="n">
        <v>0.8100000000000001</v>
      </c>
      <c r="Y1942" t="n">
        <v>1</v>
      </c>
      <c r="Z1942" t="n">
        <v>10</v>
      </c>
    </row>
    <row r="1943">
      <c r="A1943" t="n">
        <v>6</v>
      </c>
      <c r="B1943" t="n">
        <v>130</v>
      </c>
      <c r="C1943" t="inlineStr">
        <is>
          <t xml:space="preserve">CONCLUIDO	</t>
        </is>
      </c>
      <c r="D1943" t="n">
        <v>8.359299999999999</v>
      </c>
      <c r="E1943" t="n">
        <v>11.96</v>
      </c>
      <c r="F1943" t="n">
        <v>7.4</v>
      </c>
      <c r="G1943" t="n">
        <v>12.33</v>
      </c>
      <c r="H1943" t="n">
        <v>0.17</v>
      </c>
      <c r="I1943" t="n">
        <v>36</v>
      </c>
      <c r="J1943" t="n">
        <v>255.57</v>
      </c>
      <c r="K1943" t="n">
        <v>59.19</v>
      </c>
      <c r="L1943" t="n">
        <v>2.5</v>
      </c>
      <c r="M1943" t="n">
        <v>34</v>
      </c>
      <c r="N1943" t="n">
        <v>63.88</v>
      </c>
      <c r="O1943" t="n">
        <v>31754.97</v>
      </c>
      <c r="P1943" t="n">
        <v>121.52</v>
      </c>
      <c r="Q1943" t="n">
        <v>204.15</v>
      </c>
      <c r="R1943" t="n">
        <v>43.73</v>
      </c>
      <c r="S1943" t="n">
        <v>17.37</v>
      </c>
      <c r="T1943" t="n">
        <v>10929.82</v>
      </c>
      <c r="U1943" t="n">
        <v>0.4</v>
      </c>
      <c r="V1943" t="n">
        <v>0.6899999999999999</v>
      </c>
      <c r="W1943" t="n">
        <v>1.2</v>
      </c>
      <c r="X1943" t="n">
        <v>0.71</v>
      </c>
      <c r="Y1943" t="n">
        <v>1</v>
      </c>
      <c r="Z1943" t="n">
        <v>10</v>
      </c>
    </row>
    <row r="1944">
      <c r="A1944" t="n">
        <v>7</v>
      </c>
      <c r="B1944" t="n">
        <v>130</v>
      </c>
      <c r="C1944" t="inlineStr">
        <is>
          <t xml:space="preserve">CONCLUIDO	</t>
        </is>
      </c>
      <c r="D1944" t="n">
        <v>8.504200000000001</v>
      </c>
      <c r="E1944" t="n">
        <v>11.76</v>
      </c>
      <c r="F1944" t="n">
        <v>7.34</v>
      </c>
      <c r="G1944" t="n">
        <v>13.35</v>
      </c>
      <c r="H1944" t="n">
        <v>0.19</v>
      </c>
      <c r="I1944" t="n">
        <v>33</v>
      </c>
      <c r="J1944" t="n">
        <v>256.03</v>
      </c>
      <c r="K1944" t="n">
        <v>59.19</v>
      </c>
      <c r="L1944" t="n">
        <v>2.75</v>
      </c>
      <c r="M1944" t="n">
        <v>31</v>
      </c>
      <c r="N1944" t="n">
        <v>64.09</v>
      </c>
      <c r="O1944" t="n">
        <v>31811.29</v>
      </c>
      <c r="P1944" t="n">
        <v>120.46</v>
      </c>
      <c r="Q1944" t="n">
        <v>204.23</v>
      </c>
      <c r="R1944" t="n">
        <v>42.15</v>
      </c>
      <c r="S1944" t="n">
        <v>17.37</v>
      </c>
      <c r="T1944" t="n">
        <v>10152.55</v>
      </c>
      <c r="U1944" t="n">
        <v>0.41</v>
      </c>
      <c r="V1944" t="n">
        <v>0.7</v>
      </c>
      <c r="W1944" t="n">
        <v>1.19</v>
      </c>
      <c r="X1944" t="n">
        <v>0.65</v>
      </c>
      <c r="Y1944" t="n">
        <v>1</v>
      </c>
      <c r="Z1944" t="n">
        <v>10</v>
      </c>
    </row>
    <row r="1945">
      <c r="A1945" t="n">
        <v>8</v>
      </c>
      <c r="B1945" t="n">
        <v>130</v>
      </c>
      <c r="C1945" t="inlineStr">
        <is>
          <t xml:space="preserve">CONCLUIDO	</t>
        </is>
      </c>
      <c r="D1945" t="n">
        <v>8.6578</v>
      </c>
      <c r="E1945" t="n">
        <v>11.55</v>
      </c>
      <c r="F1945" t="n">
        <v>7.28</v>
      </c>
      <c r="G1945" t="n">
        <v>14.56</v>
      </c>
      <c r="H1945" t="n">
        <v>0.21</v>
      </c>
      <c r="I1945" t="n">
        <v>30</v>
      </c>
      <c r="J1945" t="n">
        <v>256.49</v>
      </c>
      <c r="K1945" t="n">
        <v>59.19</v>
      </c>
      <c r="L1945" t="n">
        <v>3</v>
      </c>
      <c r="M1945" t="n">
        <v>28</v>
      </c>
      <c r="N1945" t="n">
        <v>64.29000000000001</v>
      </c>
      <c r="O1945" t="n">
        <v>31867.69</v>
      </c>
      <c r="P1945" t="n">
        <v>119.35</v>
      </c>
      <c r="Q1945" t="n">
        <v>204.14</v>
      </c>
      <c r="R1945" t="n">
        <v>40.12</v>
      </c>
      <c r="S1945" t="n">
        <v>17.37</v>
      </c>
      <c r="T1945" t="n">
        <v>9152.73</v>
      </c>
      <c r="U1945" t="n">
        <v>0.43</v>
      </c>
      <c r="V1945" t="n">
        <v>0.7</v>
      </c>
      <c r="W1945" t="n">
        <v>1.19</v>
      </c>
      <c r="X1945" t="n">
        <v>0.59</v>
      </c>
      <c r="Y1945" t="n">
        <v>1</v>
      </c>
      <c r="Z1945" t="n">
        <v>10</v>
      </c>
    </row>
    <row r="1946">
      <c r="A1946" t="n">
        <v>9</v>
      </c>
      <c r="B1946" t="n">
        <v>130</v>
      </c>
      <c r="C1946" t="inlineStr">
        <is>
          <t xml:space="preserve">CONCLUIDO	</t>
        </is>
      </c>
      <c r="D1946" t="n">
        <v>8.7593</v>
      </c>
      <c r="E1946" t="n">
        <v>11.42</v>
      </c>
      <c r="F1946" t="n">
        <v>7.24</v>
      </c>
      <c r="G1946" t="n">
        <v>15.52</v>
      </c>
      <c r="H1946" t="n">
        <v>0.23</v>
      </c>
      <c r="I1946" t="n">
        <v>28</v>
      </c>
      <c r="J1946" t="n">
        <v>256.95</v>
      </c>
      <c r="K1946" t="n">
        <v>59.19</v>
      </c>
      <c r="L1946" t="n">
        <v>3.25</v>
      </c>
      <c r="M1946" t="n">
        <v>26</v>
      </c>
      <c r="N1946" t="n">
        <v>64.5</v>
      </c>
      <c r="O1946" t="n">
        <v>31924.29</v>
      </c>
      <c r="P1946" t="n">
        <v>118.63</v>
      </c>
      <c r="Q1946" t="n">
        <v>204.25</v>
      </c>
      <c r="R1946" t="n">
        <v>38.81</v>
      </c>
      <c r="S1946" t="n">
        <v>17.37</v>
      </c>
      <c r="T1946" t="n">
        <v>8508.370000000001</v>
      </c>
      <c r="U1946" t="n">
        <v>0.45</v>
      </c>
      <c r="V1946" t="n">
        <v>0.71</v>
      </c>
      <c r="W1946" t="n">
        <v>1.19</v>
      </c>
      <c r="X1946" t="n">
        <v>0.55</v>
      </c>
      <c r="Y1946" t="n">
        <v>1</v>
      </c>
      <c r="Z1946" t="n">
        <v>10</v>
      </c>
    </row>
    <row r="1947">
      <c r="A1947" t="n">
        <v>10</v>
      </c>
      <c r="B1947" t="n">
        <v>130</v>
      </c>
      <c r="C1947" t="inlineStr">
        <is>
          <t xml:space="preserve">CONCLUIDO	</t>
        </is>
      </c>
      <c r="D1947" t="n">
        <v>8.9283</v>
      </c>
      <c r="E1947" t="n">
        <v>11.2</v>
      </c>
      <c r="F1947" t="n">
        <v>7.17</v>
      </c>
      <c r="G1947" t="n">
        <v>17.22</v>
      </c>
      <c r="H1947" t="n">
        <v>0.24</v>
      </c>
      <c r="I1947" t="n">
        <v>25</v>
      </c>
      <c r="J1947" t="n">
        <v>257.41</v>
      </c>
      <c r="K1947" t="n">
        <v>59.19</v>
      </c>
      <c r="L1947" t="n">
        <v>3.5</v>
      </c>
      <c r="M1947" t="n">
        <v>23</v>
      </c>
      <c r="N1947" t="n">
        <v>64.70999999999999</v>
      </c>
      <c r="O1947" t="n">
        <v>31980.84</v>
      </c>
      <c r="P1947" t="n">
        <v>117.4</v>
      </c>
      <c r="Q1947" t="n">
        <v>204.17</v>
      </c>
      <c r="R1947" t="n">
        <v>36.87</v>
      </c>
      <c r="S1947" t="n">
        <v>17.37</v>
      </c>
      <c r="T1947" t="n">
        <v>7554.18</v>
      </c>
      <c r="U1947" t="n">
        <v>0.47</v>
      </c>
      <c r="V1947" t="n">
        <v>0.71</v>
      </c>
      <c r="W1947" t="n">
        <v>1.18</v>
      </c>
      <c r="X1947" t="n">
        <v>0.48</v>
      </c>
      <c r="Y1947" t="n">
        <v>1</v>
      </c>
      <c r="Z1947" t="n">
        <v>10</v>
      </c>
    </row>
    <row r="1948">
      <c r="A1948" t="n">
        <v>11</v>
      </c>
      <c r="B1948" t="n">
        <v>130</v>
      </c>
      <c r="C1948" t="inlineStr">
        <is>
          <t xml:space="preserve">CONCLUIDO	</t>
        </is>
      </c>
      <c r="D1948" t="n">
        <v>8.9773</v>
      </c>
      <c r="E1948" t="n">
        <v>11.14</v>
      </c>
      <c r="F1948" t="n">
        <v>7.16</v>
      </c>
      <c r="G1948" t="n">
        <v>17.9</v>
      </c>
      <c r="H1948" t="n">
        <v>0.26</v>
      </c>
      <c r="I1948" t="n">
        <v>24</v>
      </c>
      <c r="J1948" t="n">
        <v>257.86</v>
      </c>
      <c r="K1948" t="n">
        <v>59.19</v>
      </c>
      <c r="L1948" t="n">
        <v>3.75</v>
      </c>
      <c r="M1948" t="n">
        <v>22</v>
      </c>
      <c r="N1948" t="n">
        <v>64.92</v>
      </c>
      <c r="O1948" t="n">
        <v>32037.48</v>
      </c>
      <c r="P1948" t="n">
        <v>117.11</v>
      </c>
      <c r="Q1948" t="n">
        <v>204.2</v>
      </c>
      <c r="R1948" t="n">
        <v>36.59</v>
      </c>
      <c r="S1948" t="n">
        <v>17.37</v>
      </c>
      <c r="T1948" t="n">
        <v>7417.39</v>
      </c>
      <c r="U1948" t="n">
        <v>0.47</v>
      </c>
      <c r="V1948" t="n">
        <v>0.71</v>
      </c>
      <c r="W1948" t="n">
        <v>1.17</v>
      </c>
      <c r="X1948" t="n">
        <v>0.47</v>
      </c>
      <c r="Y1948" t="n">
        <v>1</v>
      </c>
      <c r="Z1948" t="n">
        <v>10</v>
      </c>
    </row>
    <row r="1949">
      <c r="A1949" t="n">
        <v>12</v>
      </c>
      <c r="B1949" t="n">
        <v>130</v>
      </c>
      <c r="C1949" t="inlineStr">
        <is>
          <t xml:space="preserve">CONCLUIDO	</t>
        </is>
      </c>
      <c r="D1949" t="n">
        <v>9.097099999999999</v>
      </c>
      <c r="E1949" t="n">
        <v>10.99</v>
      </c>
      <c r="F1949" t="n">
        <v>7.11</v>
      </c>
      <c r="G1949" t="n">
        <v>19.4</v>
      </c>
      <c r="H1949" t="n">
        <v>0.28</v>
      </c>
      <c r="I1949" t="n">
        <v>22</v>
      </c>
      <c r="J1949" t="n">
        <v>258.32</v>
      </c>
      <c r="K1949" t="n">
        <v>59.19</v>
      </c>
      <c r="L1949" t="n">
        <v>4</v>
      </c>
      <c r="M1949" t="n">
        <v>20</v>
      </c>
      <c r="N1949" t="n">
        <v>65.13</v>
      </c>
      <c r="O1949" t="n">
        <v>32094.19</v>
      </c>
      <c r="P1949" t="n">
        <v>116.28</v>
      </c>
      <c r="Q1949" t="n">
        <v>204.16</v>
      </c>
      <c r="R1949" t="n">
        <v>34.87</v>
      </c>
      <c r="S1949" t="n">
        <v>17.37</v>
      </c>
      <c r="T1949" t="n">
        <v>6568.91</v>
      </c>
      <c r="U1949" t="n">
        <v>0.5</v>
      </c>
      <c r="V1949" t="n">
        <v>0.72</v>
      </c>
      <c r="W1949" t="n">
        <v>1.17</v>
      </c>
      <c r="X1949" t="n">
        <v>0.42</v>
      </c>
      <c r="Y1949" t="n">
        <v>1</v>
      </c>
      <c r="Z1949" t="n">
        <v>10</v>
      </c>
    </row>
    <row r="1950">
      <c r="A1950" t="n">
        <v>13</v>
      </c>
      <c r="B1950" t="n">
        <v>130</v>
      </c>
      <c r="C1950" t="inlineStr">
        <is>
          <t xml:space="preserve">CONCLUIDO	</t>
        </is>
      </c>
      <c r="D1950" t="n">
        <v>9.1563</v>
      </c>
      <c r="E1950" t="n">
        <v>10.92</v>
      </c>
      <c r="F1950" t="n">
        <v>7.09</v>
      </c>
      <c r="G1950" t="n">
        <v>20.26</v>
      </c>
      <c r="H1950" t="n">
        <v>0.29</v>
      </c>
      <c r="I1950" t="n">
        <v>21</v>
      </c>
      <c r="J1950" t="n">
        <v>258.78</v>
      </c>
      <c r="K1950" t="n">
        <v>59.19</v>
      </c>
      <c r="L1950" t="n">
        <v>4.25</v>
      </c>
      <c r="M1950" t="n">
        <v>19</v>
      </c>
      <c r="N1950" t="n">
        <v>65.34</v>
      </c>
      <c r="O1950" t="n">
        <v>32150.98</v>
      </c>
      <c r="P1950" t="n">
        <v>115.77</v>
      </c>
      <c r="Q1950" t="n">
        <v>204.14</v>
      </c>
      <c r="R1950" t="n">
        <v>34.27</v>
      </c>
      <c r="S1950" t="n">
        <v>17.37</v>
      </c>
      <c r="T1950" t="n">
        <v>6271.21</v>
      </c>
      <c r="U1950" t="n">
        <v>0.51</v>
      </c>
      <c r="V1950" t="n">
        <v>0.72</v>
      </c>
      <c r="W1950" t="n">
        <v>1.17</v>
      </c>
      <c r="X1950" t="n">
        <v>0.4</v>
      </c>
      <c r="Y1950" t="n">
        <v>1</v>
      </c>
      <c r="Z1950" t="n">
        <v>10</v>
      </c>
    </row>
    <row r="1951">
      <c r="A1951" t="n">
        <v>14</v>
      </c>
      <c r="B1951" t="n">
        <v>130</v>
      </c>
      <c r="C1951" t="inlineStr">
        <is>
          <t xml:space="preserve">CONCLUIDO	</t>
        </is>
      </c>
      <c r="D1951" t="n">
        <v>9.208299999999999</v>
      </c>
      <c r="E1951" t="n">
        <v>10.86</v>
      </c>
      <c r="F1951" t="n">
        <v>7.08</v>
      </c>
      <c r="G1951" t="n">
        <v>21.23</v>
      </c>
      <c r="H1951" t="n">
        <v>0.31</v>
      </c>
      <c r="I1951" t="n">
        <v>20</v>
      </c>
      <c r="J1951" t="n">
        <v>259.25</v>
      </c>
      <c r="K1951" t="n">
        <v>59.19</v>
      </c>
      <c r="L1951" t="n">
        <v>4.5</v>
      </c>
      <c r="M1951" t="n">
        <v>18</v>
      </c>
      <c r="N1951" t="n">
        <v>65.55</v>
      </c>
      <c r="O1951" t="n">
        <v>32207.85</v>
      </c>
      <c r="P1951" t="n">
        <v>115.48</v>
      </c>
      <c r="Q1951" t="n">
        <v>204.14</v>
      </c>
      <c r="R1951" t="n">
        <v>33.71</v>
      </c>
      <c r="S1951" t="n">
        <v>17.37</v>
      </c>
      <c r="T1951" t="n">
        <v>5996.62</v>
      </c>
      <c r="U1951" t="n">
        <v>0.52</v>
      </c>
      <c r="V1951" t="n">
        <v>0.72</v>
      </c>
      <c r="W1951" t="n">
        <v>1.17</v>
      </c>
      <c r="X1951" t="n">
        <v>0.39</v>
      </c>
      <c r="Y1951" t="n">
        <v>1</v>
      </c>
      <c r="Z1951" t="n">
        <v>10</v>
      </c>
    </row>
    <row r="1952">
      <c r="A1952" t="n">
        <v>15</v>
      </c>
      <c r="B1952" t="n">
        <v>130</v>
      </c>
      <c r="C1952" t="inlineStr">
        <is>
          <t xml:space="preserve">CONCLUIDO	</t>
        </is>
      </c>
      <c r="D1952" t="n">
        <v>9.267099999999999</v>
      </c>
      <c r="E1952" t="n">
        <v>10.79</v>
      </c>
      <c r="F1952" t="n">
        <v>7.06</v>
      </c>
      <c r="G1952" t="n">
        <v>22.29</v>
      </c>
      <c r="H1952" t="n">
        <v>0.33</v>
      </c>
      <c r="I1952" t="n">
        <v>19</v>
      </c>
      <c r="J1952" t="n">
        <v>259.71</v>
      </c>
      <c r="K1952" t="n">
        <v>59.19</v>
      </c>
      <c r="L1952" t="n">
        <v>4.75</v>
      </c>
      <c r="M1952" t="n">
        <v>17</v>
      </c>
      <c r="N1952" t="n">
        <v>65.76000000000001</v>
      </c>
      <c r="O1952" t="n">
        <v>32264.79</v>
      </c>
      <c r="P1952" t="n">
        <v>115.1</v>
      </c>
      <c r="Q1952" t="n">
        <v>204.18</v>
      </c>
      <c r="R1952" t="n">
        <v>33.28</v>
      </c>
      <c r="S1952" t="n">
        <v>17.37</v>
      </c>
      <c r="T1952" t="n">
        <v>5787.82</v>
      </c>
      <c r="U1952" t="n">
        <v>0.52</v>
      </c>
      <c r="V1952" t="n">
        <v>0.72</v>
      </c>
      <c r="W1952" t="n">
        <v>1.17</v>
      </c>
      <c r="X1952" t="n">
        <v>0.36</v>
      </c>
      <c r="Y1952" t="n">
        <v>1</v>
      </c>
      <c r="Z1952" t="n">
        <v>10</v>
      </c>
    </row>
    <row r="1953">
      <c r="A1953" t="n">
        <v>16</v>
      </c>
      <c r="B1953" t="n">
        <v>130</v>
      </c>
      <c r="C1953" t="inlineStr">
        <is>
          <t xml:space="preserve">CONCLUIDO	</t>
        </is>
      </c>
      <c r="D1953" t="n">
        <v>9.3368</v>
      </c>
      <c r="E1953" t="n">
        <v>10.71</v>
      </c>
      <c r="F1953" t="n">
        <v>7.03</v>
      </c>
      <c r="G1953" t="n">
        <v>23.42</v>
      </c>
      <c r="H1953" t="n">
        <v>0.34</v>
      </c>
      <c r="I1953" t="n">
        <v>18</v>
      </c>
      <c r="J1953" t="n">
        <v>260.17</v>
      </c>
      <c r="K1953" t="n">
        <v>59.19</v>
      </c>
      <c r="L1953" t="n">
        <v>5</v>
      </c>
      <c r="M1953" t="n">
        <v>16</v>
      </c>
      <c r="N1953" t="n">
        <v>65.98</v>
      </c>
      <c r="O1953" t="n">
        <v>32321.82</v>
      </c>
      <c r="P1953" t="n">
        <v>114.45</v>
      </c>
      <c r="Q1953" t="n">
        <v>204.18</v>
      </c>
      <c r="R1953" t="n">
        <v>32.26</v>
      </c>
      <c r="S1953" t="n">
        <v>17.37</v>
      </c>
      <c r="T1953" t="n">
        <v>5280.25</v>
      </c>
      <c r="U1953" t="n">
        <v>0.54</v>
      </c>
      <c r="V1953" t="n">
        <v>0.73</v>
      </c>
      <c r="W1953" t="n">
        <v>1.16</v>
      </c>
      <c r="X1953" t="n">
        <v>0.33</v>
      </c>
      <c r="Y1953" t="n">
        <v>1</v>
      </c>
      <c r="Z1953" t="n">
        <v>10</v>
      </c>
    </row>
    <row r="1954">
      <c r="A1954" t="n">
        <v>17</v>
      </c>
      <c r="B1954" t="n">
        <v>130</v>
      </c>
      <c r="C1954" t="inlineStr">
        <is>
          <t xml:space="preserve">CONCLUIDO	</t>
        </is>
      </c>
      <c r="D1954" t="n">
        <v>9.380599999999999</v>
      </c>
      <c r="E1954" t="n">
        <v>10.66</v>
      </c>
      <c r="F1954" t="n">
        <v>7.02</v>
      </c>
      <c r="G1954" t="n">
        <v>24.79</v>
      </c>
      <c r="H1954" t="n">
        <v>0.36</v>
      </c>
      <c r="I1954" t="n">
        <v>17</v>
      </c>
      <c r="J1954" t="n">
        <v>260.63</v>
      </c>
      <c r="K1954" t="n">
        <v>59.19</v>
      </c>
      <c r="L1954" t="n">
        <v>5.25</v>
      </c>
      <c r="M1954" t="n">
        <v>15</v>
      </c>
      <c r="N1954" t="n">
        <v>66.19</v>
      </c>
      <c r="O1954" t="n">
        <v>32378.93</v>
      </c>
      <c r="P1954" t="n">
        <v>114.4</v>
      </c>
      <c r="Q1954" t="n">
        <v>204.19</v>
      </c>
      <c r="R1954" t="n">
        <v>32.18</v>
      </c>
      <c r="S1954" t="n">
        <v>17.37</v>
      </c>
      <c r="T1954" t="n">
        <v>5245.25</v>
      </c>
      <c r="U1954" t="n">
        <v>0.54</v>
      </c>
      <c r="V1954" t="n">
        <v>0.73</v>
      </c>
      <c r="W1954" t="n">
        <v>1.17</v>
      </c>
      <c r="X1954" t="n">
        <v>0.33</v>
      </c>
      <c r="Y1954" t="n">
        <v>1</v>
      </c>
      <c r="Z1954" t="n">
        <v>10</v>
      </c>
    </row>
    <row r="1955">
      <c r="A1955" t="n">
        <v>18</v>
      </c>
      <c r="B1955" t="n">
        <v>130</v>
      </c>
      <c r="C1955" t="inlineStr">
        <is>
          <t xml:space="preserve">CONCLUIDO	</t>
        </is>
      </c>
      <c r="D1955" t="n">
        <v>9.450100000000001</v>
      </c>
      <c r="E1955" t="n">
        <v>10.58</v>
      </c>
      <c r="F1955" t="n">
        <v>6.99</v>
      </c>
      <c r="G1955" t="n">
        <v>26.23</v>
      </c>
      <c r="H1955" t="n">
        <v>0.37</v>
      </c>
      <c r="I1955" t="n">
        <v>16</v>
      </c>
      <c r="J1955" t="n">
        <v>261.1</v>
      </c>
      <c r="K1955" t="n">
        <v>59.19</v>
      </c>
      <c r="L1955" t="n">
        <v>5.5</v>
      </c>
      <c r="M1955" t="n">
        <v>14</v>
      </c>
      <c r="N1955" t="n">
        <v>66.40000000000001</v>
      </c>
      <c r="O1955" t="n">
        <v>32436.11</v>
      </c>
      <c r="P1955" t="n">
        <v>113.81</v>
      </c>
      <c r="Q1955" t="n">
        <v>204.17</v>
      </c>
      <c r="R1955" t="n">
        <v>31.22</v>
      </c>
      <c r="S1955" t="n">
        <v>17.37</v>
      </c>
      <c r="T1955" t="n">
        <v>4772.92</v>
      </c>
      <c r="U1955" t="n">
        <v>0.5600000000000001</v>
      </c>
      <c r="V1955" t="n">
        <v>0.73</v>
      </c>
      <c r="W1955" t="n">
        <v>1.16</v>
      </c>
      <c r="X1955" t="n">
        <v>0.3</v>
      </c>
      <c r="Y1955" t="n">
        <v>1</v>
      </c>
      <c r="Z1955" t="n">
        <v>10</v>
      </c>
    </row>
    <row r="1956">
      <c r="A1956" t="n">
        <v>19</v>
      </c>
      <c r="B1956" t="n">
        <v>130</v>
      </c>
      <c r="C1956" t="inlineStr">
        <is>
          <t xml:space="preserve">CONCLUIDO	</t>
        </is>
      </c>
      <c r="D1956" t="n">
        <v>9.438700000000001</v>
      </c>
      <c r="E1956" t="n">
        <v>10.59</v>
      </c>
      <c r="F1956" t="n">
        <v>7.01</v>
      </c>
      <c r="G1956" t="n">
        <v>26.28</v>
      </c>
      <c r="H1956" t="n">
        <v>0.39</v>
      </c>
      <c r="I1956" t="n">
        <v>16</v>
      </c>
      <c r="J1956" t="n">
        <v>261.56</v>
      </c>
      <c r="K1956" t="n">
        <v>59.19</v>
      </c>
      <c r="L1956" t="n">
        <v>5.75</v>
      </c>
      <c r="M1956" t="n">
        <v>14</v>
      </c>
      <c r="N1956" t="n">
        <v>66.62</v>
      </c>
      <c r="O1956" t="n">
        <v>32493.38</v>
      </c>
      <c r="P1956" t="n">
        <v>113.99</v>
      </c>
      <c r="Q1956" t="n">
        <v>204.17</v>
      </c>
      <c r="R1956" t="n">
        <v>31.77</v>
      </c>
      <c r="S1956" t="n">
        <v>17.37</v>
      </c>
      <c r="T1956" t="n">
        <v>5046.74</v>
      </c>
      <c r="U1956" t="n">
        <v>0.55</v>
      </c>
      <c r="V1956" t="n">
        <v>0.73</v>
      </c>
      <c r="W1956" t="n">
        <v>1.16</v>
      </c>
      <c r="X1956" t="n">
        <v>0.32</v>
      </c>
      <c r="Y1956" t="n">
        <v>1</v>
      </c>
      <c r="Z1956" t="n">
        <v>10</v>
      </c>
    </row>
    <row r="1957">
      <c r="A1957" t="n">
        <v>20</v>
      </c>
      <c r="B1957" t="n">
        <v>130</v>
      </c>
      <c r="C1957" t="inlineStr">
        <is>
          <t xml:space="preserve">CONCLUIDO	</t>
        </is>
      </c>
      <c r="D1957" t="n">
        <v>9.5266</v>
      </c>
      <c r="E1957" t="n">
        <v>10.5</v>
      </c>
      <c r="F1957" t="n">
        <v>6.96</v>
      </c>
      <c r="G1957" t="n">
        <v>27.83</v>
      </c>
      <c r="H1957" t="n">
        <v>0.41</v>
      </c>
      <c r="I1957" t="n">
        <v>15</v>
      </c>
      <c r="J1957" t="n">
        <v>262.03</v>
      </c>
      <c r="K1957" t="n">
        <v>59.19</v>
      </c>
      <c r="L1957" t="n">
        <v>6</v>
      </c>
      <c r="M1957" t="n">
        <v>13</v>
      </c>
      <c r="N1957" t="n">
        <v>66.83</v>
      </c>
      <c r="O1957" t="n">
        <v>32550.72</v>
      </c>
      <c r="P1957" t="n">
        <v>113.09</v>
      </c>
      <c r="Q1957" t="n">
        <v>204.15</v>
      </c>
      <c r="R1957" t="n">
        <v>30.23</v>
      </c>
      <c r="S1957" t="n">
        <v>17.37</v>
      </c>
      <c r="T1957" t="n">
        <v>4280.72</v>
      </c>
      <c r="U1957" t="n">
        <v>0.57</v>
      </c>
      <c r="V1957" t="n">
        <v>0.73</v>
      </c>
      <c r="W1957" t="n">
        <v>1.16</v>
      </c>
      <c r="X1957" t="n">
        <v>0.27</v>
      </c>
      <c r="Y1957" t="n">
        <v>1</v>
      </c>
      <c r="Z1957" t="n">
        <v>10</v>
      </c>
    </row>
    <row r="1958">
      <c r="A1958" t="n">
        <v>21</v>
      </c>
      <c r="B1958" t="n">
        <v>130</v>
      </c>
      <c r="C1958" t="inlineStr">
        <is>
          <t xml:space="preserve">CONCLUIDO	</t>
        </is>
      </c>
      <c r="D1958" t="n">
        <v>9.5724</v>
      </c>
      <c r="E1958" t="n">
        <v>10.45</v>
      </c>
      <c r="F1958" t="n">
        <v>6.96</v>
      </c>
      <c r="G1958" t="n">
        <v>29.82</v>
      </c>
      <c r="H1958" t="n">
        <v>0.42</v>
      </c>
      <c r="I1958" t="n">
        <v>14</v>
      </c>
      <c r="J1958" t="n">
        <v>262.49</v>
      </c>
      <c r="K1958" t="n">
        <v>59.19</v>
      </c>
      <c r="L1958" t="n">
        <v>6.25</v>
      </c>
      <c r="M1958" t="n">
        <v>12</v>
      </c>
      <c r="N1958" t="n">
        <v>67.05</v>
      </c>
      <c r="O1958" t="n">
        <v>32608.15</v>
      </c>
      <c r="P1958" t="n">
        <v>112.9</v>
      </c>
      <c r="Q1958" t="n">
        <v>204.14</v>
      </c>
      <c r="R1958" t="n">
        <v>30.17</v>
      </c>
      <c r="S1958" t="n">
        <v>17.37</v>
      </c>
      <c r="T1958" t="n">
        <v>4259.1</v>
      </c>
      <c r="U1958" t="n">
        <v>0.58</v>
      </c>
      <c r="V1958" t="n">
        <v>0.73</v>
      </c>
      <c r="W1958" t="n">
        <v>1.16</v>
      </c>
      <c r="X1958" t="n">
        <v>0.27</v>
      </c>
      <c r="Y1958" t="n">
        <v>1</v>
      </c>
      <c r="Z1958" t="n">
        <v>10</v>
      </c>
    </row>
    <row r="1959">
      <c r="A1959" t="n">
        <v>22</v>
      </c>
      <c r="B1959" t="n">
        <v>130</v>
      </c>
      <c r="C1959" t="inlineStr">
        <is>
          <t xml:space="preserve">CONCLUIDO	</t>
        </is>
      </c>
      <c r="D1959" t="n">
        <v>9.576000000000001</v>
      </c>
      <c r="E1959" t="n">
        <v>10.44</v>
      </c>
      <c r="F1959" t="n">
        <v>6.95</v>
      </c>
      <c r="G1959" t="n">
        <v>29.8</v>
      </c>
      <c r="H1959" t="n">
        <v>0.44</v>
      </c>
      <c r="I1959" t="n">
        <v>14</v>
      </c>
      <c r="J1959" t="n">
        <v>262.96</v>
      </c>
      <c r="K1959" t="n">
        <v>59.19</v>
      </c>
      <c r="L1959" t="n">
        <v>6.5</v>
      </c>
      <c r="M1959" t="n">
        <v>12</v>
      </c>
      <c r="N1959" t="n">
        <v>67.26000000000001</v>
      </c>
      <c r="O1959" t="n">
        <v>32665.66</v>
      </c>
      <c r="P1959" t="n">
        <v>112.92</v>
      </c>
      <c r="Q1959" t="n">
        <v>204.14</v>
      </c>
      <c r="R1959" t="n">
        <v>29.82</v>
      </c>
      <c r="S1959" t="n">
        <v>17.37</v>
      </c>
      <c r="T1959" t="n">
        <v>4081.31</v>
      </c>
      <c r="U1959" t="n">
        <v>0.58</v>
      </c>
      <c r="V1959" t="n">
        <v>0.73</v>
      </c>
      <c r="W1959" t="n">
        <v>1.16</v>
      </c>
      <c r="X1959" t="n">
        <v>0.26</v>
      </c>
      <c r="Y1959" t="n">
        <v>1</v>
      </c>
      <c r="Z1959" t="n">
        <v>10</v>
      </c>
    </row>
    <row r="1960">
      <c r="A1960" t="n">
        <v>23</v>
      </c>
      <c r="B1960" t="n">
        <v>130</v>
      </c>
      <c r="C1960" t="inlineStr">
        <is>
          <t xml:space="preserve">CONCLUIDO	</t>
        </is>
      </c>
      <c r="D1960" t="n">
        <v>9.6435</v>
      </c>
      <c r="E1960" t="n">
        <v>10.37</v>
      </c>
      <c r="F1960" t="n">
        <v>6.93</v>
      </c>
      <c r="G1960" t="n">
        <v>31.98</v>
      </c>
      <c r="H1960" t="n">
        <v>0.46</v>
      </c>
      <c r="I1960" t="n">
        <v>13</v>
      </c>
      <c r="J1960" t="n">
        <v>263.42</v>
      </c>
      <c r="K1960" t="n">
        <v>59.19</v>
      </c>
      <c r="L1960" t="n">
        <v>6.75</v>
      </c>
      <c r="M1960" t="n">
        <v>11</v>
      </c>
      <c r="N1960" t="n">
        <v>67.48</v>
      </c>
      <c r="O1960" t="n">
        <v>32723.25</v>
      </c>
      <c r="P1960" t="n">
        <v>112.29</v>
      </c>
      <c r="Q1960" t="n">
        <v>204.15</v>
      </c>
      <c r="R1960" t="n">
        <v>29.27</v>
      </c>
      <c r="S1960" t="n">
        <v>17.37</v>
      </c>
      <c r="T1960" t="n">
        <v>3812.12</v>
      </c>
      <c r="U1960" t="n">
        <v>0.59</v>
      </c>
      <c r="V1960" t="n">
        <v>0.74</v>
      </c>
      <c r="W1960" t="n">
        <v>1.16</v>
      </c>
      <c r="X1960" t="n">
        <v>0.24</v>
      </c>
      <c r="Y1960" t="n">
        <v>1</v>
      </c>
      <c r="Z1960" t="n">
        <v>10</v>
      </c>
    </row>
    <row r="1961">
      <c r="A1961" t="n">
        <v>24</v>
      </c>
      <c r="B1961" t="n">
        <v>130</v>
      </c>
      <c r="C1961" t="inlineStr">
        <is>
          <t xml:space="preserve">CONCLUIDO	</t>
        </is>
      </c>
      <c r="D1961" t="n">
        <v>9.6515</v>
      </c>
      <c r="E1961" t="n">
        <v>10.36</v>
      </c>
      <c r="F1961" t="n">
        <v>6.92</v>
      </c>
      <c r="G1961" t="n">
        <v>31.94</v>
      </c>
      <c r="H1961" t="n">
        <v>0.47</v>
      </c>
      <c r="I1961" t="n">
        <v>13</v>
      </c>
      <c r="J1961" t="n">
        <v>263.89</v>
      </c>
      <c r="K1961" t="n">
        <v>59.19</v>
      </c>
      <c r="L1961" t="n">
        <v>7</v>
      </c>
      <c r="M1961" t="n">
        <v>11</v>
      </c>
      <c r="N1961" t="n">
        <v>67.7</v>
      </c>
      <c r="O1961" t="n">
        <v>32780.92</v>
      </c>
      <c r="P1961" t="n">
        <v>112.19</v>
      </c>
      <c r="Q1961" t="n">
        <v>204.14</v>
      </c>
      <c r="R1961" t="n">
        <v>28.92</v>
      </c>
      <c r="S1961" t="n">
        <v>17.37</v>
      </c>
      <c r="T1961" t="n">
        <v>3636.6</v>
      </c>
      <c r="U1961" t="n">
        <v>0.6</v>
      </c>
      <c r="V1961" t="n">
        <v>0.74</v>
      </c>
      <c r="W1961" t="n">
        <v>1.16</v>
      </c>
      <c r="X1961" t="n">
        <v>0.23</v>
      </c>
      <c r="Y1961" t="n">
        <v>1</v>
      </c>
      <c r="Z1961" t="n">
        <v>10</v>
      </c>
    </row>
    <row r="1962">
      <c r="A1962" t="n">
        <v>25</v>
      </c>
      <c r="B1962" t="n">
        <v>130</v>
      </c>
      <c r="C1962" t="inlineStr">
        <is>
          <t xml:space="preserve">CONCLUIDO	</t>
        </is>
      </c>
      <c r="D1962" t="n">
        <v>9.637499999999999</v>
      </c>
      <c r="E1962" t="n">
        <v>10.38</v>
      </c>
      <c r="F1962" t="n">
        <v>6.94</v>
      </c>
      <c r="G1962" t="n">
        <v>32.01</v>
      </c>
      <c r="H1962" t="n">
        <v>0.49</v>
      </c>
      <c r="I1962" t="n">
        <v>13</v>
      </c>
      <c r="J1962" t="n">
        <v>264.36</v>
      </c>
      <c r="K1962" t="n">
        <v>59.19</v>
      </c>
      <c r="L1962" t="n">
        <v>7.25</v>
      </c>
      <c r="M1962" t="n">
        <v>11</v>
      </c>
      <c r="N1962" t="n">
        <v>67.92</v>
      </c>
      <c r="O1962" t="n">
        <v>32838.68</v>
      </c>
      <c r="P1962" t="n">
        <v>112.23</v>
      </c>
      <c r="Q1962" t="n">
        <v>204.14</v>
      </c>
      <c r="R1962" t="n">
        <v>29.32</v>
      </c>
      <c r="S1962" t="n">
        <v>17.37</v>
      </c>
      <c r="T1962" t="n">
        <v>3836.01</v>
      </c>
      <c r="U1962" t="n">
        <v>0.59</v>
      </c>
      <c r="V1962" t="n">
        <v>0.74</v>
      </c>
      <c r="W1962" t="n">
        <v>1.16</v>
      </c>
      <c r="X1962" t="n">
        <v>0.24</v>
      </c>
      <c r="Y1962" t="n">
        <v>1</v>
      </c>
      <c r="Z1962" t="n">
        <v>10</v>
      </c>
    </row>
    <row r="1963">
      <c r="A1963" t="n">
        <v>26</v>
      </c>
      <c r="B1963" t="n">
        <v>130</v>
      </c>
      <c r="C1963" t="inlineStr">
        <is>
          <t xml:space="preserve">CONCLUIDO	</t>
        </is>
      </c>
      <c r="D1963" t="n">
        <v>9.702999999999999</v>
      </c>
      <c r="E1963" t="n">
        <v>10.31</v>
      </c>
      <c r="F1963" t="n">
        <v>6.91</v>
      </c>
      <c r="G1963" t="n">
        <v>34.57</v>
      </c>
      <c r="H1963" t="n">
        <v>0.5</v>
      </c>
      <c r="I1963" t="n">
        <v>12</v>
      </c>
      <c r="J1963" t="n">
        <v>264.83</v>
      </c>
      <c r="K1963" t="n">
        <v>59.19</v>
      </c>
      <c r="L1963" t="n">
        <v>7.5</v>
      </c>
      <c r="M1963" t="n">
        <v>10</v>
      </c>
      <c r="N1963" t="n">
        <v>68.14</v>
      </c>
      <c r="O1963" t="n">
        <v>32896.51</v>
      </c>
      <c r="P1963" t="n">
        <v>111.97</v>
      </c>
      <c r="Q1963" t="n">
        <v>204.14</v>
      </c>
      <c r="R1963" t="n">
        <v>28.87</v>
      </c>
      <c r="S1963" t="n">
        <v>17.37</v>
      </c>
      <c r="T1963" t="n">
        <v>3617.8</v>
      </c>
      <c r="U1963" t="n">
        <v>0.6</v>
      </c>
      <c r="V1963" t="n">
        <v>0.74</v>
      </c>
      <c r="W1963" t="n">
        <v>1.15</v>
      </c>
      <c r="X1963" t="n">
        <v>0.22</v>
      </c>
      <c r="Y1963" t="n">
        <v>1</v>
      </c>
      <c r="Z1963" t="n">
        <v>10</v>
      </c>
    </row>
    <row r="1964">
      <c r="A1964" t="n">
        <v>27</v>
      </c>
      <c r="B1964" t="n">
        <v>130</v>
      </c>
      <c r="C1964" t="inlineStr">
        <is>
          <t xml:space="preserve">CONCLUIDO	</t>
        </is>
      </c>
      <c r="D1964" t="n">
        <v>9.702500000000001</v>
      </c>
      <c r="E1964" t="n">
        <v>10.31</v>
      </c>
      <c r="F1964" t="n">
        <v>6.92</v>
      </c>
      <c r="G1964" t="n">
        <v>34.58</v>
      </c>
      <c r="H1964" t="n">
        <v>0.52</v>
      </c>
      <c r="I1964" t="n">
        <v>12</v>
      </c>
      <c r="J1964" t="n">
        <v>265.3</v>
      </c>
      <c r="K1964" t="n">
        <v>59.19</v>
      </c>
      <c r="L1964" t="n">
        <v>7.75</v>
      </c>
      <c r="M1964" t="n">
        <v>10</v>
      </c>
      <c r="N1964" t="n">
        <v>68.36</v>
      </c>
      <c r="O1964" t="n">
        <v>32954.43</v>
      </c>
      <c r="P1964" t="n">
        <v>111.85</v>
      </c>
      <c r="Q1964" t="n">
        <v>204.14</v>
      </c>
      <c r="R1964" t="n">
        <v>28.8</v>
      </c>
      <c r="S1964" t="n">
        <v>17.37</v>
      </c>
      <c r="T1964" t="n">
        <v>3584.27</v>
      </c>
      <c r="U1964" t="n">
        <v>0.6</v>
      </c>
      <c r="V1964" t="n">
        <v>0.74</v>
      </c>
      <c r="W1964" t="n">
        <v>1.16</v>
      </c>
      <c r="X1964" t="n">
        <v>0.22</v>
      </c>
      <c r="Y1964" t="n">
        <v>1</v>
      </c>
      <c r="Z1964" t="n">
        <v>10</v>
      </c>
    </row>
    <row r="1965">
      <c r="A1965" t="n">
        <v>28</v>
      </c>
      <c r="B1965" t="n">
        <v>130</v>
      </c>
      <c r="C1965" t="inlineStr">
        <is>
          <t xml:space="preserve">CONCLUIDO	</t>
        </is>
      </c>
      <c r="D1965" t="n">
        <v>9.7776</v>
      </c>
      <c r="E1965" t="n">
        <v>10.23</v>
      </c>
      <c r="F1965" t="n">
        <v>6.88</v>
      </c>
      <c r="G1965" t="n">
        <v>37.55</v>
      </c>
      <c r="H1965" t="n">
        <v>0.54</v>
      </c>
      <c r="I1965" t="n">
        <v>11</v>
      </c>
      <c r="J1965" t="n">
        <v>265.77</v>
      </c>
      <c r="K1965" t="n">
        <v>59.19</v>
      </c>
      <c r="L1965" t="n">
        <v>8</v>
      </c>
      <c r="M1965" t="n">
        <v>9</v>
      </c>
      <c r="N1965" t="n">
        <v>68.58</v>
      </c>
      <c r="O1965" t="n">
        <v>33012.44</v>
      </c>
      <c r="P1965" t="n">
        <v>111.04</v>
      </c>
      <c r="Q1965" t="n">
        <v>204.19</v>
      </c>
      <c r="R1965" t="n">
        <v>27.7</v>
      </c>
      <c r="S1965" t="n">
        <v>17.37</v>
      </c>
      <c r="T1965" t="n">
        <v>3037.64</v>
      </c>
      <c r="U1965" t="n">
        <v>0.63</v>
      </c>
      <c r="V1965" t="n">
        <v>0.74</v>
      </c>
      <c r="W1965" t="n">
        <v>1.16</v>
      </c>
      <c r="X1965" t="n">
        <v>0.19</v>
      </c>
      <c r="Y1965" t="n">
        <v>1</v>
      </c>
      <c r="Z1965" t="n">
        <v>10</v>
      </c>
    </row>
    <row r="1966">
      <c r="A1966" t="n">
        <v>29</v>
      </c>
      <c r="B1966" t="n">
        <v>130</v>
      </c>
      <c r="C1966" t="inlineStr">
        <is>
          <t xml:space="preserve">CONCLUIDO	</t>
        </is>
      </c>
      <c r="D1966" t="n">
        <v>9.782299999999999</v>
      </c>
      <c r="E1966" t="n">
        <v>10.22</v>
      </c>
      <c r="F1966" t="n">
        <v>6.88</v>
      </c>
      <c r="G1966" t="n">
        <v>37.53</v>
      </c>
      <c r="H1966" t="n">
        <v>0.55</v>
      </c>
      <c r="I1966" t="n">
        <v>11</v>
      </c>
      <c r="J1966" t="n">
        <v>266.24</v>
      </c>
      <c r="K1966" t="n">
        <v>59.19</v>
      </c>
      <c r="L1966" t="n">
        <v>8.25</v>
      </c>
      <c r="M1966" t="n">
        <v>9</v>
      </c>
      <c r="N1966" t="n">
        <v>68.8</v>
      </c>
      <c r="O1966" t="n">
        <v>33070.52</v>
      </c>
      <c r="P1966" t="n">
        <v>110.93</v>
      </c>
      <c r="Q1966" t="n">
        <v>204.14</v>
      </c>
      <c r="R1966" t="n">
        <v>27.8</v>
      </c>
      <c r="S1966" t="n">
        <v>17.37</v>
      </c>
      <c r="T1966" t="n">
        <v>3088.23</v>
      </c>
      <c r="U1966" t="n">
        <v>0.62</v>
      </c>
      <c r="V1966" t="n">
        <v>0.74</v>
      </c>
      <c r="W1966" t="n">
        <v>1.15</v>
      </c>
      <c r="X1966" t="n">
        <v>0.19</v>
      </c>
      <c r="Y1966" t="n">
        <v>1</v>
      </c>
      <c r="Z1966" t="n">
        <v>10</v>
      </c>
    </row>
    <row r="1967">
      <c r="A1967" t="n">
        <v>30</v>
      </c>
      <c r="B1967" t="n">
        <v>130</v>
      </c>
      <c r="C1967" t="inlineStr">
        <is>
          <t xml:space="preserve">CONCLUIDO	</t>
        </is>
      </c>
      <c r="D1967" t="n">
        <v>9.7728</v>
      </c>
      <c r="E1967" t="n">
        <v>10.23</v>
      </c>
      <c r="F1967" t="n">
        <v>6.89</v>
      </c>
      <c r="G1967" t="n">
        <v>37.58</v>
      </c>
      <c r="H1967" t="n">
        <v>0.57</v>
      </c>
      <c r="I1967" t="n">
        <v>11</v>
      </c>
      <c r="J1967" t="n">
        <v>266.71</v>
      </c>
      <c r="K1967" t="n">
        <v>59.19</v>
      </c>
      <c r="L1967" t="n">
        <v>8.5</v>
      </c>
      <c r="M1967" t="n">
        <v>9</v>
      </c>
      <c r="N1967" t="n">
        <v>69.02</v>
      </c>
      <c r="O1967" t="n">
        <v>33128.7</v>
      </c>
      <c r="P1967" t="n">
        <v>111.12</v>
      </c>
      <c r="Q1967" t="n">
        <v>204.16</v>
      </c>
      <c r="R1967" t="n">
        <v>28.1</v>
      </c>
      <c r="S1967" t="n">
        <v>17.37</v>
      </c>
      <c r="T1967" t="n">
        <v>3237.52</v>
      </c>
      <c r="U1967" t="n">
        <v>0.62</v>
      </c>
      <c r="V1967" t="n">
        <v>0.74</v>
      </c>
      <c r="W1967" t="n">
        <v>1.15</v>
      </c>
      <c r="X1967" t="n">
        <v>0.2</v>
      </c>
      <c r="Y1967" t="n">
        <v>1</v>
      </c>
      <c r="Z1967" t="n">
        <v>10</v>
      </c>
    </row>
    <row r="1968">
      <c r="A1968" t="n">
        <v>31</v>
      </c>
      <c r="B1968" t="n">
        <v>130</v>
      </c>
      <c r="C1968" t="inlineStr">
        <is>
          <t xml:space="preserve">CONCLUIDO	</t>
        </is>
      </c>
      <c r="D1968" t="n">
        <v>9.7736</v>
      </c>
      <c r="E1968" t="n">
        <v>10.23</v>
      </c>
      <c r="F1968" t="n">
        <v>6.89</v>
      </c>
      <c r="G1968" t="n">
        <v>37.58</v>
      </c>
      <c r="H1968" t="n">
        <v>0.58</v>
      </c>
      <c r="I1968" t="n">
        <v>11</v>
      </c>
      <c r="J1968" t="n">
        <v>267.18</v>
      </c>
      <c r="K1968" t="n">
        <v>59.19</v>
      </c>
      <c r="L1968" t="n">
        <v>8.75</v>
      </c>
      <c r="M1968" t="n">
        <v>9</v>
      </c>
      <c r="N1968" t="n">
        <v>69.23999999999999</v>
      </c>
      <c r="O1968" t="n">
        <v>33186.95</v>
      </c>
      <c r="P1968" t="n">
        <v>110.86</v>
      </c>
      <c r="Q1968" t="n">
        <v>204.15</v>
      </c>
      <c r="R1968" t="n">
        <v>27.87</v>
      </c>
      <c r="S1968" t="n">
        <v>17.37</v>
      </c>
      <c r="T1968" t="n">
        <v>3121.3</v>
      </c>
      <c r="U1968" t="n">
        <v>0.62</v>
      </c>
      <c r="V1968" t="n">
        <v>0.74</v>
      </c>
      <c r="W1968" t="n">
        <v>1.16</v>
      </c>
      <c r="X1968" t="n">
        <v>0.2</v>
      </c>
      <c r="Y1968" t="n">
        <v>1</v>
      </c>
      <c r="Z1968" t="n">
        <v>10</v>
      </c>
    </row>
    <row r="1969">
      <c r="A1969" t="n">
        <v>32</v>
      </c>
      <c r="B1969" t="n">
        <v>130</v>
      </c>
      <c r="C1969" t="inlineStr">
        <is>
          <t xml:space="preserve">CONCLUIDO	</t>
        </is>
      </c>
      <c r="D1969" t="n">
        <v>9.8431</v>
      </c>
      <c r="E1969" t="n">
        <v>10.16</v>
      </c>
      <c r="F1969" t="n">
        <v>6.87</v>
      </c>
      <c r="G1969" t="n">
        <v>41.19</v>
      </c>
      <c r="H1969" t="n">
        <v>0.6</v>
      </c>
      <c r="I1969" t="n">
        <v>10</v>
      </c>
      <c r="J1969" t="n">
        <v>267.66</v>
      </c>
      <c r="K1969" t="n">
        <v>59.19</v>
      </c>
      <c r="L1969" t="n">
        <v>9</v>
      </c>
      <c r="M1969" t="n">
        <v>8</v>
      </c>
      <c r="N1969" t="n">
        <v>69.45999999999999</v>
      </c>
      <c r="O1969" t="n">
        <v>33245.29</v>
      </c>
      <c r="P1969" t="n">
        <v>110.39</v>
      </c>
      <c r="Q1969" t="n">
        <v>204.14</v>
      </c>
      <c r="R1969" t="n">
        <v>27.25</v>
      </c>
      <c r="S1969" t="n">
        <v>17.37</v>
      </c>
      <c r="T1969" t="n">
        <v>2816.95</v>
      </c>
      <c r="U1969" t="n">
        <v>0.64</v>
      </c>
      <c r="V1969" t="n">
        <v>0.74</v>
      </c>
      <c r="W1969" t="n">
        <v>1.15</v>
      </c>
      <c r="X1969" t="n">
        <v>0.17</v>
      </c>
      <c r="Y1969" t="n">
        <v>1</v>
      </c>
      <c r="Z1969" t="n">
        <v>10</v>
      </c>
    </row>
    <row r="1970">
      <c r="A1970" t="n">
        <v>33</v>
      </c>
      <c r="B1970" t="n">
        <v>130</v>
      </c>
      <c r="C1970" t="inlineStr">
        <is>
          <t xml:space="preserve">CONCLUIDO	</t>
        </is>
      </c>
      <c r="D1970" t="n">
        <v>9.8414</v>
      </c>
      <c r="E1970" t="n">
        <v>10.16</v>
      </c>
      <c r="F1970" t="n">
        <v>6.87</v>
      </c>
      <c r="G1970" t="n">
        <v>41.2</v>
      </c>
      <c r="H1970" t="n">
        <v>0.61</v>
      </c>
      <c r="I1970" t="n">
        <v>10</v>
      </c>
      <c r="J1970" t="n">
        <v>268.13</v>
      </c>
      <c r="K1970" t="n">
        <v>59.19</v>
      </c>
      <c r="L1970" t="n">
        <v>9.25</v>
      </c>
      <c r="M1970" t="n">
        <v>8</v>
      </c>
      <c r="N1970" t="n">
        <v>69.69</v>
      </c>
      <c r="O1970" t="n">
        <v>33303.72</v>
      </c>
      <c r="P1970" t="n">
        <v>110.41</v>
      </c>
      <c r="Q1970" t="n">
        <v>204.15</v>
      </c>
      <c r="R1970" t="n">
        <v>27.31</v>
      </c>
      <c r="S1970" t="n">
        <v>17.37</v>
      </c>
      <c r="T1970" t="n">
        <v>2847.53</v>
      </c>
      <c r="U1970" t="n">
        <v>0.64</v>
      </c>
      <c r="V1970" t="n">
        <v>0.74</v>
      </c>
      <c r="W1970" t="n">
        <v>1.15</v>
      </c>
      <c r="X1970" t="n">
        <v>0.18</v>
      </c>
      <c r="Y1970" t="n">
        <v>1</v>
      </c>
      <c r="Z1970" t="n">
        <v>10</v>
      </c>
    </row>
    <row r="1971">
      <c r="A1971" t="n">
        <v>34</v>
      </c>
      <c r="B1971" t="n">
        <v>130</v>
      </c>
      <c r="C1971" t="inlineStr">
        <is>
          <t xml:space="preserve">CONCLUIDO	</t>
        </is>
      </c>
      <c r="D1971" t="n">
        <v>9.846299999999999</v>
      </c>
      <c r="E1971" t="n">
        <v>10.16</v>
      </c>
      <c r="F1971" t="n">
        <v>6.86</v>
      </c>
      <c r="G1971" t="n">
        <v>41.17</v>
      </c>
      <c r="H1971" t="n">
        <v>0.63</v>
      </c>
      <c r="I1971" t="n">
        <v>10</v>
      </c>
      <c r="J1971" t="n">
        <v>268.61</v>
      </c>
      <c r="K1971" t="n">
        <v>59.19</v>
      </c>
      <c r="L1971" t="n">
        <v>9.5</v>
      </c>
      <c r="M1971" t="n">
        <v>8</v>
      </c>
      <c r="N1971" t="n">
        <v>69.91</v>
      </c>
      <c r="O1971" t="n">
        <v>33362.23</v>
      </c>
      <c r="P1971" t="n">
        <v>110.47</v>
      </c>
      <c r="Q1971" t="n">
        <v>204.16</v>
      </c>
      <c r="R1971" t="n">
        <v>27.08</v>
      </c>
      <c r="S1971" t="n">
        <v>17.37</v>
      </c>
      <c r="T1971" t="n">
        <v>2734.32</v>
      </c>
      <c r="U1971" t="n">
        <v>0.64</v>
      </c>
      <c r="V1971" t="n">
        <v>0.74</v>
      </c>
      <c r="W1971" t="n">
        <v>1.15</v>
      </c>
      <c r="X1971" t="n">
        <v>0.17</v>
      </c>
      <c r="Y1971" t="n">
        <v>1</v>
      </c>
      <c r="Z1971" t="n">
        <v>10</v>
      </c>
    </row>
    <row r="1972">
      <c r="A1972" t="n">
        <v>35</v>
      </c>
      <c r="B1972" t="n">
        <v>130</v>
      </c>
      <c r="C1972" t="inlineStr">
        <is>
          <t xml:space="preserve">CONCLUIDO	</t>
        </is>
      </c>
      <c r="D1972" t="n">
        <v>9.8371</v>
      </c>
      <c r="E1972" t="n">
        <v>10.17</v>
      </c>
      <c r="F1972" t="n">
        <v>6.87</v>
      </c>
      <c r="G1972" t="n">
        <v>41.23</v>
      </c>
      <c r="H1972" t="n">
        <v>0.64</v>
      </c>
      <c r="I1972" t="n">
        <v>10</v>
      </c>
      <c r="J1972" t="n">
        <v>269.08</v>
      </c>
      <c r="K1972" t="n">
        <v>59.19</v>
      </c>
      <c r="L1972" t="n">
        <v>9.75</v>
      </c>
      <c r="M1972" t="n">
        <v>8</v>
      </c>
      <c r="N1972" t="n">
        <v>70.14</v>
      </c>
      <c r="O1972" t="n">
        <v>33420.83</v>
      </c>
      <c r="P1972" t="n">
        <v>110.29</v>
      </c>
      <c r="Q1972" t="n">
        <v>204.15</v>
      </c>
      <c r="R1972" t="n">
        <v>27.45</v>
      </c>
      <c r="S1972" t="n">
        <v>17.37</v>
      </c>
      <c r="T1972" t="n">
        <v>2918.13</v>
      </c>
      <c r="U1972" t="n">
        <v>0.63</v>
      </c>
      <c r="V1972" t="n">
        <v>0.74</v>
      </c>
      <c r="W1972" t="n">
        <v>1.15</v>
      </c>
      <c r="X1972" t="n">
        <v>0.18</v>
      </c>
      <c r="Y1972" t="n">
        <v>1</v>
      </c>
      <c r="Z1972" t="n">
        <v>10</v>
      </c>
    </row>
    <row r="1973">
      <c r="A1973" t="n">
        <v>36</v>
      </c>
      <c r="B1973" t="n">
        <v>130</v>
      </c>
      <c r="C1973" t="inlineStr">
        <is>
          <t xml:space="preserve">CONCLUIDO	</t>
        </is>
      </c>
      <c r="D1973" t="n">
        <v>9.904500000000001</v>
      </c>
      <c r="E1973" t="n">
        <v>10.1</v>
      </c>
      <c r="F1973" t="n">
        <v>6.85</v>
      </c>
      <c r="G1973" t="n">
        <v>45.68</v>
      </c>
      <c r="H1973" t="n">
        <v>0.66</v>
      </c>
      <c r="I1973" t="n">
        <v>9</v>
      </c>
      <c r="J1973" t="n">
        <v>269.56</v>
      </c>
      <c r="K1973" t="n">
        <v>59.19</v>
      </c>
      <c r="L1973" t="n">
        <v>10</v>
      </c>
      <c r="M1973" t="n">
        <v>7</v>
      </c>
      <c r="N1973" t="n">
        <v>70.36</v>
      </c>
      <c r="O1973" t="n">
        <v>33479.51</v>
      </c>
      <c r="P1973" t="n">
        <v>109.98</v>
      </c>
      <c r="Q1973" t="n">
        <v>204.14</v>
      </c>
      <c r="R1973" t="n">
        <v>26.88</v>
      </c>
      <c r="S1973" t="n">
        <v>17.37</v>
      </c>
      <c r="T1973" t="n">
        <v>2637.49</v>
      </c>
      <c r="U1973" t="n">
        <v>0.65</v>
      </c>
      <c r="V1973" t="n">
        <v>0.75</v>
      </c>
      <c r="W1973" t="n">
        <v>1.15</v>
      </c>
      <c r="X1973" t="n">
        <v>0.16</v>
      </c>
      <c r="Y1973" t="n">
        <v>1</v>
      </c>
      <c r="Z1973" t="n">
        <v>10</v>
      </c>
    </row>
    <row r="1974">
      <c r="A1974" t="n">
        <v>37</v>
      </c>
      <c r="B1974" t="n">
        <v>130</v>
      </c>
      <c r="C1974" t="inlineStr">
        <is>
          <t xml:space="preserve">CONCLUIDO	</t>
        </is>
      </c>
      <c r="D1974" t="n">
        <v>9.8985</v>
      </c>
      <c r="E1974" t="n">
        <v>10.1</v>
      </c>
      <c r="F1974" t="n">
        <v>6.86</v>
      </c>
      <c r="G1974" t="n">
        <v>45.72</v>
      </c>
      <c r="H1974" t="n">
        <v>0.68</v>
      </c>
      <c r="I1974" t="n">
        <v>9</v>
      </c>
      <c r="J1974" t="n">
        <v>270.03</v>
      </c>
      <c r="K1974" t="n">
        <v>59.19</v>
      </c>
      <c r="L1974" t="n">
        <v>10.25</v>
      </c>
      <c r="M1974" t="n">
        <v>7</v>
      </c>
      <c r="N1974" t="n">
        <v>70.59</v>
      </c>
      <c r="O1974" t="n">
        <v>33538.28</v>
      </c>
      <c r="P1974" t="n">
        <v>110.25</v>
      </c>
      <c r="Q1974" t="n">
        <v>204.14</v>
      </c>
      <c r="R1974" t="n">
        <v>27.18</v>
      </c>
      <c r="S1974" t="n">
        <v>17.37</v>
      </c>
      <c r="T1974" t="n">
        <v>2788.77</v>
      </c>
      <c r="U1974" t="n">
        <v>0.64</v>
      </c>
      <c r="V1974" t="n">
        <v>0.74</v>
      </c>
      <c r="W1974" t="n">
        <v>1.15</v>
      </c>
      <c r="X1974" t="n">
        <v>0.17</v>
      </c>
      <c r="Y1974" t="n">
        <v>1</v>
      </c>
      <c r="Z1974" t="n">
        <v>10</v>
      </c>
    </row>
    <row r="1975">
      <c r="A1975" t="n">
        <v>38</v>
      </c>
      <c r="B1975" t="n">
        <v>130</v>
      </c>
      <c r="C1975" t="inlineStr">
        <is>
          <t xml:space="preserve">CONCLUIDO	</t>
        </is>
      </c>
      <c r="D1975" t="n">
        <v>9.899900000000001</v>
      </c>
      <c r="E1975" t="n">
        <v>10.1</v>
      </c>
      <c r="F1975" t="n">
        <v>6.86</v>
      </c>
      <c r="G1975" t="n">
        <v>45.71</v>
      </c>
      <c r="H1975" t="n">
        <v>0.6899999999999999</v>
      </c>
      <c r="I1975" t="n">
        <v>9</v>
      </c>
      <c r="J1975" t="n">
        <v>270.51</v>
      </c>
      <c r="K1975" t="n">
        <v>59.19</v>
      </c>
      <c r="L1975" t="n">
        <v>10.5</v>
      </c>
      <c r="M1975" t="n">
        <v>7</v>
      </c>
      <c r="N1975" t="n">
        <v>70.81999999999999</v>
      </c>
      <c r="O1975" t="n">
        <v>33597.14</v>
      </c>
      <c r="P1975" t="n">
        <v>110.18</v>
      </c>
      <c r="Q1975" t="n">
        <v>204.17</v>
      </c>
      <c r="R1975" t="n">
        <v>26.97</v>
      </c>
      <c r="S1975" t="n">
        <v>17.37</v>
      </c>
      <c r="T1975" t="n">
        <v>2683.62</v>
      </c>
      <c r="U1975" t="n">
        <v>0.64</v>
      </c>
      <c r="V1975" t="n">
        <v>0.74</v>
      </c>
      <c r="W1975" t="n">
        <v>1.15</v>
      </c>
      <c r="X1975" t="n">
        <v>0.16</v>
      </c>
      <c r="Y1975" t="n">
        <v>1</v>
      </c>
      <c r="Z1975" t="n">
        <v>10</v>
      </c>
    </row>
    <row r="1976">
      <c r="A1976" t="n">
        <v>39</v>
      </c>
      <c r="B1976" t="n">
        <v>130</v>
      </c>
      <c r="C1976" t="inlineStr">
        <is>
          <t xml:space="preserve">CONCLUIDO	</t>
        </is>
      </c>
      <c r="D1976" t="n">
        <v>9.8996</v>
      </c>
      <c r="E1976" t="n">
        <v>10.1</v>
      </c>
      <c r="F1976" t="n">
        <v>6.86</v>
      </c>
      <c r="G1976" t="n">
        <v>45.71</v>
      </c>
      <c r="H1976" t="n">
        <v>0.71</v>
      </c>
      <c r="I1976" t="n">
        <v>9</v>
      </c>
      <c r="J1976" t="n">
        <v>270.99</v>
      </c>
      <c r="K1976" t="n">
        <v>59.19</v>
      </c>
      <c r="L1976" t="n">
        <v>10.75</v>
      </c>
      <c r="M1976" t="n">
        <v>7</v>
      </c>
      <c r="N1976" t="n">
        <v>71.04000000000001</v>
      </c>
      <c r="O1976" t="n">
        <v>33656.08</v>
      </c>
      <c r="P1976" t="n">
        <v>109.99</v>
      </c>
      <c r="Q1976" t="n">
        <v>204.14</v>
      </c>
      <c r="R1976" t="n">
        <v>27.03</v>
      </c>
      <c r="S1976" t="n">
        <v>17.37</v>
      </c>
      <c r="T1976" t="n">
        <v>2712.01</v>
      </c>
      <c r="U1976" t="n">
        <v>0.64</v>
      </c>
      <c r="V1976" t="n">
        <v>0.74</v>
      </c>
      <c r="W1976" t="n">
        <v>1.15</v>
      </c>
      <c r="X1976" t="n">
        <v>0.17</v>
      </c>
      <c r="Y1976" t="n">
        <v>1</v>
      </c>
      <c r="Z1976" t="n">
        <v>10</v>
      </c>
    </row>
    <row r="1977">
      <c r="A1977" t="n">
        <v>40</v>
      </c>
      <c r="B1977" t="n">
        <v>130</v>
      </c>
      <c r="C1977" t="inlineStr">
        <is>
          <t xml:space="preserve">CONCLUIDO	</t>
        </is>
      </c>
      <c r="D1977" t="n">
        <v>9.902100000000001</v>
      </c>
      <c r="E1977" t="n">
        <v>10.1</v>
      </c>
      <c r="F1977" t="n">
        <v>6.85</v>
      </c>
      <c r="G1977" t="n">
        <v>45.69</v>
      </c>
      <c r="H1977" t="n">
        <v>0.72</v>
      </c>
      <c r="I1977" t="n">
        <v>9</v>
      </c>
      <c r="J1977" t="n">
        <v>271.47</v>
      </c>
      <c r="K1977" t="n">
        <v>59.19</v>
      </c>
      <c r="L1977" t="n">
        <v>11</v>
      </c>
      <c r="M1977" t="n">
        <v>7</v>
      </c>
      <c r="N1977" t="n">
        <v>71.27</v>
      </c>
      <c r="O1977" t="n">
        <v>33715.11</v>
      </c>
      <c r="P1977" t="n">
        <v>109.75</v>
      </c>
      <c r="Q1977" t="n">
        <v>204.15</v>
      </c>
      <c r="R1977" t="n">
        <v>27</v>
      </c>
      <c r="S1977" t="n">
        <v>17.37</v>
      </c>
      <c r="T1977" t="n">
        <v>2697.38</v>
      </c>
      <c r="U1977" t="n">
        <v>0.64</v>
      </c>
      <c r="V1977" t="n">
        <v>0.75</v>
      </c>
      <c r="W1977" t="n">
        <v>1.15</v>
      </c>
      <c r="X1977" t="n">
        <v>0.16</v>
      </c>
      <c r="Y1977" t="n">
        <v>1</v>
      </c>
      <c r="Z1977" t="n">
        <v>10</v>
      </c>
    </row>
    <row r="1978">
      <c r="A1978" t="n">
        <v>41</v>
      </c>
      <c r="B1978" t="n">
        <v>130</v>
      </c>
      <c r="C1978" t="inlineStr">
        <is>
          <t xml:space="preserve">CONCLUIDO	</t>
        </is>
      </c>
      <c r="D1978" t="n">
        <v>9.9679</v>
      </c>
      <c r="E1978" t="n">
        <v>10.03</v>
      </c>
      <c r="F1978" t="n">
        <v>6.84</v>
      </c>
      <c r="G1978" t="n">
        <v>51.27</v>
      </c>
      <c r="H1978" t="n">
        <v>0.74</v>
      </c>
      <c r="I1978" t="n">
        <v>8</v>
      </c>
      <c r="J1978" t="n">
        <v>271.95</v>
      </c>
      <c r="K1978" t="n">
        <v>59.19</v>
      </c>
      <c r="L1978" t="n">
        <v>11.25</v>
      </c>
      <c r="M1978" t="n">
        <v>6</v>
      </c>
      <c r="N1978" t="n">
        <v>71.5</v>
      </c>
      <c r="O1978" t="n">
        <v>33774.23</v>
      </c>
      <c r="P1978" t="n">
        <v>109.29</v>
      </c>
      <c r="Q1978" t="n">
        <v>204.19</v>
      </c>
      <c r="R1978" t="n">
        <v>26.37</v>
      </c>
      <c r="S1978" t="n">
        <v>17.37</v>
      </c>
      <c r="T1978" t="n">
        <v>2385.36</v>
      </c>
      <c r="U1978" t="n">
        <v>0.66</v>
      </c>
      <c r="V1978" t="n">
        <v>0.75</v>
      </c>
      <c r="W1978" t="n">
        <v>1.15</v>
      </c>
      <c r="X1978" t="n">
        <v>0.14</v>
      </c>
      <c r="Y1978" t="n">
        <v>1</v>
      </c>
      <c r="Z1978" t="n">
        <v>10</v>
      </c>
    </row>
    <row r="1979">
      <c r="A1979" t="n">
        <v>42</v>
      </c>
      <c r="B1979" t="n">
        <v>130</v>
      </c>
      <c r="C1979" t="inlineStr">
        <is>
          <t xml:space="preserve">CONCLUIDO	</t>
        </is>
      </c>
      <c r="D1979" t="n">
        <v>9.9831</v>
      </c>
      <c r="E1979" t="n">
        <v>10.02</v>
      </c>
      <c r="F1979" t="n">
        <v>6.82</v>
      </c>
      <c r="G1979" t="n">
        <v>51.16</v>
      </c>
      <c r="H1979" t="n">
        <v>0.75</v>
      </c>
      <c r="I1979" t="n">
        <v>8</v>
      </c>
      <c r="J1979" t="n">
        <v>272.43</v>
      </c>
      <c r="K1979" t="n">
        <v>59.19</v>
      </c>
      <c r="L1979" t="n">
        <v>11.5</v>
      </c>
      <c r="M1979" t="n">
        <v>6</v>
      </c>
      <c r="N1979" t="n">
        <v>71.73</v>
      </c>
      <c r="O1979" t="n">
        <v>33833.57</v>
      </c>
      <c r="P1979" t="n">
        <v>109.08</v>
      </c>
      <c r="Q1979" t="n">
        <v>204.15</v>
      </c>
      <c r="R1979" t="n">
        <v>25.8</v>
      </c>
      <c r="S1979" t="n">
        <v>17.37</v>
      </c>
      <c r="T1979" t="n">
        <v>2102.46</v>
      </c>
      <c r="U1979" t="n">
        <v>0.67</v>
      </c>
      <c r="V1979" t="n">
        <v>0.75</v>
      </c>
      <c r="W1979" t="n">
        <v>1.15</v>
      </c>
      <c r="X1979" t="n">
        <v>0.13</v>
      </c>
      <c r="Y1979" t="n">
        <v>1</v>
      </c>
      <c r="Z1979" t="n">
        <v>10</v>
      </c>
    </row>
    <row r="1980">
      <c r="A1980" t="n">
        <v>43</v>
      </c>
      <c r="B1980" t="n">
        <v>130</v>
      </c>
      <c r="C1980" t="inlineStr">
        <is>
          <t xml:space="preserve">CONCLUIDO	</t>
        </is>
      </c>
      <c r="D1980" t="n">
        <v>9.9825</v>
      </c>
      <c r="E1980" t="n">
        <v>10.02</v>
      </c>
      <c r="F1980" t="n">
        <v>6.82</v>
      </c>
      <c r="G1980" t="n">
        <v>51.16</v>
      </c>
      <c r="H1980" t="n">
        <v>0.77</v>
      </c>
      <c r="I1980" t="n">
        <v>8</v>
      </c>
      <c r="J1980" t="n">
        <v>272.91</v>
      </c>
      <c r="K1980" t="n">
        <v>59.19</v>
      </c>
      <c r="L1980" t="n">
        <v>11.75</v>
      </c>
      <c r="M1980" t="n">
        <v>6</v>
      </c>
      <c r="N1980" t="n">
        <v>71.95999999999999</v>
      </c>
      <c r="O1980" t="n">
        <v>33892.87</v>
      </c>
      <c r="P1980" t="n">
        <v>108.91</v>
      </c>
      <c r="Q1980" t="n">
        <v>204.16</v>
      </c>
      <c r="R1980" t="n">
        <v>25.89</v>
      </c>
      <c r="S1980" t="n">
        <v>17.37</v>
      </c>
      <c r="T1980" t="n">
        <v>2145.57</v>
      </c>
      <c r="U1980" t="n">
        <v>0.67</v>
      </c>
      <c r="V1980" t="n">
        <v>0.75</v>
      </c>
      <c r="W1980" t="n">
        <v>1.15</v>
      </c>
      <c r="X1980" t="n">
        <v>0.13</v>
      </c>
      <c r="Y1980" t="n">
        <v>1</v>
      </c>
      <c r="Z1980" t="n">
        <v>10</v>
      </c>
    </row>
    <row r="1981">
      <c r="A1981" t="n">
        <v>44</v>
      </c>
      <c r="B1981" t="n">
        <v>130</v>
      </c>
      <c r="C1981" t="inlineStr">
        <is>
          <t xml:space="preserve">CONCLUIDO	</t>
        </is>
      </c>
      <c r="D1981" t="n">
        <v>9.972899999999999</v>
      </c>
      <c r="E1981" t="n">
        <v>10.03</v>
      </c>
      <c r="F1981" t="n">
        <v>6.83</v>
      </c>
      <c r="G1981" t="n">
        <v>51.23</v>
      </c>
      <c r="H1981" t="n">
        <v>0.78</v>
      </c>
      <c r="I1981" t="n">
        <v>8</v>
      </c>
      <c r="J1981" t="n">
        <v>273.39</v>
      </c>
      <c r="K1981" t="n">
        <v>59.19</v>
      </c>
      <c r="L1981" t="n">
        <v>12</v>
      </c>
      <c r="M1981" t="n">
        <v>6</v>
      </c>
      <c r="N1981" t="n">
        <v>72.2</v>
      </c>
      <c r="O1981" t="n">
        <v>33952.26</v>
      </c>
      <c r="P1981" t="n">
        <v>108.92</v>
      </c>
      <c r="Q1981" t="n">
        <v>204.18</v>
      </c>
      <c r="R1981" t="n">
        <v>26.28</v>
      </c>
      <c r="S1981" t="n">
        <v>17.37</v>
      </c>
      <c r="T1981" t="n">
        <v>2344.01</v>
      </c>
      <c r="U1981" t="n">
        <v>0.66</v>
      </c>
      <c r="V1981" t="n">
        <v>0.75</v>
      </c>
      <c r="W1981" t="n">
        <v>1.15</v>
      </c>
      <c r="X1981" t="n">
        <v>0.14</v>
      </c>
      <c r="Y1981" t="n">
        <v>1</v>
      </c>
      <c r="Z1981" t="n">
        <v>10</v>
      </c>
    </row>
    <row r="1982">
      <c r="A1982" t="n">
        <v>45</v>
      </c>
      <c r="B1982" t="n">
        <v>130</v>
      </c>
      <c r="C1982" t="inlineStr">
        <is>
          <t xml:space="preserve">CONCLUIDO	</t>
        </is>
      </c>
      <c r="D1982" t="n">
        <v>9.9778</v>
      </c>
      <c r="E1982" t="n">
        <v>10.02</v>
      </c>
      <c r="F1982" t="n">
        <v>6.83</v>
      </c>
      <c r="G1982" t="n">
        <v>51.2</v>
      </c>
      <c r="H1982" t="n">
        <v>0.8</v>
      </c>
      <c r="I1982" t="n">
        <v>8</v>
      </c>
      <c r="J1982" t="n">
        <v>273.87</v>
      </c>
      <c r="K1982" t="n">
        <v>59.19</v>
      </c>
      <c r="L1982" t="n">
        <v>12.25</v>
      </c>
      <c r="M1982" t="n">
        <v>6</v>
      </c>
      <c r="N1982" t="n">
        <v>72.43000000000001</v>
      </c>
      <c r="O1982" t="n">
        <v>34011.74</v>
      </c>
      <c r="P1982" t="n">
        <v>108.8</v>
      </c>
      <c r="Q1982" t="n">
        <v>204.14</v>
      </c>
      <c r="R1982" t="n">
        <v>26.14</v>
      </c>
      <c r="S1982" t="n">
        <v>17.37</v>
      </c>
      <c r="T1982" t="n">
        <v>2272.12</v>
      </c>
      <c r="U1982" t="n">
        <v>0.66</v>
      </c>
      <c r="V1982" t="n">
        <v>0.75</v>
      </c>
      <c r="W1982" t="n">
        <v>1.15</v>
      </c>
      <c r="X1982" t="n">
        <v>0.14</v>
      </c>
      <c r="Y1982" t="n">
        <v>1</v>
      </c>
      <c r="Z1982" t="n">
        <v>10</v>
      </c>
    </row>
    <row r="1983">
      <c r="A1983" t="n">
        <v>46</v>
      </c>
      <c r="B1983" t="n">
        <v>130</v>
      </c>
      <c r="C1983" t="inlineStr">
        <is>
          <t xml:space="preserve">CONCLUIDO	</t>
        </is>
      </c>
      <c r="D1983" t="n">
        <v>9.9803</v>
      </c>
      <c r="E1983" t="n">
        <v>10.02</v>
      </c>
      <c r="F1983" t="n">
        <v>6.82</v>
      </c>
      <c r="G1983" t="n">
        <v>51.18</v>
      </c>
      <c r="H1983" t="n">
        <v>0.8100000000000001</v>
      </c>
      <c r="I1983" t="n">
        <v>8</v>
      </c>
      <c r="J1983" t="n">
        <v>274.35</v>
      </c>
      <c r="K1983" t="n">
        <v>59.19</v>
      </c>
      <c r="L1983" t="n">
        <v>12.5</v>
      </c>
      <c r="M1983" t="n">
        <v>6</v>
      </c>
      <c r="N1983" t="n">
        <v>72.66</v>
      </c>
      <c r="O1983" t="n">
        <v>34071.31</v>
      </c>
      <c r="P1983" t="n">
        <v>108.7</v>
      </c>
      <c r="Q1983" t="n">
        <v>204.15</v>
      </c>
      <c r="R1983" t="n">
        <v>25.99</v>
      </c>
      <c r="S1983" t="n">
        <v>17.37</v>
      </c>
      <c r="T1983" t="n">
        <v>2196.23</v>
      </c>
      <c r="U1983" t="n">
        <v>0.67</v>
      </c>
      <c r="V1983" t="n">
        <v>0.75</v>
      </c>
      <c r="W1983" t="n">
        <v>1.15</v>
      </c>
      <c r="X1983" t="n">
        <v>0.13</v>
      </c>
      <c r="Y1983" t="n">
        <v>1</v>
      </c>
      <c r="Z1983" t="n">
        <v>10</v>
      </c>
    </row>
    <row r="1984">
      <c r="A1984" t="n">
        <v>47</v>
      </c>
      <c r="B1984" t="n">
        <v>130</v>
      </c>
      <c r="C1984" t="inlineStr">
        <is>
          <t xml:space="preserve">CONCLUIDO	</t>
        </is>
      </c>
      <c r="D1984" t="n">
        <v>9.974500000000001</v>
      </c>
      <c r="E1984" t="n">
        <v>10.03</v>
      </c>
      <c r="F1984" t="n">
        <v>6.83</v>
      </c>
      <c r="G1984" t="n">
        <v>51.22</v>
      </c>
      <c r="H1984" t="n">
        <v>0.83</v>
      </c>
      <c r="I1984" t="n">
        <v>8</v>
      </c>
      <c r="J1984" t="n">
        <v>274.84</v>
      </c>
      <c r="K1984" t="n">
        <v>59.19</v>
      </c>
      <c r="L1984" t="n">
        <v>12.75</v>
      </c>
      <c r="M1984" t="n">
        <v>6</v>
      </c>
      <c r="N1984" t="n">
        <v>72.89</v>
      </c>
      <c r="O1984" t="n">
        <v>34130.98</v>
      </c>
      <c r="P1984" t="n">
        <v>108.56</v>
      </c>
      <c r="Q1984" t="n">
        <v>204.14</v>
      </c>
      <c r="R1984" t="n">
        <v>26.09</v>
      </c>
      <c r="S1984" t="n">
        <v>17.37</v>
      </c>
      <c r="T1984" t="n">
        <v>2245.1</v>
      </c>
      <c r="U1984" t="n">
        <v>0.67</v>
      </c>
      <c r="V1984" t="n">
        <v>0.75</v>
      </c>
      <c r="W1984" t="n">
        <v>1.15</v>
      </c>
      <c r="X1984" t="n">
        <v>0.14</v>
      </c>
      <c r="Y1984" t="n">
        <v>1</v>
      </c>
      <c r="Z1984" t="n">
        <v>10</v>
      </c>
    </row>
    <row r="1985">
      <c r="A1985" t="n">
        <v>48</v>
      </c>
      <c r="B1985" t="n">
        <v>130</v>
      </c>
      <c r="C1985" t="inlineStr">
        <is>
          <t xml:space="preserve">CONCLUIDO	</t>
        </is>
      </c>
      <c r="D1985" t="n">
        <v>10.0474</v>
      </c>
      <c r="E1985" t="n">
        <v>9.949999999999999</v>
      </c>
      <c r="F1985" t="n">
        <v>6.81</v>
      </c>
      <c r="G1985" t="n">
        <v>58.33</v>
      </c>
      <c r="H1985" t="n">
        <v>0.84</v>
      </c>
      <c r="I1985" t="n">
        <v>7</v>
      </c>
      <c r="J1985" t="n">
        <v>275.32</v>
      </c>
      <c r="K1985" t="n">
        <v>59.19</v>
      </c>
      <c r="L1985" t="n">
        <v>13</v>
      </c>
      <c r="M1985" t="n">
        <v>5</v>
      </c>
      <c r="N1985" t="n">
        <v>73.13</v>
      </c>
      <c r="O1985" t="n">
        <v>34190.73</v>
      </c>
      <c r="P1985" t="n">
        <v>108.09</v>
      </c>
      <c r="Q1985" t="n">
        <v>204.14</v>
      </c>
      <c r="R1985" t="n">
        <v>25.26</v>
      </c>
      <c r="S1985" t="n">
        <v>17.37</v>
      </c>
      <c r="T1985" t="n">
        <v>1837.19</v>
      </c>
      <c r="U1985" t="n">
        <v>0.6899999999999999</v>
      </c>
      <c r="V1985" t="n">
        <v>0.75</v>
      </c>
      <c r="W1985" t="n">
        <v>1.15</v>
      </c>
      <c r="X1985" t="n">
        <v>0.11</v>
      </c>
      <c r="Y1985" t="n">
        <v>1</v>
      </c>
      <c r="Z1985" t="n">
        <v>10</v>
      </c>
    </row>
    <row r="1986">
      <c r="A1986" t="n">
        <v>49</v>
      </c>
      <c r="B1986" t="n">
        <v>130</v>
      </c>
      <c r="C1986" t="inlineStr">
        <is>
          <t xml:space="preserve">CONCLUIDO	</t>
        </is>
      </c>
      <c r="D1986" t="n">
        <v>10.05</v>
      </c>
      <c r="E1986" t="n">
        <v>9.949999999999999</v>
      </c>
      <c r="F1986" t="n">
        <v>6.8</v>
      </c>
      <c r="G1986" t="n">
        <v>58.31</v>
      </c>
      <c r="H1986" t="n">
        <v>0.86</v>
      </c>
      <c r="I1986" t="n">
        <v>7</v>
      </c>
      <c r="J1986" t="n">
        <v>275.81</v>
      </c>
      <c r="K1986" t="n">
        <v>59.19</v>
      </c>
      <c r="L1986" t="n">
        <v>13.25</v>
      </c>
      <c r="M1986" t="n">
        <v>5</v>
      </c>
      <c r="N1986" t="n">
        <v>73.36</v>
      </c>
      <c r="O1986" t="n">
        <v>34250.57</v>
      </c>
      <c r="P1986" t="n">
        <v>108.22</v>
      </c>
      <c r="Q1986" t="n">
        <v>204.14</v>
      </c>
      <c r="R1986" t="n">
        <v>25.27</v>
      </c>
      <c r="S1986" t="n">
        <v>17.37</v>
      </c>
      <c r="T1986" t="n">
        <v>1842.24</v>
      </c>
      <c r="U1986" t="n">
        <v>0.6899999999999999</v>
      </c>
      <c r="V1986" t="n">
        <v>0.75</v>
      </c>
      <c r="W1986" t="n">
        <v>1.15</v>
      </c>
      <c r="X1986" t="n">
        <v>0.11</v>
      </c>
      <c r="Y1986" t="n">
        <v>1</v>
      </c>
      <c r="Z1986" t="n">
        <v>10</v>
      </c>
    </row>
    <row r="1987">
      <c r="A1987" t="n">
        <v>50</v>
      </c>
      <c r="B1987" t="n">
        <v>130</v>
      </c>
      <c r="C1987" t="inlineStr">
        <is>
          <t xml:space="preserve">CONCLUIDO	</t>
        </is>
      </c>
      <c r="D1987" t="n">
        <v>10.0517</v>
      </c>
      <c r="E1987" t="n">
        <v>9.949999999999999</v>
      </c>
      <c r="F1987" t="n">
        <v>6.8</v>
      </c>
      <c r="G1987" t="n">
        <v>58.3</v>
      </c>
      <c r="H1987" t="n">
        <v>0.87</v>
      </c>
      <c r="I1987" t="n">
        <v>7</v>
      </c>
      <c r="J1987" t="n">
        <v>276.29</v>
      </c>
      <c r="K1987" t="n">
        <v>59.19</v>
      </c>
      <c r="L1987" t="n">
        <v>13.5</v>
      </c>
      <c r="M1987" t="n">
        <v>5</v>
      </c>
      <c r="N1987" t="n">
        <v>73.59999999999999</v>
      </c>
      <c r="O1987" t="n">
        <v>34310.51</v>
      </c>
      <c r="P1987" t="n">
        <v>108.39</v>
      </c>
      <c r="Q1987" t="n">
        <v>204.17</v>
      </c>
      <c r="R1987" t="n">
        <v>25.3</v>
      </c>
      <c r="S1987" t="n">
        <v>17.37</v>
      </c>
      <c r="T1987" t="n">
        <v>1859.13</v>
      </c>
      <c r="U1987" t="n">
        <v>0.6899999999999999</v>
      </c>
      <c r="V1987" t="n">
        <v>0.75</v>
      </c>
      <c r="W1987" t="n">
        <v>1.14</v>
      </c>
      <c r="X1987" t="n">
        <v>0.11</v>
      </c>
      <c r="Y1987" t="n">
        <v>1</v>
      </c>
      <c r="Z1987" t="n">
        <v>10</v>
      </c>
    </row>
    <row r="1988">
      <c r="A1988" t="n">
        <v>51</v>
      </c>
      <c r="B1988" t="n">
        <v>130</v>
      </c>
      <c r="C1988" t="inlineStr">
        <is>
          <t xml:space="preserve">CONCLUIDO	</t>
        </is>
      </c>
      <c r="D1988" t="n">
        <v>10.0458</v>
      </c>
      <c r="E1988" t="n">
        <v>9.949999999999999</v>
      </c>
      <c r="F1988" t="n">
        <v>6.81</v>
      </c>
      <c r="G1988" t="n">
        <v>58.35</v>
      </c>
      <c r="H1988" t="n">
        <v>0.88</v>
      </c>
      <c r="I1988" t="n">
        <v>7</v>
      </c>
      <c r="J1988" t="n">
        <v>276.78</v>
      </c>
      <c r="K1988" t="n">
        <v>59.19</v>
      </c>
      <c r="L1988" t="n">
        <v>13.75</v>
      </c>
      <c r="M1988" t="n">
        <v>5</v>
      </c>
      <c r="N1988" t="n">
        <v>73.84</v>
      </c>
      <c r="O1988" t="n">
        <v>34370.54</v>
      </c>
      <c r="P1988" t="n">
        <v>108.43</v>
      </c>
      <c r="Q1988" t="n">
        <v>204.14</v>
      </c>
      <c r="R1988" t="n">
        <v>25.53</v>
      </c>
      <c r="S1988" t="n">
        <v>17.37</v>
      </c>
      <c r="T1988" t="n">
        <v>1972.36</v>
      </c>
      <c r="U1988" t="n">
        <v>0.68</v>
      </c>
      <c r="V1988" t="n">
        <v>0.75</v>
      </c>
      <c r="W1988" t="n">
        <v>1.14</v>
      </c>
      <c r="X1988" t="n">
        <v>0.12</v>
      </c>
      <c r="Y1988" t="n">
        <v>1</v>
      </c>
      <c r="Z1988" t="n">
        <v>10</v>
      </c>
    </row>
    <row r="1989">
      <c r="A1989" t="n">
        <v>52</v>
      </c>
      <c r="B1989" t="n">
        <v>130</v>
      </c>
      <c r="C1989" t="inlineStr">
        <is>
          <t xml:space="preserve">CONCLUIDO	</t>
        </is>
      </c>
      <c r="D1989" t="n">
        <v>10.0393</v>
      </c>
      <c r="E1989" t="n">
        <v>9.960000000000001</v>
      </c>
      <c r="F1989" t="n">
        <v>6.81</v>
      </c>
      <c r="G1989" t="n">
        <v>58.4</v>
      </c>
      <c r="H1989" t="n">
        <v>0.9</v>
      </c>
      <c r="I1989" t="n">
        <v>7</v>
      </c>
      <c r="J1989" t="n">
        <v>277.27</v>
      </c>
      <c r="K1989" t="n">
        <v>59.19</v>
      </c>
      <c r="L1989" t="n">
        <v>14</v>
      </c>
      <c r="M1989" t="n">
        <v>5</v>
      </c>
      <c r="N1989" t="n">
        <v>74.06999999999999</v>
      </c>
      <c r="O1989" t="n">
        <v>34430.66</v>
      </c>
      <c r="P1989" t="n">
        <v>108.53</v>
      </c>
      <c r="Q1989" t="n">
        <v>204.16</v>
      </c>
      <c r="R1989" t="n">
        <v>25.62</v>
      </c>
      <c r="S1989" t="n">
        <v>17.37</v>
      </c>
      <c r="T1989" t="n">
        <v>2018.18</v>
      </c>
      <c r="U1989" t="n">
        <v>0.68</v>
      </c>
      <c r="V1989" t="n">
        <v>0.75</v>
      </c>
      <c r="W1989" t="n">
        <v>1.15</v>
      </c>
      <c r="X1989" t="n">
        <v>0.12</v>
      </c>
      <c r="Y1989" t="n">
        <v>1</v>
      </c>
      <c r="Z1989" t="n">
        <v>10</v>
      </c>
    </row>
    <row r="1990">
      <c r="A1990" t="n">
        <v>53</v>
      </c>
      <c r="B1990" t="n">
        <v>130</v>
      </c>
      <c r="C1990" t="inlineStr">
        <is>
          <t xml:space="preserve">CONCLUIDO	</t>
        </is>
      </c>
      <c r="D1990" t="n">
        <v>10.0404</v>
      </c>
      <c r="E1990" t="n">
        <v>9.960000000000001</v>
      </c>
      <c r="F1990" t="n">
        <v>6.81</v>
      </c>
      <c r="G1990" t="n">
        <v>58.39</v>
      </c>
      <c r="H1990" t="n">
        <v>0.91</v>
      </c>
      <c r="I1990" t="n">
        <v>7</v>
      </c>
      <c r="J1990" t="n">
        <v>277.76</v>
      </c>
      <c r="K1990" t="n">
        <v>59.19</v>
      </c>
      <c r="L1990" t="n">
        <v>14.25</v>
      </c>
      <c r="M1990" t="n">
        <v>5</v>
      </c>
      <c r="N1990" t="n">
        <v>74.31</v>
      </c>
      <c r="O1990" t="n">
        <v>34490.87</v>
      </c>
      <c r="P1990" t="n">
        <v>108.38</v>
      </c>
      <c r="Q1990" t="n">
        <v>204.14</v>
      </c>
      <c r="R1990" t="n">
        <v>25.64</v>
      </c>
      <c r="S1990" t="n">
        <v>17.37</v>
      </c>
      <c r="T1990" t="n">
        <v>2026.26</v>
      </c>
      <c r="U1990" t="n">
        <v>0.68</v>
      </c>
      <c r="V1990" t="n">
        <v>0.75</v>
      </c>
      <c r="W1990" t="n">
        <v>1.15</v>
      </c>
      <c r="X1990" t="n">
        <v>0.12</v>
      </c>
      <c r="Y1990" t="n">
        <v>1</v>
      </c>
      <c r="Z1990" t="n">
        <v>10</v>
      </c>
    </row>
    <row r="1991">
      <c r="A1991" t="n">
        <v>54</v>
      </c>
      <c r="B1991" t="n">
        <v>130</v>
      </c>
      <c r="C1991" t="inlineStr">
        <is>
          <t xml:space="preserve">CONCLUIDO	</t>
        </is>
      </c>
      <c r="D1991" t="n">
        <v>10.0416</v>
      </c>
      <c r="E1991" t="n">
        <v>9.960000000000001</v>
      </c>
      <c r="F1991" t="n">
        <v>6.81</v>
      </c>
      <c r="G1991" t="n">
        <v>58.38</v>
      </c>
      <c r="H1991" t="n">
        <v>0.93</v>
      </c>
      <c r="I1991" t="n">
        <v>7</v>
      </c>
      <c r="J1991" t="n">
        <v>278.25</v>
      </c>
      <c r="K1991" t="n">
        <v>59.19</v>
      </c>
      <c r="L1991" t="n">
        <v>14.5</v>
      </c>
      <c r="M1991" t="n">
        <v>5</v>
      </c>
      <c r="N1991" t="n">
        <v>74.55</v>
      </c>
      <c r="O1991" t="n">
        <v>34551.18</v>
      </c>
      <c r="P1991" t="n">
        <v>108.16</v>
      </c>
      <c r="Q1991" t="n">
        <v>204.14</v>
      </c>
      <c r="R1991" t="n">
        <v>25.57</v>
      </c>
      <c r="S1991" t="n">
        <v>17.37</v>
      </c>
      <c r="T1991" t="n">
        <v>1989.87</v>
      </c>
      <c r="U1991" t="n">
        <v>0.68</v>
      </c>
      <c r="V1991" t="n">
        <v>0.75</v>
      </c>
      <c r="W1991" t="n">
        <v>1.15</v>
      </c>
      <c r="X1991" t="n">
        <v>0.12</v>
      </c>
      <c r="Y1991" t="n">
        <v>1</v>
      </c>
      <c r="Z1991" t="n">
        <v>10</v>
      </c>
    </row>
    <row r="1992">
      <c r="A1992" t="n">
        <v>55</v>
      </c>
      <c r="B1992" t="n">
        <v>130</v>
      </c>
      <c r="C1992" t="inlineStr">
        <is>
          <t xml:space="preserve">CONCLUIDO	</t>
        </is>
      </c>
      <c r="D1992" t="n">
        <v>10.0304</v>
      </c>
      <c r="E1992" t="n">
        <v>9.970000000000001</v>
      </c>
      <c r="F1992" t="n">
        <v>6.82</v>
      </c>
      <c r="G1992" t="n">
        <v>58.48</v>
      </c>
      <c r="H1992" t="n">
        <v>0.9399999999999999</v>
      </c>
      <c r="I1992" t="n">
        <v>7</v>
      </c>
      <c r="J1992" t="n">
        <v>278.74</v>
      </c>
      <c r="K1992" t="n">
        <v>59.19</v>
      </c>
      <c r="L1992" t="n">
        <v>14.75</v>
      </c>
      <c r="M1992" t="n">
        <v>5</v>
      </c>
      <c r="N1992" t="n">
        <v>74.79000000000001</v>
      </c>
      <c r="O1992" t="n">
        <v>34611.59</v>
      </c>
      <c r="P1992" t="n">
        <v>108.18</v>
      </c>
      <c r="Q1992" t="n">
        <v>204.14</v>
      </c>
      <c r="R1992" t="n">
        <v>25.78</v>
      </c>
      <c r="S1992" t="n">
        <v>17.37</v>
      </c>
      <c r="T1992" t="n">
        <v>2096.51</v>
      </c>
      <c r="U1992" t="n">
        <v>0.67</v>
      </c>
      <c r="V1992" t="n">
        <v>0.75</v>
      </c>
      <c r="W1992" t="n">
        <v>1.15</v>
      </c>
      <c r="X1992" t="n">
        <v>0.13</v>
      </c>
      <c r="Y1992" t="n">
        <v>1</v>
      </c>
      <c r="Z1992" t="n">
        <v>10</v>
      </c>
    </row>
    <row r="1993">
      <c r="A1993" t="n">
        <v>56</v>
      </c>
      <c r="B1993" t="n">
        <v>130</v>
      </c>
      <c r="C1993" t="inlineStr">
        <is>
          <t xml:space="preserve">CONCLUIDO	</t>
        </is>
      </c>
      <c r="D1993" t="n">
        <v>10.0421</v>
      </c>
      <c r="E1993" t="n">
        <v>9.960000000000001</v>
      </c>
      <c r="F1993" t="n">
        <v>6.81</v>
      </c>
      <c r="G1993" t="n">
        <v>58.38</v>
      </c>
      <c r="H1993" t="n">
        <v>0.96</v>
      </c>
      <c r="I1993" t="n">
        <v>7</v>
      </c>
      <c r="J1993" t="n">
        <v>279.23</v>
      </c>
      <c r="K1993" t="n">
        <v>59.19</v>
      </c>
      <c r="L1993" t="n">
        <v>15</v>
      </c>
      <c r="M1993" t="n">
        <v>5</v>
      </c>
      <c r="N1993" t="n">
        <v>75.03</v>
      </c>
      <c r="O1993" t="n">
        <v>34672.08</v>
      </c>
      <c r="P1993" t="n">
        <v>107.8</v>
      </c>
      <c r="Q1993" t="n">
        <v>204.14</v>
      </c>
      <c r="R1993" t="n">
        <v>25.66</v>
      </c>
      <c r="S1993" t="n">
        <v>17.37</v>
      </c>
      <c r="T1993" t="n">
        <v>2038.88</v>
      </c>
      <c r="U1993" t="n">
        <v>0.68</v>
      </c>
      <c r="V1993" t="n">
        <v>0.75</v>
      </c>
      <c r="W1993" t="n">
        <v>1.15</v>
      </c>
      <c r="X1993" t="n">
        <v>0.12</v>
      </c>
      <c r="Y1993" t="n">
        <v>1</v>
      </c>
      <c r="Z1993" t="n">
        <v>10</v>
      </c>
    </row>
    <row r="1994">
      <c r="A1994" t="n">
        <v>57</v>
      </c>
      <c r="B1994" t="n">
        <v>130</v>
      </c>
      <c r="C1994" t="inlineStr">
        <is>
          <t xml:space="preserve">CONCLUIDO	</t>
        </is>
      </c>
      <c r="D1994" t="n">
        <v>10.0444</v>
      </c>
      <c r="E1994" t="n">
        <v>9.960000000000001</v>
      </c>
      <c r="F1994" t="n">
        <v>6.81</v>
      </c>
      <c r="G1994" t="n">
        <v>58.36</v>
      </c>
      <c r="H1994" t="n">
        <v>0.97</v>
      </c>
      <c r="I1994" t="n">
        <v>7</v>
      </c>
      <c r="J1994" t="n">
        <v>279.72</v>
      </c>
      <c r="K1994" t="n">
        <v>59.19</v>
      </c>
      <c r="L1994" t="n">
        <v>15.25</v>
      </c>
      <c r="M1994" t="n">
        <v>5</v>
      </c>
      <c r="N1994" t="n">
        <v>75.27</v>
      </c>
      <c r="O1994" t="n">
        <v>34732.68</v>
      </c>
      <c r="P1994" t="n">
        <v>107.52</v>
      </c>
      <c r="Q1994" t="n">
        <v>204.14</v>
      </c>
      <c r="R1994" t="n">
        <v>25.46</v>
      </c>
      <c r="S1994" t="n">
        <v>17.37</v>
      </c>
      <c r="T1994" t="n">
        <v>1935.58</v>
      </c>
      <c r="U1994" t="n">
        <v>0.68</v>
      </c>
      <c r="V1994" t="n">
        <v>0.75</v>
      </c>
      <c r="W1994" t="n">
        <v>1.15</v>
      </c>
      <c r="X1994" t="n">
        <v>0.12</v>
      </c>
      <c r="Y1994" t="n">
        <v>1</v>
      </c>
      <c r="Z1994" t="n">
        <v>10</v>
      </c>
    </row>
    <row r="1995">
      <c r="A1995" t="n">
        <v>58</v>
      </c>
      <c r="B1995" t="n">
        <v>130</v>
      </c>
      <c r="C1995" t="inlineStr">
        <is>
          <t xml:space="preserve">CONCLUIDO	</t>
        </is>
      </c>
      <c r="D1995" t="n">
        <v>10.1175</v>
      </c>
      <c r="E1995" t="n">
        <v>9.880000000000001</v>
      </c>
      <c r="F1995" t="n">
        <v>6.79</v>
      </c>
      <c r="G1995" t="n">
        <v>67.86</v>
      </c>
      <c r="H1995" t="n">
        <v>0.98</v>
      </c>
      <c r="I1995" t="n">
        <v>6</v>
      </c>
      <c r="J1995" t="n">
        <v>280.21</v>
      </c>
      <c r="K1995" t="n">
        <v>59.19</v>
      </c>
      <c r="L1995" t="n">
        <v>15.5</v>
      </c>
      <c r="M1995" t="n">
        <v>4</v>
      </c>
      <c r="N1995" t="n">
        <v>75.52</v>
      </c>
      <c r="O1995" t="n">
        <v>34793.36</v>
      </c>
      <c r="P1995" t="n">
        <v>107.09</v>
      </c>
      <c r="Q1995" t="n">
        <v>204.15</v>
      </c>
      <c r="R1995" t="n">
        <v>24.72</v>
      </c>
      <c r="S1995" t="n">
        <v>17.37</v>
      </c>
      <c r="T1995" t="n">
        <v>1573.13</v>
      </c>
      <c r="U1995" t="n">
        <v>0.7</v>
      </c>
      <c r="V1995" t="n">
        <v>0.75</v>
      </c>
      <c r="W1995" t="n">
        <v>1.15</v>
      </c>
      <c r="X1995" t="n">
        <v>0.09</v>
      </c>
      <c r="Y1995" t="n">
        <v>1</v>
      </c>
      <c r="Z1995" t="n">
        <v>10</v>
      </c>
    </row>
    <row r="1996">
      <c r="A1996" t="n">
        <v>59</v>
      </c>
      <c r="B1996" t="n">
        <v>130</v>
      </c>
      <c r="C1996" t="inlineStr">
        <is>
          <t xml:space="preserve">CONCLUIDO	</t>
        </is>
      </c>
      <c r="D1996" t="n">
        <v>10.1135</v>
      </c>
      <c r="E1996" t="n">
        <v>9.890000000000001</v>
      </c>
      <c r="F1996" t="n">
        <v>6.79</v>
      </c>
      <c r="G1996" t="n">
        <v>67.89</v>
      </c>
      <c r="H1996" t="n">
        <v>1</v>
      </c>
      <c r="I1996" t="n">
        <v>6</v>
      </c>
      <c r="J1996" t="n">
        <v>280.7</v>
      </c>
      <c r="K1996" t="n">
        <v>59.19</v>
      </c>
      <c r="L1996" t="n">
        <v>15.75</v>
      </c>
      <c r="M1996" t="n">
        <v>4</v>
      </c>
      <c r="N1996" t="n">
        <v>75.76000000000001</v>
      </c>
      <c r="O1996" t="n">
        <v>34854.15</v>
      </c>
      <c r="P1996" t="n">
        <v>107.22</v>
      </c>
      <c r="Q1996" t="n">
        <v>204.14</v>
      </c>
      <c r="R1996" t="n">
        <v>24.79</v>
      </c>
      <c r="S1996" t="n">
        <v>17.37</v>
      </c>
      <c r="T1996" t="n">
        <v>1608.58</v>
      </c>
      <c r="U1996" t="n">
        <v>0.7</v>
      </c>
      <c r="V1996" t="n">
        <v>0.75</v>
      </c>
      <c r="W1996" t="n">
        <v>1.15</v>
      </c>
      <c r="X1996" t="n">
        <v>0.1</v>
      </c>
      <c r="Y1996" t="n">
        <v>1</v>
      </c>
      <c r="Z1996" t="n">
        <v>10</v>
      </c>
    </row>
    <row r="1997">
      <c r="A1997" t="n">
        <v>60</v>
      </c>
      <c r="B1997" t="n">
        <v>130</v>
      </c>
      <c r="C1997" t="inlineStr">
        <is>
          <t xml:space="preserve">CONCLUIDO	</t>
        </is>
      </c>
      <c r="D1997" t="n">
        <v>10.1143</v>
      </c>
      <c r="E1997" t="n">
        <v>9.890000000000001</v>
      </c>
      <c r="F1997" t="n">
        <v>6.79</v>
      </c>
      <c r="G1997" t="n">
        <v>67.89</v>
      </c>
      <c r="H1997" t="n">
        <v>1.01</v>
      </c>
      <c r="I1997" t="n">
        <v>6</v>
      </c>
      <c r="J1997" t="n">
        <v>281.2</v>
      </c>
      <c r="K1997" t="n">
        <v>59.19</v>
      </c>
      <c r="L1997" t="n">
        <v>16</v>
      </c>
      <c r="M1997" t="n">
        <v>4</v>
      </c>
      <c r="N1997" t="n">
        <v>76</v>
      </c>
      <c r="O1997" t="n">
        <v>34915.03</v>
      </c>
      <c r="P1997" t="n">
        <v>107.22</v>
      </c>
      <c r="Q1997" t="n">
        <v>204.14</v>
      </c>
      <c r="R1997" t="n">
        <v>24.84</v>
      </c>
      <c r="S1997" t="n">
        <v>17.37</v>
      </c>
      <c r="T1997" t="n">
        <v>1632.47</v>
      </c>
      <c r="U1997" t="n">
        <v>0.7</v>
      </c>
      <c r="V1997" t="n">
        <v>0.75</v>
      </c>
      <c r="W1997" t="n">
        <v>1.15</v>
      </c>
      <c r="X1997" t="n">
        <v>0.1</v>
      </c>
      <c r="Y1997" t="n">
        <v>1</v>
      </c>
      <c r="Z1997" t="n">
        <v>10</v>
      </c>
    </row>
    <row r="1998">
      <c r="A1998" t="n">
        <v>61</v>
      </c>
      <c r="B1998" t="n">
        <v>130</v>
      </c>
      <c r="C1998" t="inlineStr">
        <is>
          <t xml:space="preserve">CONCLUIDO	</t>
        </is>
      </c>
      <c r="D1998" t="n">
        <v>10.1138</v>
      </c>
      <c r="E1998" t="n">
        <v>9.890000000000001</v>
      </c>
      <c r="F1998" t="n">
        <v>6.79</v>
      </c>
      <c r="G1998" t="n">
        <v>67.89</v>
      </c>
      <c r="H1998" t="n">
        <v>1.03</v>
      </c>
      <c r="I1998" t="n">
        <v>6</v>
      </c>
      <c r="J1998" t="n">
        <v>281.69</v>
      </c>
      <c r="K1998" t="n">
        <v>59.19</v>
      </c>
      <c r="L1998" t="n">
        <v>16.25</v>
      </c>
      <c r="M1998" t="n">
        <v>4</v>
      </c>
      <c r="N1998" t="n">
        <v>76.25</v>
      </c>
      <c r="O1998" t="n">
        <v>34976</v>
      </c>
      <c r="P1998" t="n">
        <v>107.37</v>
      </c>
      <c r="Q1998" t="n">
        <v>204.14</v>
      </c>
      <c r="R1998" t="n">
        <v>24.87</v>
      </c>
      <c r="S1998" t="n">
        <v>17.37</v>
      </c>
      <c r="T1998" t="n">
        <v>1648.11</v>
      </c>
      <c r="U1998" t="n">
        <v>0.7</v>
      </c>
      <c r="V1998" t="n">
        <v>0.75</v>
      </c>
      <c r="W1998" t="n">
        <v>1.15</v>
      </c>
      <c r="X1998" t="n">
        <v>0.1</v>
      </c>
      <c r="Y1998" t="n">
        <v>1</v>
      </c>
      <c r="Z1998" t="n">
        <v>10</v>
      </c>
    </row>
    <row r="1999">
      <c r="A1999" t="n">
        <v>62</v>
      </c>
      <c r="B1999" t="n">
        <v>130</v>
      </c>
      <c r="C1999" t="inlineStr">
        <is>
          <t xml:space="preserve">CONCLUIDO	</t>
        </is>
      </c>
      <c r="D1999" t="n">
        <v>10.1101</v>
      </c>
      <c r="E1999" t="n">
        <v>9.890000000000001</v>
      </c>
      <c r="F1999" t="n">
        <v>6.79</v>
      </c>
      <c r="G1999" t="n">
        <v>67.93000000000001</v>
      </c>
      <c r="H1999" t="n">
        <v>1.04</v>
      </c>
      <c r="I1999" t="n">
        <v>6</v>
      </c>
      <c r="J1999" t="n">
        <v>282.19</v>
      </c>
      <c r="K1999" t="n">
        <v>59.19</v>
      </c>
      <c r="L1999" t="n">
        <v>16.5</v>
      </c>
      <c r="M1999" t="n">
        <v>4</v>
      </c>
      <c r="N1999" t="n">
        <v>76.48999999999999</v>
      </c>
      <c r="O1999" t="n">
        <v>35037.08</v>
      </c>
      <c r="P1999" t="n">
        <v>107.46</v>
      </c>
      <c r="Q1999" t="n">
        <v>204.15</v>
      </c>
      <c r="R1999" t="n">
        <v>25.04</v>
      </c>
      <c r="S1999" t="n">
        <v>17.37</v>
      </c>
      <c r="T1999" t="n">
        <v>1730.21</v>
      </c>
      <c r="U1999" t="n">
        <v>0.6899999999999999</v>
      </c>
      <c r="V1999" t="n">
        <v>0.75</v>
      </c>
      <c r="W1999" t="n">
        <v>1.15</v>
      </c>
      <c r="X1999" t="n">
        <v>0.1</v>
      </c>
      <c r="Y1999" t="n">
        <v>1</v>
      </c>
      <c r="Z1999" t="n">
        <v>10</v>
      </c>
    </row>
    <row r="2000">
      <c r="A2000" t="n">
        <v>63</v>
      </c>
      <c r="B2000" t="n">
        <v>130</v>
      </c>
      <c r="C2000" t="inlineStr">
        <is>
          <t xml:space="preserve">CONCLUIDO	</t>
        </is>
      </c>
      <c r="D2000" t="n">
        <v>10.1223</v>
      </c>
      <c r="E2000" t="n">
        <v>9.880000000000001</v>
      </c>
      <c r="F2000" t="n">
        <v>6.78</v>
      </c>
      <c r="G2000" t="n">
        <v>67.81</v>
      </c>
      <c r="H2000" t="n">
        <v>1.06</v>
      </c>
      <c r="I2000" t="n">
        <v>6</v>
      </c>
      <c r="J2000" t="n">
        <v>282.68</v>
      </c>
      <c r="K2000" t="n">
        <v>59.19</v>
      </c>
      <c r="L2000" t="n">
        <v>16.75</v>
      </c>
      <c r="M2000" t="n">
        <v>4</v>
      </c>
      <c r="N2000" t="n">
        <v>76.73999999999999</v>
      </c>
      <c r="O2000" t="n">
        <v>35098.25</v>
      </c>
      <c r="P2000" t="n">
        <v>107.22</v>
      </c>
      <c r="Q2000" t="n">
        <v>204.14</v>
      </c>
      <c r="R2000" t="n">
        <v>24.65</v>
      </c>
      <c r="S2000" t="n">
        <v>17.37</v>
      </c>
      <c r="T2000" t="n">
        <v>1535.1</v>
      </c>
      <c r="U2000" t="n">
        <v>0.7</v>
      </c>
      <c r="V2000" t="n">
        <v>0.75</v>
      </c>
      <c r="W2000" t="n">
        <v>1.14</v>
      </c>
      <c r="X2000" t="n">
        <v>0.09</v>
      </c>
      <c r="Y2000" t="n">
        <v>1</v>
      </c>
      <c r="Z2000" t="n">
        <v>10</v>
      </c>
    </row>
    <row r="2001">
      <c r="A2001" t="n">
        <v>64</v>
      </c>
      <c r="B2001" t="n">
        <v>130</v>
      </c>
      <c r="C2001" t="inlineStr">
        <is>
          <t xml:space="preserve">CONCLUIDO	</t>
        </is>
      </c>
      <c r="D2001" t="n">
        <v>10.1215</v>
      </c>
      <c r="E2001" t="n">
        <v>9.880000000000001</v>
      </c>
      <c r="F2001" t="n">
        <v>6.78</v>
      </c>
      <c r="G2001" t="n">
        <v>67.81999999999999</v>
      </c>
      <c r="H2001" t="n">
        <v>1.07</v>
      </c>
      <c r="I2001" t="n">
        <v>6</v>
      </c>
      <c r="J2001" t="n">
        <v>283.18</v>
      </c>
      <c r="K2001" t="n">
        <v>59.19</v>
      </c>
      <c r="L2001" t="n">
        <v>17</v>
      </c>
      <c r="M2001" t="n">
        <v>4</v>
      </c>
      <c r="N2001" t="n">
        <v>76.98</v>
      </c>
      <c r="O2001" t="n">
        <v>35159.52</v>
      </c>
      <c r="P2001" t="n">
        <v>107.06</v>
      </c>
      <c r="Q2001" t="n">
        <v>204.14</v>
      </c>
      <c r="R2001" t="n">
        <v>24.64</v>
      </c>
      <c r="S2001" t="n">
        <v>17.37</v>
      </c>
      <c r="T2001" t="n">
        <v>1531.24</v>
      </c>
      <c r="U2001" t="n">
        <v>0.71</v>
      </c>
      <c r="V2001" t="n">
        <v>0.75</v>
      </c>
      <c r="W2001" t="n">
        <v>1.14</v>
      </c>
      <c r="X2001" t="n">
        <v>0.09</v>
      </c>
      <c r="Y2001" t="n">
        <v>1</v>
      </c>
      <c r="Z2001" t="n">
        <v>10</v>
      </c>
    </row>
    <row r="2002">
      <c r="A2002" t="n">
        <v>65</v>
      </c>
      <c r="B2002" t="n">
        <v>130</v>
      </c>
      <c r="C2002" t="inlineStr">
        <is>
          <t xml:space="preserve">CONCLUIDO	</t>
        </is>
      </c>
      <c r="D2002" t="n">
        <v>10.1166</v>
      </c>
      <c r="E2002" t="n">
        <v>9.880000000000001</v>
      </c>
      <c r="F2002" t="n">
        <v>6.79</v>
      </c>
      <c r="G2002" t="n">
        <v>67.86</v>
      </c>
      <c r="H2002" t="n">
        <v>1.08</v>
      </c>
      <c r="I2002" t="n">
        <v>6</v>
      </c>
      <c r="J2002" t="n">
        <v>283.68</v>
      </c>
      <c r="K2002" t="n">
        <v>59.19</v>
      </c>
      <c r="L2002" t="n">
        <v>17.25</v>
      </c>
      <c r="M2002" t="n">
        <v>4</v>
      </c>
      <c r="N2002" t="n">
        <v>77.23</v>
      </c>
      <c r="O2002" t="n">
        <v>35220.89</v>
      </c>
      <c r="P2002" t="n">
        <v>107.01</v>
      </c>
      <c r="Q2002" t="n">
        <v>204.14</v>
      </c>
      <c r="R2002" t="n">
        <v>24.82</v>
      </c>
      <c r="S2002" t="n">
        <v>17.37</v>
      </c>
      <c r="T2002" t="n">
        <v>1621.54</v>
      </c>
      <c r="U2002" t="n">
        <v>0.7</v>
      </c>
      <c r="V2002" t="n">
        <v>0.75</v>
      </c>
      <c r="W2002" t="n">
        <v>1.14</v>
      </c>
      <c r="X2002" t="n">
        <v>0.1</v>
      </c>
      <c r="Y2002" t="n">
        <v>1</v>
      </c>
      <c r="Z2002" t="n">
        <v>10</v>
      </c>
    </row>
    <row r="2003">
      <c r="A2003" t="n">
        <v>66</v>
      </c>
      <c r="B2003" t="n">
        <v>130</v>
      </c>
      <c r="C2003" t="inlineStr">
        <is>
          <t xml:space="preserve">CONCLUIDO	</t>
        </is>
      </c>
      <c r="D2003" t="n">
        <v>10.1084</v>
      </c>
      <c r="E2003" t="n">
        <v>9.890000000000001</v>
      </c>
      <c r="F2003" t="n">
        <v>6.79</v>
      </c>
      <c r="G2003" t="n">
        <v>67.94</v>
      </c>
      <c r="H2003" t="n">
        <v>1.1</v>
      </c>
      <c r="I2003" t="n">
        <v>6</v>
      </c>
      <c r="J2003" t="n">
        <v>284.17</v>
      </c>
      <c r="K2003" t="n">
        <v>59.19</v>
      </c>
      <c r="L2003" t="n">
        <v>17.5</v>
      </c>
      <c r="M2003" t="n">
        <v>4</v>
      </c>
      <c r="N2003" t="n">
        <v>77.48</v>
      </c>
      <c r="O2003" t="n">
        <v>35282.36</v>
      </c>
      <c r="P2003" t="n">
        <v>107.12</v>
      </c>
      <c r="Q2003" t="n">
        <v>204.18</v>
      </c>
      <c r="R2003" t="n">
        <v>25.04</v>
      </c>
      <c r="S2003" t="n">
        <v>17.37</v>
      </c>
      <c r="T2003" t="n">
        <v>1733.57</v>
      </c>
      <c r="U2003" t="n">
        <v>0.6899999999999999</v>
      </c>
      <c r="V2003" t="n">
        <v>0.75</v>
      </c>
      <c r="W2003" t="n">
        <v>1.15</v>
      </c>
      <c r="X2003" t="n">
        <v>0.1</v>
      </c>
      <c r="Y2003" t="n">
        <v>1</v>
      </c>
      <c r="Z2003" t="n">
        <v>10</v>
      </c>
    </row>
    <row r="2004">
      <c r="A2004" t="n">
        <v>67</v>
      </c>
      <c r="B2004" t="n">
        <v>130</v>
      </c>
      <c r="C2004" t="inlineStr">
        <is>
          <t xml:space="preserve">CONCLUIDO	</t>
        </is>
      </c>
      <c r="D2004" t="n">
        <v>10.1115</v>
      </c>
      <c r="E2004" t="n">
        <v>9.890000000000001</v>
      </c>
      <c r="F2004" t="n">
        <v>6.79</v>
      </c>
      <c r="G2004" t="n">
        <v>67.91</v>
      </c>
      <c r="H2004" t="n">
        <v>1.11</v>
      </c>
      <c r="I2004" t="n">
        <v>6</v>
      </c>
      <c r="J2004" t="n">
        <v>284.67</v>
      </c>
      <c r="K2004" t="n">
        <v>59.19</v>
      </c>
      <c r="L2004" t="n">
        <v>17.75</v>
      </c>
      <c r="M2004" t="n">
        <v>4</v>
      </c>
      <c r="N2004" t="n">
        <v>77.73</v>
      </c>
      <c r="O2004" t="n">
        <v>35343.92</v>
      </c>
      <c r="P2004" t="n">
        <v>106.87</v>
      </c>
      <c r="Q2004" t="n">
        <v>204.16</v>
      </c>
      <c r="R2004" t="n">
        <v>25.04</v>
      </c>
      <c r="S2004" t="n">
        <v>17.37</v>
      </c>
      <c r="T2004" t="n">
        <v>1733.69</v>
      </c>
      <c r="U2004" t="n">
        <v>0.6899999999999999</v>
      </c>
      <c r="V2004" t="n">
        <v>0.75</v>
      </c>
      <c r="W2004" t="n">
        <v>1.14</v>
      </c>
      <c r="X2004" t="n">
        <v>0.1</v>
      </c>
      <c r="Y2004" t="n">
        <v>1</v>
      </c>
      <c r="Z2004" t="n">
        <v>10</v>
      </c>
    </row>
    <row r="2005">
      <c r="A2005" t="n">
        <v>68</v>
      </c>
      <c r="B2005" t="n">
        <v>130</v>
      </c>
      <c r="C2005" t="inlineStr">
        <is>
          <t xml:space="preserve">CONCLUIDO	</t>
        </is>
      </c>
      <c r="D2005" t="n">
        <v>10.1112</v>
      </c>
      <c r="E2005" t="n">
        <v>9.890000000000001</v>
      </c>
      <c r="F2005" t="n">
        <v>6.79</v>
      </c>
      <c r="G2005" t="n">
        <v>67.92</v>
      </c>
      <c r="H2005" t="n">
        <v>1.12</v>
      </c>
      <c r="I2005" t="n">
        <v>6</v>
      </c>
      <c r="J2005" t="n">
        <v>285.17</v>
      </c>
      <c r="K2005" t="n">
        <v>59.19</v>
      </c>
      <c r="L2005" t="n">
        <v>18</v>
      </c>
      <c r="M2005" t="n">
        <v>4</v>
      </c>
      <c r="N2005" t="n">
        <v>77.98</v>
      </c>
      <c r="O2005" t="n">
        <v>35405.59</v>
      </c>
      <c r="P2005" t="n">
        <v>106.67</v>
      </c>
      <c r="Q2005" t="n">
        <v>204.18</v>
      </c>
      <c r="R2005" t="n">
        <v>24.92</v>
      </c>
      <c r="S2005" t="n">
        <v>17.37</v>
      </c>
      <c r="T2005" t="n">
        <v>1673.98</v>
      </c>
      <c r="U2005" t="n">
        <v>0.7</v>
      </c>
      <c r="V2005" t="n">
        <v>0.75</v>
      </c>
      <c r="W2005" t="n">
        <v>1.15</v>
      </c>
      <c r="X2005" t="n">
        <v>0.1</v>
      </c>
      <c r="Y2005" t="n">
        <v>1</v>
      </c>
      <c r="Z2005" t="n">
        <v>10</v>
      </c>
    </row>
    <row r="2006">
      <c r="A2006" t="n">
        <v>69</v>
      </c>
      <c r="B2006" t="n">
        <v>130</v>
      </c>
      <c r="C2006" t="inlineStr">
        <is>
          <t xml:space="preserve">CONCLUIDO	</t>
        </is>
      </c>
      <c r="D2006" t="n">
        <v>10.1161</v>
      </c>
      <c r="E2006" t="n">
        <v>9.890000000000001</v>
      </c>
      <c r="F2006" t="n">
        <v>6.79</v>
      </c>
      <c r="G2006" t="n">
        <v>67.87</v>
      </c>
      <c r="H2006" t="n">
        <v>1.14</v>
      </c>
      <c r="I2006" t="n">
        <v>6</v>
      </c>
      <c r="J2006" t="n">
        <v>285.67</v>
      </c>
      <c r="K2006" t="n">
        <v>59.19</v>
      </c>
      <c r="L2006" t="n">
        <v>18.25</v>
      </c>
      <c r="M2006" t="n">
        <v>4</v>
      </c>
      <c r="N2006" t="n">
        <v>78.23</v>
      </c>
      <c r="O2006" t="n">
        <v>35467.36</v>
      </c>
      <c r="P2006" t="n">
        <v>106.64</v>
      </c>
      <c r="Q2006" t="n">
        <v>204.14</v>
      </c>
      <c r="R2006" t="n">
        <v>24.8</v>
      </c>
      <c r="S2006" t="n">
        <v>17.37</v>
      </c>
      <c r="T2006" t="n">
        <v>1611.34</v>
      </c>
      <c r="U2006" t="n">
        <v>0.7</v>
      </c>
      <c r="V2006" t="n">
        <v>0.75</v>
      </c>
      <c r="W2006" t="n">
        <v>1.15</v>
      </c>
      <c r="X2006" t="n">
        <v>0.1</v>
      </c>
      <c r="Y2006" t="n">
        <v>1</v>
      </c>
      <c r="Z2006" t="n">
        <v>10</v>
      </c>
    </row>
    <row r="2007">
      <c r="A2007" t="n">
        <v>70</v>
      </c>
      <c r="B2007" t="n">
        <v>130</v>
      </c>
      <c r="C2007" t="inlineStr">
        <is>
          <t xml:space="preserve">CONCLUIDO	</t>
        </is>
      </c>
      <c r="D2007" t="n">
        <v>10.1175</v>
      </c>
      <c r="E2007" t="n">
        <v>9.880000000000001</v>
      </c>
      <c r="F2007" t="n">
        <v>6.79</v>
      </c>
      <c r="G2007" t="n">
        <v>67.86</v>
      </c>
      <c r="H2007" t="n">
        <v>1.15</v>
      </c>
      <c r="I2007" t="n">
        <v>6</v>
      </c>
      <c r="J2007" t="n">
        <v>286.18</v>
      </c>
      <c r="K2007" t="n">
        <v>59.19</v>
      </c>
      <c r="L2007" t="n">
        <v>18.5</v>
      </c>
      <c r="M2007" t="n">
        <v>4</v>
      </c>
      <c r="N2007" t="n">
        <v>78.48</v>
      </c>
      <c r="O2007" t="n">
        <v>35529.23</v>
      </c>
      <c r="P2007" t="n">
        <v>106.47</v>
      </c>
      <c r="Q2007" t="n">
        <v>204.14</v>
      </c>
      <c r="R2007" t="n">
        <v>24.77</v>
      </c>
      <c r="S2007" t="n">
        <v>17.37</v>
      </c>
      <c r="T2007" t="n">
        <v>1599.49</v>
      </c>
      <c r="U2007" t="n">
        <v>0.7</v>
      </c>
      <c r="V2007" t="n">
        <v>0.75</v>
      </c>
      <c r="W2007" t="n">
        <v>1.15</v>
      </c>
      <c r="X2007" t="n">
        <v>0.09</v>
      </c>
      <c r="Y2007" t="n">
        <v>1</v>
      </c>
      <c r="Z2007" t="n">
        <v>10</v>
      </c>
    </row>
    <row r="2008">
      <c r="A2008" t="n">
        <v>71</v>
      </c>
      <c r="B2008" t="n">
        <v>130</v>
      </c>
      <c r="C2008" t="inlineStr">
        <is>
          <t xml:space="preserve">CONCLUIDO	</t>
        </is>
      </c>
      <c r="D2008" t="n">
        <v>10.1064</v>
      </c>
      <c r="E2008" t="n">
        <v>9.890000000000001</v>
      </c>
      <c r="F2008" t="n">
        <v>6.8</v>
      </c>
      <c r="G2008" t="n">
        <v>67.95999999999999</v>
      </c>
      <c r="H2008" t="n">
        <v>1.16</v>
      </c>
      <c r="I2008" t="n">
        <v>6</v>
      </c>
      <c r="J2008" t="n">
        <v>286.68</v>
      </c>
      <c r="K2008" t="n">
        <v>59.19</v>
      </c>
      <c r="L2008" t="n">
        <v>18.75</v>
      </c>
      <c r="M2008" t="n">
        <v>4</v>
      </c>
      <c r="N2008" t="n">
        <v>78.73999999999999</v>
      </c>
      <c r="O2008" t="n">
        <v>35591.33</v>
      </c>
      <c r="P2008" t="n">
        <v>106.3</v>
      </c>
      <c r="Q2008" t="n">
        <v>204.15</v>
      </c>
      <c r="R2008" t="n">
        <v>25.11</v>
      </c>
      <c r="S2008" t="n">
        <v>17.37</v>
      </c>
      <c r="T2008" t="n">
        <v>1767.49</v>
      </c>
      <c r="U2008" t="n">
        <v>0.6899999999999999</v>
      </c>
      <c r="V2008" t="n">
        <v>0.75</v>
      </c>
      <c r="W2008" t="n">
        <v>1.15</v>
      </c>
      <c r="X2008" t="n">
        <v>0.1</v>
      </c>
      <c r="Y2008" t="n">
        <v>1</v>
      </c>
      <c r="Z2008" t="n">
        <v>10</v>
      </c>
    </row>
    <row r="2009">
      <c r="A2009" t="n">
        <v>72</v>
      </c>
      <c r="B2009" t="n">
        <v>130</v>
      </c>
      <c r="C2009" t="inlineStr">
        <is>
          <t xml:space="preserve">CONCLUIDO	</t>
        </is>
      </c>
      <c r="D2009" t="n">
        <v>10.1882</v>
      </c>
      <c r="E2009" t="n">
        <v>9.82</v>
      </c>
      <c r="F2009" t="n">
        <v>6.77</v>
      </c>
      <c r="G2009" t="n">
        <v>81.19</v>
      </c>
      <c r="H2009" t="n">
        <v>1.18</v>
      </c>
      <c r="I2009" t="n">
        <v>5</v>
      </c>
      <c r="J2009" t="n">
        <v>287.18</v>
      </c>
      <c r="K2009" t="n">
        <v>59.19</v>
      </c>
      <c r="L2009" t="n">
        <v>19</v>
      </c>
      <c r="M2009" t="n">
        <v>3</v>
      </c>
      <c r="N2009" t="n">
        <v>78.98999999999999</v>
      </c>
      <c r="O2009" t="n">
        <v>35653.4</v>
      </c>
      <c r="P2009" t="n">
        <v>105.51</v>
      </c>
      <c r="Q2009" t="n">
        <v>204.14</v>
      </c>
      <c r="R2009" t="n">
        <v>24.24</v>
      </c>
      <c r="S2009" t="n">
        <v>17.37</v>
      </c>
      <c r="T2009" t="n">
        <v>1335.12</v>
      </c>
      <c r="U2009" t="n">
        <v>0.72</v>
      </c>
      <c r="V2009" t="n">
        <v>0.75</v>
      </c>
      <c r="W2009" t="n">
        <v>1.14</v>
      </c>
      <c r="X2009" t="n">
        <v>0.07000000000000001</v>
      </c>
      <c r="Y2009" t="n">
        <v>1</v>
      </c>
      <c r="Z2009" t="n">
        <v>10</v>
      </c>
    </row>
    <row r="2010">
      <c r="A2010" t="n">
        <v>73</v>
      </c>
      <c r="B2010" t="n">
        <v>130</v>
      </c>
      <c r="C2010" t="inlineStr">
        <is>
          <t xml:space="preserve">CONCLUIDO	</t>
        </is>
      </c>
      <c r="D2010" t="n">
        <v>10.1807</v>
      </c>
      <c r="E2010" t="n">
        <v>9.82</v>
      </c>
      <c r="F2010" t="n">
        <v>6.77</v>
      </c>
      <c r="G2010" t="n">
        <v>81.28</v>
      </c>
      <c r="H2010" t="n">
        <v>1.19</v>
      </c>
      <c r="I2010" t="n">
        <v>5</v>
      </c>
      <c r="J2010" t="n">
        <v>287.69</v>
      </c>
      <c r="K2010" t="n">
        <v>59.19</v>
      </c>
      <c r="L2010" t="n">
        <v>19.25</v>
      </c>
      <c r="M2010" t="n">
        <v>3</v>
      </c>
      <c r="N2010" t="n">
        <v>79.23999999999999</v>
      </c>
      <c r="O2010" t="n">
        <v>35715.58</v>
      </c>
      <c r="P2010" t="n">
        <v>105.9</v>
      </c>
      <c r="Q2010" t="n">
        <v>204.14</v>
      </c>
      <c r="R2010" t="n">
        <v>24.39</v>
      </c>
      <c r="S2010" t="n">
        <v>17.37</v>
      </c>
      <c r="T2010" t="n">
        <v>1413.54</v>
      </c>
      <c r="U2010" t="n">
        <v>0.71</v>
      </c>
      <c r="V2010" t="n">
        <v>0.75</v>
      </c>
      <c r="W2010" t="n">
        <v>1.14</v>
      </c>
      <c r="X2010" t="n">
        <v>0.08</v>
      </c>
      <c r="Y2010" t="n">
        <v>1</v>
      </c>
      <c r="Z2010" t="n">
        <v>10</v>
      </c>
    </row>
    <row r="2011">
      <c r="A2011" t="n">
        <v>74</v>
      </c>
      <c r="B2011" t="n">
        <v>130</v>
      </c>
      <c r="C2011" t="inlineStr">
        <is>
          <t xml:space="preserve">CONCLUIDO	</t>
        </is>
      </c>
      <c r="D2011" t="n">
        <v>10.1752</v>
      </c>
      <c r="E2011" t="n">
        <v>9.83</v>
      </c>
      <c r="F2011" t="n">
        <v>6.78</v>
      </c>
      <c r="G2011" t="n">
        <v>81.34</v>
      </c>
      <c r="H2011" t="n">
        <v>1.2</v>
      </c>
      <c r="I2011" t="n">
        <v>5</v>
      </c>
      <c r="J2011" t="n">
        <v>288.19</v>
      </c>
      <c r="K2011" t="n">
        <v>59.19</v>
      </c>
      <c r="L2011" t="n">
        <v>19.5</v>
      </c>
      <c r="M2011" t="n">
        <v>3</v>
      </c>
      <c r="N2011" t="n">
        <v>79.5</v>
      </c>
      <c r="O2011" t="n">
        <v>35777.86</v>
      </c>
      <c r="P2011" t="n">
        <v>106.16</v>
      </c>
      <c r="Q2011" t="n">
        <v>204.15</v>
      </c>
      <c r="R2011" t="n">
        <v>24.58</v>
      </c>
      <c r="S2011" t="n">
        <v>17.37</v>
      </c>
      <c r="T2011" t="n">
        <v>1507.42</v>
      </c>
      <c r="U2011" t="n">
        <v>0.71</v>
      </c>
      <c r="V2011" t="n">
        <v>0.75</v>
      </c>
      <c r="W2011" t="n">
        <v>1.14</v>
      </c>
      <c r="X2011" t="n">
        <v>0.09</v>
      </c>
      <c r="Y2011" t="n">
        <v>1</v>
      </c>
      <c r="Z2011" t="n">
        <v>10</v>
      </c>
    </row>
    <row r="2012">
      <c r="A2012" t="n">
        <v>75</v>
      </c>
      <c r="B2012" t="n">
        <v>130</v>
      </c>
      <c r="C2012" t="inlineStr">
        <is>
          <t xml:space="preserve">CONCLUIDO	</t>
        </is>
      </c>
      <c r="D2012" t="n">
        <v>10.1856</v>
      </c>
      <c r="E2012" t="n">
        <v>9.82</v>
      </c>
      <c r="F2012" t="n">
        <v>6.77</v>
      </c>
      <c r="G2012" t="n">
        <v>81.22</v>
      </c>
      <c r="H2012" t="n">
        <v>1.22</v>
      </c>
      <c r="I2012" t="n">
        <v>5</v>
      </c>
      <c r="J2012" t="n">
        <v>288.7</v>
      </c>
      <c r="K2012" t="n">
        <v>59.19</v>
      </c>
      <c r="L2012" t="n">
        <v>19.75</v>
      </c>
      <c r="M2012" t="n">
        <v>3</v>
      </c>
      <c r="N2012" t="n">
        <v>79.75</v>
      </c>
      <c r="O2012" t="n">
        <v>35840.25</v>
      </c>
      <c r="P2012" t="n">
        <v>106.04</v>
      </c>
      <c r="Q2012" t="n">
        <v>204.14</v>
      </c>
      <c r="R2012" t="n">
        <v>24.34</v>
      </c>
      <c r="S2012" t="n">
        <v>17.37</v>
      </c>
      <c r="T2012" t="n">
        <v>1388.53</v>
      </c>
      <c r="U2012" t="n">
        <v>0.71</v>
      </c>
      <c r="V2012" t="n">
        <v>0.75</v>
      </c>
      <c r="W2012" t="n">
        <v>1.14</v>
      </c>
      <c r="X2012" t="n">
        <v>0.08</v>
      </c>
      <c r="Y2012" t="n">
        <v>1</v>
      </c>
      <c r="Z2012" t="n">
        <v>10</v>
      </c>
    </row>
    <row r="2013">
      <c r="A2013" t="n">
        <v>76</v>
      </c>
      <c r="B2013" t="n">
        <v>130</v>
      </c>
      <c r="C2013" t="inlineStr">
        <is>
          <t xml:space="preserve">CONCLUIDO	</t>
        </is>
      </c>
      <c r="D2013" t="n">
        <v>10.1801</v>
      </c>
      <c r="E2013" t="n">
        <v>9.82</v>
      </c>
      <c r="F2013" t="n">
        <v>6.77</v>
      </c>
      <c r="G2013" t="n">
        <v>81.28</v>
      </c>
      <c r="H2013" t="n">
        <v>1.23</v>
      </c>
      <c r="I2013" t="n">
        <v>5</v>
      </c>
      <c r="J2013" t="n">
        <v>289.2</v>
      </c>
      <c r="K2013" t="n">
        <v>59.19</v>
      </c>
      <c r="L2013" t="n">
        <v>20</v>
      </c>
      <c r="M2013" t="n">
        <v>3</v>
      </c>
      <c r="N2013" t="n">
        <v>80.01000000000001</v>
      </c>
      <c r="O2013" t="n">
        <v>35902.74</v>
      </c>
      <c r="P2013" t="n">
        <v>106.36</v>
      </c>
      <c r="Q2013" t="n">
        <v>204.14</v>
      </c>
      <c r="R2013" t="n">
        <v>24.41</v>
      </c>
      <c r="S2013" t="n">
        <v>17.37</v>
      </c>
      <c r="T2013" t="n">
        <v>1424.41</v>
      </c>
      <c r="U2013" t="n">
        <v>0.71</v>
      </c>
      <c r="V2013" t="n">
        <v>0.75</v>
      </c>
      <c r="W2013" t="n">
        <v>1.14</v>
      </c>
      <c r="X2013" t="n">
        <v>0.08</v>
      </c>
      <c r="Y2013" t="n">
        <v>1</v>
      </c>
      <c r="Z2013" t="n">
        <v>10</v>
      </c>
    </row>
    <row r="2014">
      <c r="A2014" t="n">
        <v>77</v>
      </c>
      <c r="B2014" t="n">
        <v>130</v>
      </c>
      <c r="C2014" t="inlineStr">
        <is>
          <t xml:space="preserve">CONCLUIDO	</t>
        </is>
      </c>
      <c r="D2014" t="n">
        <v>10.1798</v>
      </c>
      <c r="E2014" t="n">
        <v>9.82</v>
      </c>
      <c r="F2014" t="n">
        <v>6.77</v>
      </c>
      <c r="G2014" t="n">
        <v>81.29000000000001</v>
      </c>
      <c r="H2014" t="n">
        <v>1.24</v>
      </c>
      <c r="I2014" t="n">
        <v>5</v>
      </c>
      <c r="J2014" t="n">
        <v>289.71</v>
      </c>
      <c r="K2014" t="n">
        <v>59.19</v>
      </c>
      <c r="L2014" t="n">
        <v>20.25</v>
      </c>
      <c r="M2014" t="n">
        <v>3</v>
      </c>
      <c r="N2014" t="n">
        <v>80.27</v>
      </c>
      <c r="O2014" t="n">
        <v>35965.33</v>
      </c>
      <c r="P2014" t="n">
        <v>106.33</v>
      </c>
      <c r="Q2014" t="n">
        <v>204.14</v>
      </c>
      <c r="R2014" t="n">
        <v>24.5</v>
      </c>
      <c r="S2014" t="n">
        <v>17.37</v>
      </c>
      <c r="T2014" t="n">
        <v>1467.1</v>
      </c>
      <c r="U2014" t="n">
        <v>0.71</v>
      </c>
      <c r="V2014" t="n">
        <v>0.75</v>
      </c>
      <c r="W2014" t="n">
        <v>1.14</v>
      </c>
      <c r="X2014" t="n">
        <v>0.08</v>
      </c>
      <c r="Y2014" t="n">
        <v>1</v>
      </c>
      <c r="Z2014" t="n">
        <v>10</v>
      </c>
    </row>
    <row r="2015">
      <c r="A2015" t="n">
        <v>78</v>
      </c>
      <c r="B2015" t="n">
        <v>130</v>
      </c>
      <c r="C2015" t="inlineStr">
        <is>
          <t xml:space="preserve">CONCLUIDO	</t>
        </is>
      </c>
      <c r="D2015" t="n">
        <v>10.1827</v>
      </c>
      <c r="E2015" t="n">
        <v>9.82</v>
      </c>
      <c r="F2015" t="n">
        <v>6.77</v>
      </c>
      <c r="G2015" t="n">
        <v>81.25</v>
      </c>
      <c r="H2015" t="n">
        <v>1.26</v>
      </c>
      <c r="I2015" t="n">
        <v>5</v>
      </c>
      <c r="J2015" t="n">
        <v>290.22</v>
      </c>
      <c r="K2015" t="n">
        <v>59.19</v>
      </c>
      <c r="L2015" t="n">
        <v>20.5</v>
      </c>
      <c r="M2015" t="n">
        <v>3</v>
      </c>
      <c r="N2015" t="n">
        <v>80.53</v>
      </c>
      <c r="O2015" t="n">
        <v>36028.03</v>
      </c>
      <c r="P2015" t="n">
        <v>106.19</v>
      </c>
      <c r="Q2015" t="n">
        <v>204.14</v>
      </c>
      <c r="R2015" t="n">
        <v>24.37</v>
      </c>
      <c r="S2015" t="n">
        <v>17.37</v>
      </c>
      <c r="T2015" t="n">
        <v>1400.49</v>
      </c>
      <c r="U2015" t="n">
        <v>0.71</v>
      </c>
      <c r="V2015" t="n">
        <v>0.75</v>
      </c>
      <c r="W2015" t="n">
        <v>1.14</v>
      </c>
      <c r="X2015" t="n">
        <v>0.08</v>
      </c>
      <c r="Y2015" t="n">
        <v>1</v>
      </c>
      <c r="Z2015" t="n">
        <v>10</v>
      </c>
    </row>
    <row r="2016">
      <c r="A2016" t="n">
        <v>79</v>
      </c>
      <c r="B2016" t="n">
        <v>130</v>
      </c>
      <c r="C2016" t="inlineStr">
        <is>
          <t xml:space="preserve">CONCLUIDO	</t>
        </is>
      </c>
      <c r="D2016" t="n">
        <v>10.1804</v>
      </c>
      <c r="E2016" t="n">
        <v>9.82</v>
      </c>
      <c r="F2016" t="n">
        <v>6.77</v>
      </c>
      <c r="G2016" t="n">
        <v>81.28</v>
      </c>
      <c r="H2016" t="n">
        <v>1.27</v>
      </c>
      <c r="I2016" t="n">
        <v>5</v>
      </c>
      <c r="J2016" t="n">
        <v>290.73</v>
      </c>
      <c r="K2016" t="n">
        <v>59.19</v>
      </c>
      <c r="L2016" t="n">
        <v>20.75</v>
      </c>
      <c r="M2016" t="n">
        <v>3</v>
      </c>
      <c r="N2016" t="n">
        <v>80.79000000000001</v>
      </c>
      <c r="O2016" t="n">
        <v>36090.84</v>
      </c>
      <c r="P2016" t="n">
        <v>106.26</v>
      </c>
      <c r="Q2016" t="n">
        <v>204.14</v>
      </c>
      <c r="R2016" t="n">
        <v>24.49</v>
      </c>
      <c r="S2016" t="n">
        <v>17.37</v>
      </c>
      <c r="T2016" t="n">
        <v>1462.34</v>
      </c>
      <c r="U2016" t="n">
        <v>0.71</v>
      </c>
      <c r="V2016" t="n">
        <v>0.75</v>
      </c>
      <c r="W2016" t="n">
        <v>1.14</v>
      </c>
      <c r="X2016" t="n">
        <v>0.08</v>
      </c>
      <c r="Y2016" t="n">
        <v>1</v>
      </c>
      <c r="Z2016" t="n">
        <v>10</v>
      </c>
    </row>
    <row r="2017">
      <c r="A2017" t="n">
        <v>80</v>
      </c>
      <c r="B2017" t="n">
        <v>130</v>
      </c>
      <c r="C2017" t="inlineStr">
        <is>
          <t xml:space="preserve">CONCLUIDO	</t>
        </is>
      </c>
      <c r="D2017" t="n">
        <v>10.1787</v>
      </c>
      <c r="E2017" t="n">
        <v>9.82</v>
      </c>
      <c r="F2017" t="n">
        <v>6.78</v>
      </c>
      <c r="G2017" t="n">
        <v>81.3</v>
      </c>
      <c r="H2017" t="n">
        <v>1.28</v>
      </c>
      <c r="I2017" t="n">
        <v>5</v>
      </c>
      <c r="J2017" t="n">
        <v>291.24</v>
      </c>
      <c r="K2017" t="n">
        <v>59.19</v>
      </c>
      <c r="L2017" t="n">
        <v>21</v>
      </c>
      <c r="M2017" t="n">
        <v>3</v>
      </c>
      <c r="N2017" t="n">
        <v>81.05</v>
      </c>
      <c r="O2017" t="n">
        <v>36153.75</v>
      </c>
      <c r="P2017" t="n">
        <v>106.22</v>
      </c>
      <c r="Q2017" t="n">
        <v>204.14</v>
      </c>
      <c r="R2017" t="n">
        <v>24.49</v>
      </c>
      <c r="S2017" t="n">
        <v>17.37</v>
      </c>
      <c r="T2017" t="n">
        <v>1460.5</v>
      </c>
      <c r="U2017" t="n">
        <v>0.71</v>
      </c>
      <c r="V2017" t="n">
        <v>0.75</v>
      </c>
      <c r="W2017" t="n">
        <v>1.14</v>
      </c>
      <c r="X2017" t="n">
        <v>0.08</v>
      </c>
      <c r="Y2017" t="n">
        <v>1</v>
      </c>
      <c r="Z2017" t="n">
        <v>10</v>
      </c>
    </row>
    <row r="2018">
      <c r="A2018" t="n">
        <v>81</v>
      </c>
      <c r="B2018" t="n">
        <v>130</v>
      </c>
      <c r="C2018" t="inlineStr">
        <is>
          <t xml:space="preserve">CONCLUIDO	</t>
        </is>
      </c>
      <c r="D2018" t="n">
        <v>10.1764</v>
      </c>
      <c r="E2018" t="n">
        <v>9.83</v>
      </c>
      <c r="F2018" t="n">
        <v>6.78</v>
      </c>
      <c r="G2018" t="n">
        <v>81.33</v>
      </c>
      <c r="H2018" t="n">
        <v>1.3</v>
      </c>
      <c r="I2018" t="n">
        <v>5</v>
      </c>
      <c r="J2018" t="n">
        <v>291.75</v>
      </c>
      <c r="K2018" t="n">
        <v>59.19</v>
      </c>
      <c r="L2018" t="n">
        <v>21.25</v>
      </c>
      <c r="M2018" t="n">
        <v>3</v>
      </c>
      <c r="N2018" t="n">
        <v>81.31</v>
      </c>
      <c r="O2018" t="n">
        <v>36216.77</v>
      </c>
      <c r="P2018" t="n">
        <v>106.23</v>
      </c>
      <c r="Q2018" t="n">
        <v>204.14</v>
      </c>
      <c r="R2018" t="n">
        <v>24.49</v>
      </c>
      <c r="S2018" t="n">
        <v>17.37</v>
      </c>
      <c r="T2018" t="n">
        <v>1463.78</v>
      </c>
      <c r="U2018" t="n">
        <v>0.71</v>
      </c>
      <c r="V2018" t="n">
        <v>0.75</v>
      </c>
      <c r="W2018" t="n">
        <v>1.15</v>
      </c>
      <c r="X2018" t="n">
        <v>0.09</v>
      </c>
      <c r="Y2018" t="n">
        <v>1</v>
      </c>
      <c r="Z2018" t="n">
        <v>10</v>
      </c>
    </row>
    <row r="2019">
      <c r="A2019" t="n">
        <v>82</v>
      </c>
      <c r="B2019" t="n">
        <v>130</v>
      </c>
      <c r="C2019" t="inlineStr">
        <is>
          <t xml:space="preserve">CONCLUIDO	</t>
        </is>
      </c>
      <c r="D2019" t="n">
        <v>10.1801</v>
      </c>
      <c r="E2019" t="n">
        <v>9.82</v>
      </c>
      <c r="F2019" t="n">
        <v>6.77</v>
      </c>
      <c r="G2019" t="n">
        <v>81.28</v>
      </c>
      <c r="H2019" t="n">
        <v>1.31</v>
      </c>
      <c r="I2019" t="n">
        <v>5</v>
      </c>
      <c r="J2019" t="n">
        <v>292.26</v>
      </c>
      <c r="K2019" t="n">
        <v>59.19</v>
      </c>
      <c r="L2019" t="n">
        <v>21.5</v>
      </c>
      <c r="M2019" t="n">
        <v>3</v>
      </c>
      <c r="N2019" t="n">
        <v>81.56999999999999</v>
      </c>
      <c r="O2019" t="n">
        <v>36279.9</v>
      </c>
      <c r="P2019" t="n">
        <v>106.03</v>
      </c>
      <c r="Q2019" t="n">
        <v>204.14</v>
      </c>
      <c r="R2019" t="n">
        <v>24.46</v>
      </c>
      <c r="S2019" t="n">
        <v>17.37</v>
      </c>
      <c r="T2019" t="n">
        <v>1447.3</v>
      </c>
      <c r="U2019" t="n">
        <v>0.71</v>
      </c>
      <c r="V2019" t="n">
        <v>0.75</v>
      </c>
      <c r="W2019" t="n">
        <v>1.14</v>
      </c>
      <c r="X2019" t="n">
        <v>0.08</v>
      </c>
      <c r="Y2019" t="n">
        <v>1</v>
      </c>
      <c r="Z2019" t="n">
        <v>10</v>
      </c>
    </row>
    <row r="2020">
      <c r="A2020" t="n">
        <v>83</v>
      </c>
      <c r="B2020" t="n">
        <v>130</v>
      </c>
      <c r="C2020" t="inlineStr">
        <is>
          <t xml:space="preserve">CONCLUIDO	</t>
        </is>
      </c>
      <c r="D2020" t="n">
        <v>10.1813</v>
      </c>
      <c r="E2020" t="n">
        <v>9.82</v>
      </c>
      <c r="F2020" t="n">
        <v>6.77</v>
      </c>
      <c r="G2020" t="n">
        <v>81.27</v>
      </c>
      <c r="H2020" t="n">
        <v>1.32</v>
      </c>
      <c r="I2020" t="n">
        <v>5</v>
      </c>
      <c r="J2020" t="n">
        <v>292.77</v>
      </c>
      <c r="K2020" t="n">
        <v>59.19</v>
      </c>
      <c r="L2020" t="n">
        <v>21.75</v>
      </c>
      <c r="M2020" t="n">
        <v>3</v>
      </c>
      <c r="N2020" t="n">
        <v>81.83</v>
      </c>
      <c r="O2020" t="n">
        <v>36343.13</v>
      </c>
      <c r="P2020" t="n">
        <v>105.97</v>
      </c>
      <c r="Q2020" t="n">
        <v>204.16</v>
      </c>
      <c r="R2020" t="n">
        <v>24.36</v>
      </c>
      <c r="S2020" t="n">
        <v>17.37</v>
      </c>
      <c r="T2020" t="n">
        <v>1398.07</v>
      </c>
      <c r="U2020" t="n">
        <v>0.71</v>
      </c>
      <c r="V2020" t="n">
        <v>0.75</v>
      </c>
      <c r="W2020" t="n">
        <v>1.14</v>
      </c>
      <c r="X2020" t="n">
        <v>0.08</v>
      </c>
      <c r="Y2020" t="n">
        <v>1</v>
      </c>
      <c r="Z2020" t="n">
        <v>10</v>
      </c>
    </row>
    <row r="2021">
      <c r="A2021" t="n">
        <v>84</v>
      </c>
      <c r="B2021" t="n">
        <v>130</v>
      </c>
      <c r="C2021" t="inlineStr">
        <is>
          <t xml:space="preserve">CONCLUIDO	</t>
        </is>
      </c>
      <c r="D2021" t="n">
        <v>10.1876</v>
      </c>
      <c r="E2021" t="n">
        <v>9.82</v>
      </c>
      <c r="F2021" t="n">
        <v>6.77</v>
      </c>
      <c r="G2021" t="n">
        <v>81.2</v>
      </c>
      <c r="H2021" t="n">
        <v>1.34</v>
      </c>
      <c r="I2021" t="n">
        <v>5</v>
      </c>
      <c r="J2021" t="n">
        <v>293.29</v>
      </c>
      <c r="K2021" t="n">
        <v>59.19</v>
      </c>
      <c r="L2021" t="n">
        <v>22</v>
      </c>
      <c r="M2021" t="n">
        <v>3</v>
      </c>
      <c r="N2021" t="n">
        <v>82.09</v>
      </c>
      <c r="O2021" t="n">
        <v>36406.47</v>
      </c>
      <c r="P2021" t="n">
        <v>105.7</v>
      </c>
      <c r="Q2021" t="n">
        <v>204.14</v>
      </c>
      <c r="R2021" t="n">
        <v>24.16</v>
      </c>
      <c r="S2021" t="n">
        <v>17.37</v>
      </c>
      <c r="T2021" t="n">
        <v>1296.89</v>
      </c>
      <c r="U2021" t="n">
        <v>0.72</v>
      </c>
      <c r="V2021" t="n">
        <v>0.75</v>
      </c>
      <c r="W2021" t="n">
        <v>1.15</v>
      </c>
      <c r="X2021" t="n">
        <v>0.08</v>
      </c>
      <c r="Y2021" t="n">
        <v>1</v>
      </c>
      <c r="Z2021" t="n">
        <v>10</v>
      </c>
    </row>
    <row r="2022">
      <c r="A2022" t="n">
        <v>85</v>
      </c>
      <c r="B2022" t="n">
        <v>130</v>
      </c>
      <c r="C2022" t="inlineStr">
        <is>
          <t xml:space="preserve">CONCLUIDO	</t>
        </is>
      </c>
      <c r="D2022" t="n">
        <v>10.1919</v>
      </c>
      <c r="E2022" t="n">
        <v>9.81</v>
      </c>
      <c r="F2022" t="n">
        <v>6.76</v>
      </c>
      <c r="G2022" t="n">
        <v>81.15000000000001</v>
      </c>
      <c r="H2022" t="n">
        <v>1.35</v>
      </c>
      <c r="I2022" t="n">
        <v>5</v>
      </c>
      <c r="J2022" t="n">
        <v>293.8</v>
      </c>
      <c r="K2022" t="n">
        <v>59.19</v>
      </c>
      <c r="L2022" t="n">
        <v>22.25</v>
      </c>
      <c r="M2022" t="n">
        <v>3</v>
      </c>
      <c r="N2022" t="n">
        <v>82.36</v>
      </c>
      <c r="O2022" t="n">
        <v>36469.92</v>
      </c>
      <c r="P2022" t="n">
        <v>105.34</v>
      </c>
      <c r="Q2022" t="n">
        <v>204.14</v>
      </c>
      <c r="R2022" t="n">
        <v>24.11</v>
      </c>
      <c r="S2022" t="n">
        <v>17.37</v>
      </c>
      <c r="T2022" t="n">
        <v>1270.01</v>
      </c>
      <c r="U2022" t="n">
        <v>0.72</v>
      </c>
      <c r="V2022" t="n">
        <v>0.76</v>
      </c>
      <c r="W2022" t="n">
        <v>1.14</v>
      </c>
      <c r="X2022" t="n">
        <v>0.07000000000000001</v>
      </c>
      <c r="Y2022" t="n">
        <v>1</v>
      </c>
      <c r="Z2022" t="n">
        <v>10</v>
      </c>
    </row>
    <row r="2023">
      <c r="A2023" t="n">
        <v>86</v>
      </c>
      <c r="B2023" t="n">
        <v>130</v>
      </c>
      <c r="C2023" t="inlineStr">
        <is>
          <t xml:space="preserve">CONCLUIDO	</t>
        </is>
      </c>
      <c r="D2023" t="n">
        <v>10.1917</v>
      </c>
      <c r="E2023" t="n">
        <v>9.81</v>
      </c>
      <c r="F2023" t="n">
        <v>6.76</v>
      </c>
      <c r="G2023" t="n">
        <v>81.15000000000001</v>
      </c>
      <c r="H2023" t="n">
        <v>1.36</v>
      </c>
      <c r="I2023" t="n">
        <v>5</v>
      </c>
      <c r="J2023" t="n">
        <v>294.32</v>
      </c>
      <c r="K2023" t="n">
        <v>59.19</v>
      </c>
      <c r="L2023" t="n">
        <v>22.5</v>
      </c>
      <c r="M2023" t="n">
        <v>3</v>
      </c>
      <c r="N2023" t="n">
        <v>82.62</v>
      </c>
      <c r="O2023" t="n">
        <v>36533.49</v>
      </c>
      <c r="P2023" t="n">
        <v>105.11</v>
      </c>
      <c r="Q2023" t="n">
        <v>204.15</v>
      </c>
      <c r="R2023" t="n">
        <v>24.05</v>
      </c>
      <c r="S2023" t="n">
        <v>17.37</v>
      </c>
      <c r="T2023" t="n">
        <v>1240.86</v>
      </c>
      <c r="U2023" t="n">
        <v>0.72</v>
      </c>
      <c r="V2023" t="n">
        <v>0.76</v>
      </c>
      <c r="W2023" t="n">
        <v>1.14</v>
      </c>
      <c r="X2023" t="n">
        <v>0.07000000000000001</v>
      </c>
      <c r="Y2023" t="n">
        <v>1</v>
      </c>
      <c r="Z2023" t="n">
        <v>10</v>
      </c>
    </row>
    <row r="2024">
      <c r="A2024" t="n">
        <v>87</v>
      </c>
      <c r="B2024" t="n">
        <v>130</v>
      </c>
      <c r="C2024" t="inlineStr">
        <is>
          <t xml:space="preserve">CONCLUIDO	</t>
        </is>
      </c>
      <c r="D2024" t="n">
        <v>10.1885</v>
      </c>
      <c r="E2024" t="n">
        <v>9.82</v>
      </c>
      <c r="F2024" t="n">
        <v>6.77</v>
      </c>
      <c r="G2024" t="n">
        <v>81.19</v>
      </c>
      <c r="H2024" t="n">
        <v>1.37</v>
      </c>
      <c r="I2024" t="n">
        <v>5</v>
      </c>
      <c r="J2024" t="n">
        <v>294.83</v>
      </c>
      <c r="K2024" t="n">
        <v>59.19</v>
      </c>
      <c r="L2024" t="n">
        <v>22.75</v>
      </c>
      <c r="M2024" t="n">
        <v>3</v>
      </c>
      <c r="N2024" t="n">
        <v>82.89</v>
      </c>
      <c r="O2024" t="n">
        <v>36597.16</v>
      </c>
      <c r="P2024" t="n">
        <v>104.96</v>
      </c>
      <c r="Q2024" t="n">
        <v>204.14</v>
      </c>
      <c r="R2024" t="n">
        <v>24.09</v>
      </c>
      <c r="S2024" t="n">
        <v>17.37</v>
      </c>
      <c r="T2024" t="n">
        <v>1264.44</v>
      </c>
      <c r="U2024" t="n">
        <v>0.72</v>
      </c>
      <c r="V2024" t="n">
        <v>0.75</v>
      </c>
      <c r="W2024" t="n">
        <v>1.15</v>
      </c>
      <c r="X2024" t="n">
        <v>0.07000000000000001</v>
      </c>
      <c r="Y2024" t="n">
        <v>1</v>
      </c>
      <c r="Z2024" t="n">
        <v>10</v>
      </c>
    </row>
    <row r="2025">
      <c r="A2025" t="n">
        <v>88</v>
      </c>
      <c r="B2025" t="n">
        <v>130</v>
      </c>
      <c r="C2025" t="inlineStr">
        <is>
          <t xml:space="preserve">CONCLUIDO	</t>
        </is>
      </c>
      <c r="D2025" t="n">
        <v>10.1827</v>
      </c>
      <c r="E2025" t="n">
        <v>9.82</v>
      </c>
      <c r="F2025" t="n">
        <v>6.77</v>
      </c>
      <c r="G2025" t="n">
        <v>81.25</v>
      </c>
      <c r="H2025" t="n">
        <v>1.39</v>
      </c>
      <c r="I2025" t="n">
        <v>5</v>
      </c>
      <c r="J2025" t="n">
        <v>295.35</v>
      </c>
      <c r="K2025" t="n">
        <v>59.19</v>
      </c>
      <c r="L2025" t="n">
        <v>23</v>
      </c>
      <c r="M2025" t="n">
        <v>3</v>
      </c>
      <c r="N2025" t="n">
        <v>83.16</v>
      </c>
      <c r="O2025" t="n">
        <v>36660.94</v>
      </c>
      <c r="P2025" t="n">
        <v>104.73</v>
      </c>
      <c r="Q2025" t="n">
        <v>204.14</v>
      </c>
      <c r="R2025" t="n">
        <v>24.23</v>
      </c>
      <c r="S2025" t="n">
        <v>17.37</v>
      </c>
      <c r="T2025" t="n">
        <v>1333.83</v>
      </c>
      <c r="U2025" t="n">
        <v>0.72</v>
      </c>
      <c r="V2025" t="n">
        <v>0.75</v>
      </c>
      <c r="W2025" t="n">
        <v>1.15</v>
      </c>
      <c r="X2025" t="n">
        <v>0.08</v>
      </c>
      <c r="Y2025" t="n">
        <v>1</v>
      </c>
      <c r="Z2025" t="n">
        <v>10</v>
      </c>
    </row>
    <row r="2026">
      <c r="A2026" t="n">
        <v>89</v>
      </c>
      <c r="B2026" t="n">
        <v>130</v>
      </c>
      <c r="C2026" t="inlineStr">
        <is>
          <t xml:space="preserve">CONCLUIDO	</t>
        </is>
      </c>
      <c r="D2026" t="n">
        <v>10.1896</v>
      </c>
      <c r="E2026" t="n">
        <v>9.81</v>
      </c>
      <c r="F2026" t="n">
        <v>6.76</v>
      </c>
      <c r="G2026" t="n">
        <v>81.17</v>
      </c>
      <c r="H2026" t="n">
        <v>1.4</v>
      </c>
      <c r="I2026" t="n">
        <v>5</v>
      </c>
      <c r="J2026" t="n">
        <v>295.87</v>
      </c>
      <c r="K2026" t="n">
        <v>59.19</v>
      </c>
      <c r="L2026" t="n">
        <v>23.25</v>
      </c>
      <c r="M2026" t="n">
        <v>3</v>
      </c>
      <c r="N2026" t="n">
        <v>83.43000000000001</v>
      </c>
      <c r="O2026" t="n">
        <v>36724.83</v>
      </c>
      <c r="P2026" t="n">
        <v>104.47</v>
      </c>
      <c r="Q2026" t="n">
        <v>204.17</v>
      </c>
      <c r="R2026" t="n">
        <v>24.16</v>
      </c>
      <c r="S2026" t="n">
        <v>17.37</v>
      </c>
      <c r="T2026" t="n">
        <v>1296.01</v>
      </c>
      <c r="U2026" t="n">
        <v>0.72</v>
      </c>
      <c r="V2026" t="n">
        <v>0.75</v>
      </c>
      <c r="W2026" t="n">
        <v>1.14</v>
      </c>
      <c r="X2026" t="n">
        <v>0.07000000000000001</v>
      </c>
      <c r="Y2026" t="n">
        <v>1</v>
      </c>
      <c r="Z2026" t="n">
        <v>10</v>
      </c>
    </row>
    <row r="2027">
      <c r="A2027" t="n">
        <v>90</v>
      </c>
      <c r="B2027" t="n">
        <v>130</v>
      </c>
      <c r="C2027" t="inlineStr">
        <is>
          <t xml:space="preserve">CONCLUIDO	</t>
        </is>
      </c>
      <c r="D2027" t="n">
        <v>10.1845</v>
      </c>
      <c r="E2027" t="n">
        <v>9.82</v>
      </c>
      <c r="F2027" t="n">
        <v>6.77</v>
      </c>
      <c r="G2027" t="n">
        <v>81.23</v>
      </c>
      <c r="H2027" t="n">
        <v>1.41</v>
      </c>
      <c r="I2027" t="n">
        <v>5</v>
      </c>
      <c r="J2027" t="n">
        <v>296.39</v>
      </c>
      <c r="K2027" t="n">
        <v>59.19</v>
      </c>
      <c r="L2027" t="n">
        <v>23.5</v>
      </c>
      <c r="M2027" t="n">
        <v>3</v>
      </c>
      <c r="N2027" t="n">
        <v>83.69</v>
      </c>
      <c r="O2027" t="n">
        <v>36788.84</v>
      </c>
      <c r="P2027" t="n">
        <v>104.5</v>
      </c>
      <c r="Q2027" t="n">
        <v>204.14</v>
      </c>
      <c r="R2027" t="n">
        <v>24.23</v>
      </c>
      <c r="S2027" t="n">
        <v>17.37</v>
      </c>
      <c r="T2027" t="n">
        <v>1334.46</v>
      </c>
      <c r="U2027" t="n">
        <v>0.72</v>
      </c>
      <c r="V2027" t="n">
        <v>0.75</v>
      </c>
      <c r="W2027" t="n">
        <v>1.15</v>
      </c>
      <c r="X2027" t="n">
        <v>0.08</v>
      </c>
      <c r="Y2027" t="n">
        <v>1</v>
      </c>
      <c r="Z2027" t="n">
        <v>10</v>
      </c>
    </row>
    <row r="2028">
      <c r="A2028" t="n">
        <v>91</v>
      </c>
      <c r="B2028" t="n">
        <v>130</v>
      </c>
      <c r="C2028" t="inlineStr">
        <is>
          <t xml:space="preserve">CONCLUIDO	</t>
        </is>
      </c>
      <c r="D2028" t="n">
        <v>10.1856</v>
      </c>
      <c r="E2028" t="n">
        <v>9.82</v>
      </c>
      <c r="F2028" t="n">
        <v>6.77</v>
      </c>
      <c r="G2028" t="n">
        <v>81.22</v>
      </c>
      <c r="H2028" t="n">
        <v>1.42</v>
      </c>
      <c r="I2028" t="n">
        <v>5</v>
      </c>
      <c r="J2028" t="n">
        <v>296.91</v>
      </c>
      <c r="K2028" t="n">
        <v>59.19</v>
      </c>
      <c r="L2028" t="n">
        <v>23.75</v>
      </c>
      <c r="M2028" t="n">
        <v>3</v>
      </c>
      <c r="N2028" t="n">
        <v>83.95999999999999</v>
      </c>
      <c r="O2028" t="n">
        <v>36852.96</v>
      </c>
      <c r="P2028" t="n">
        <v>104.36</v>
      </c>
      <c r="Q2028" t="n">
        <v>204.14</v>
      </c>
      <c r="R2028" t="n">
        <v>24.28</v>
      </c>
      <c r="S2028" t="n">
        <v>17.37</v>
      </c>
      <c r="T2028" t="n">
        <v>1356.29</v>
      </c>
      <c r="U2028" t="n">
        <v>0.72</v>
      </c>
      <c r="V2028" t="n">
        <v>0.75</v>
      </c>
      <c r="W2028" t="n">
        <v>1.14</v>
      </c>
      <c r="X2028" t="n">
        <v>0.08</v>
      </c>
      <c r="Y2028" t="n">
        <v>1</v>
      </c>
      <c r="Z2028" t="n">
        <v>10</v>
      </c>
    </row>
    <row r="2029">
      <c r="A2029" t="n">
        <v>92</v>
      </c>
      <c r="B2029" t="n">
        <v>130</v>
      </c>
      <c r="C2029" t="inlineStr">
        <is>
          <t xml:space="preserve">CONCLUIDO	</t>
        </is>
      </c>
      <c r="D2029" t="n">
        <v>10.1793</v>
      </c>
      <c r="E2029" t="n">
        <v>9.82</v>
      </c>
      <c r="F2029" t="n">
        <v>6.77</v>
      </c>
      <c r="G2029" t="n">
        <v>81.29000000000001</v>
      </c>
      <c r="H2029" t="n">
        <v>1.44</v>
      </c>
      <c r="I2029" t="n">
        <v>5</v>
      </c>
      <c r="J2029" t="n">
        <v>297.43</v>
      </c>
      <c r="K2029" t="n">
        <v>59.19</v>
      </c>
      <c r="L2029" t="n">
        <v>24</v>
      </c>
      <c r="M2029" t="n">
        <v>3</v>
      </c>
      <c r="N2029" t="n">
        <v>84.23999999999999</v>
      </c>
      <c r="O2029" t="n">
        <v>36917.19</v>
      </c>
      <c r="P2029" t="n">
        <v>104.35</v>
      </c>
      <c r="Q2029" t="n">
        <v>204.14</v>
      </c>
      <c r="R2029" t="n">
        <v>24.41</v>
      </c>
      <c r="S2029" t="n">
        <v>17.37</v>
      </c>
      <c r="T2029" t="n">
        <v>1421.27</v>
      </c>
      <c r="U2029" t="n">
        <v>0.71</v>
      </c>
      <c r="V2029" t="n">
        <v>0.75</v>
      </c>
      <c r="W2029" t="n">
        <v>1.15</v>
      </c>
      <c r="X2029" t="n">
        <v>0.08</v>
      </c>
      <c r="Y2029" t="n">
        <v>1</v>
      </c>
      <c r="Z2029" t="n">
        <v>10</v>
      </c>
    </row>
    <row r="2030">
      <c r="A2030" t="n">
        <v>93</v>
      </c>
      <c r="B2030" t="n">
        <v>130</v>
      </c>
      <c r="C2030" t="inlineStr">
        <is>
          <t xml:space="preserve">CONCLUIDO	</t>
        </is>
      </c>
      <c r="D2030" t="n">
        <v>10.1862</v>
      </c>
      <c r="E2030" t="n">
        <v>9.82</v>
      </c>
      <c r="F2030" t="n">
        <v>6.77</v>
      </c>
      <c r="G2030" t="n">
        <v>81.20999999999999</v>
      </c>
      <c r="H2030" t="n">
        <v>1.45</v>
      </c>
      <c r="I2030" t="n">
        <v>5</v>
      </c>
      <c r="J2030" t="n">
        <v>297.95</v>
      </c>
      <c r="K2030" t="n">
        <v>59.19</v>
      </c>
      <c r="L2030" t="n">
        <v>24.25</v>
      </c>
      <c r="M2030" t="n">
        <v>3</v>
      </c>
      <c r="N2030" t="n">
        <v>84.51000000000001</v>
      </c>
      <c r="O2030" t="n">
        <v>36981.53</v>
      </c>
      <c r="P2030" t="n">
        <v>103.94</v>
      </c>
      <c r="Q2030" t="n">
        <v>204.14</v>
      </c>
      <c r="R2030" t="n">
        <v>24.27</v>
      </c>
      <c r="S2030" t="n">
        <v>17.37</v>
      </c>
      <c r="T2030" t="n">
        <v>1352.12</v>
      </c>
      <c r="U2030" t="n">
        <v>0.72</v>
      </c>
      <c r="V2030" t="n">
        <v>0.75</v>
      </c>
      <c r="W2030" t="n">
        <v>1.14</v>
      </c>
      <c r="X2030" t="n">
        <v>0.08</v>
      </c>
      <c r="Y2030" t="n">
        <v>1</v>
      </c>
      <c r="Z2030" t="n">
        <v>10</v>
      </c>
    </row>
    <row r="2031">
      <c r="A2031" t="n">
        <v>94</v>
      </c>
      <c r="B2031" t="n">
        <v>130</v>
      </c>
      <c r="C2031" t="inlineStr">
        <is>
          <t xml:space="preserve">CONCLUIDO	</t>
        </is>
      </c>
      <c r="D2031" t="n">
        <v>10.1847</v>
      </c>
      <c r="E2031" t="n">
        <v>9.82</v>
      </c>
      <c r="F2031" t="n">
        <v>6.77</v>
      </c>
      <c r="G2031" t="n">
        <v>81.23</v>
      </c>
      <c r="H2031" t="n">
        <v>1.46</v>
      </c>
      <c r="I2031" t="n">
        <v>5</v>
      </c>
      <c r="J2031" t="n">
        <v>298.47</v>
      </c>
      <c r="K2031" t="n">
        <v>59.19</v>
      </c>
      <c r="L2031" t="n">
        <v>24.5</v>
      </c>
      <c r="M2031" t="n">
        <v>3</v>
      </c>
      <c r="N2031" t="n">
        <v>84.78</v>
      </c>
      <c r="O2031" t="n">
        <v>37045.99</v>
      </c>
      <c r="P2031" t="n">
        <v>103.7</v>
      </c>
      <c r="Q2031" t="n">
        <v>204.15</v>
      </c>
      <c r="R2031" t="n">
        <v>24.19</v>
      </c>
      <c r="S2031" t="n">
        <v>17.37</v>
      </c>
      <c r="T2031" t="n">
        <v>1314.02</v>
      </c>
      <c r="U2031" t="n">
        <v>0.72</v>
      </c>
      <c r="V2031" t="n">
        <v>0.75</v>
      </c>
      <c r="W2031" t="n">
        <v>1.15</v>
      </c>
      <c r="X2031" t="n">
        <v>0.08</v>
      </c>
      <c r="Y2031" t="n">
        <v>1</v>
      </c>
      <c r="Z2031" t="n">
        <v>10</v>
      </c>
    </row>
    <row r="2032">
      <c r="A2032" t="n">
        <v>95</v>
      </c>
      <c r="B2032" t="n">
        <v>130</v>
      </c>
      <c r="C2032" t="inlineStr">
        <is>
          <t xml:space="preserve">CONCLUIDO	</t>
        </is>
      </c>
      <c r="D2032" t="n">
        <v>10.2602</v>
      </c>
      <c r="E2032" t="n">
        <v>9.75</v>
      </c>
      <c r="F2032" t="n">
        <v>6.75</v>
      </c>
      <c r="G2032" t="n">
        <v>101.19</v>
      </c>
      <c r="H2032" t="n">
        <v>1.47</v>
      </c>
      <c r="I2032" t="n">
        <v>4</v>
      </c>
      <c r="J2032" t="n">
        <v>299</v>
      </c>
      <c r="K2032" t="n">
        <v>59.19</v>
      </c>
      <c r="L2032" t="n">
        <v>24.75</v>
      </c>
      <c r="M2032" t="n">
        <v>2</v>
      </c>
      <c r="N2032" t="n">
        <v>85.05</v>
      </c>
      <c r="O2032" t="n">
        <v>37110.57</v>
      </c>
      <c r="P2032" t="n">
        <v>103.21</v>
      </c>
      <c r="Q2032" t="n">
        <v>204.14</v>
      </c>
      <c r="R2032" t="n">
        <v>23.45</v>
      </c>
      <c r="S2032" t="n">
        <v>17.37</v>
      </c>
      <c r="T2032" t="n">
        <v>949.73</v>
      </c>
      <c r="U2032" t="n">
        <v>0.74</v>
      </c>
      <c r="V2032" t="n">
        <v>0.76</v>
      </c>
      <c r="W2032" t="n">
        <v>1.14</v>
      </c>
      <c r="X2032" t="n">
        <v>0.05</v>
      </c>
      <c r="Y2032" t="n">
        <v>1</v>
      </c>
      <c r="Z2032" t="n">
        <v>10</v>
      </c>
    </row>
    <row r="2033">
      <c r="A2033" t="n">
        <v>96</v>
      </c>
      <c r="B2033" t="n">
        <v>130</v>
      </c>
      <c r="C2033" t="inlineStr">
        <is>
          <t xml:space="preserve">CONCLUIDO	</t>
        </is>
      </c>
      <c r="D2033" t="n">
        <v>10.2628</v>
      </c>
      <c r="E2033" t="n">
        <v>9.74</v>
      </c>
      <c r="F2033" t="n">
        <v>6.74</v>
      </c>
      <c r="G2033" t="n">
        <v>101.15</v>
      </c>
      <c r="H2033" t="n">
        <v>1.49</v>
      </c>
      <c r="I2033" t="n">
        <v>4</v>
      </c>
      <c r="J2033" t="n">
        <v>299.52</v>
      </c>
      <c r="K2033" t="n">
        <v>59.19</v>
      </c>
      <c r="L2033" t="n">
        <v>25</v>
      </c>
      <c r="M2033" t="n">
        <v>2</v>
      </c>
      <c r="N2033" t="n">
        <v>85.33</v>
      </c>
      <c r="O2033" t="n">
        <v>37175.38</v>
      </c>
      <c r="P2033" t="n">
        <v>103.21</v>
      </c>
      <c r="Q2033" t="n">
        <v>204.14</v>
      </c>
      <c r="R2033" t="n">
        <v>23.49</v>
      </c>
      <c r="S2033" t="n">
        <v>17.37</v>
      </c>
      <c r="T2033" t="n">
        <v>964.91</v>
      </c>
      <c r="U2033" t="n">
        <v>0.74</v>
      </c>
      <c r="V2033" t="n">
        <v>0.76</v>
      </c>
      <c r="W2033" t="n">
        <v>1.14</v>
      </c>
      <c r="X2033" t="n">
        <v>0.05</v>
      </c>
      <c r="Y2033" t="n">
        <v>1</v>
      </c>
      <c r="Z2033" t="n">
        <v>10</v>
      </c>
    </row>
    <row r="2034">
      <c r="A2034" t="n">
        <v>97</v>
      </c>
      <c r="B2034" t="n">
        <v>130</v>
      </c>
      <c r="C2034" t="inlineStr">
        <is>
          <t xml:space="preserve">CONCLUIDO	</t>
        </is>
      </c>
      <c r="D2034" t="n">
        <v>10.2608</v>
      </c>
      <c r="E2034" t="n">
        <v>9.75</v>
      </c>
      <c r="F2034" t="n">
        <v>6.75</v>
      </c>
      <c r="G2034" t="n">
        <v>101.18</v>
      </c>
      <c r="H2034" t="n">
        <v>1.5</v>
      </c>
      <c r="I2034" t="n">
        <v>4</v>
      </c>
      <c r="J2034" t="n">
        <v>300.05</v>
      </c>
      <c r="K2034" t="n">
        <v>59.19</v>
      </c>
      <c r="L2034" t="n">
        <v>25.25</v>
      </c>
      <c r="M2034" t="n">
        <v>2</v>
      </c>
      <c r="N2034" t="n">
        <v>85.59999999999999</v>
      </c>
      <c r="O2034" t="n">
        <v>37240.19</v>
      </c>
      <c r="P2034" t="n">
        <v>103.3</v>
      </c>
      <c r="Q2034" t="n">
        <v>204.14</v>
      </c>
      <c r="R2034" t="n">
        <v>23.48</v>
      </c>
      <c r="S2034" t="n">
        <v>17.37</v>
      </c>
      <c r="T2034" t="n">
        <v>963.92</v>
      </c>
      <c r="U2034" t="n">
        <v>0.74</v>
      </c>
      <c r="V2034" t="n">
        <v>0.76</v>
      </c>
      <c r="W2034" t="n">
        <v>1.14</v>
      </c>
      <c r="X2034" t="n">
        <v>0.05</v>
      </c>
      <c r="Y2034" t="n">
        <v>1</v>
      </c>
      <c r="Z2034" t="n">
        <v>10</v>
      </c>
    </row>
    <row r="2035">
      <c r="A2035" t="n">
        <v>98</v>
      </c>
      <c r="B2035" t="n">
        <v>130</v>
      </c>
      <c r="C2035" t="inlineStr">
        <is>
          <t xml:space="preserve">CONCLUIDO	</t>
        </is>
      </c>
      <c r="D2035" t="n">
        <v>10.2547</v>
      </c>
      <c r="E2035" t="n">
        <v>9.75</v>
      </c>
      <c r="F2035" t="n">
        <v>6.75</v>
      </c>
      <c r="G2035" t="n">
        <v>101.27</v>
      </c>
      <c r="H2035" t="n">
        <v>1.51</v>
      </c>
      <c r="I2035" t="n">
        <v>4</v>
      </c>
      <c r="J2035" t="n">
        <v>300.57</v>
      </c>
      <c r="K2035" t="n">
        <v>59.19</v>
      </c>
      <c r="L2035" t="n">
        <v>25.5</v>
      </c>
      <c r="M2035" t="n">
        <v>2</v>
      </c>
      <c r="N2035" t="n">
        <v>85.88</v>
      </c>
      <c r="O2035" t="n">
        <v>37305.12</v>
      </c>
      <c r="P2035" t="n">
        <v>103.6</v>
      </c>
      <c r="Q2035" t="n">
        <v>204.14</v>
      </c>
      <c r="R2035" t="n">
        <v>23.68</v>
      </c>
      <c r="S2035" t="n">
        <v>17.37</v>
      </c>
      <c r="T2035" t="n">
        <v>1063.47</v>
      </c>
      <c r="U2035" t="n">
        <v>0.73</v>
      </c>
      <c r="V2035" t="n">
        <v>0.76</v>
      </c>
      <c r="W2035" t="n">
        <v>1.14</v>
      </c>
      <c r="X2035" t="n">
        <v>0.06</v>
      </c>
      <c r="Y2035" t="n">
        <v>1</v>
      </c>
      <c r="Z2035" t="n">
        <v>10</v>
      </c>
    </row>
    <row r="2036">
      <c r="A2036" t="n">
        <v>99</v>
      </c>
      <c r="B2036" t="n">
        <v>130</v>
      </c>
      <c r="C2036" t="inlineStr">
        <is>
          <t xml:space="preserve">CONCLUIDO	</t>
        </is>
      </c>
      <c r="D2036" t="n">
        <v>10.257</v>
      </c>
      <c r="E2036" t="n">
        <v>9.75</v>
      </c>
      <c r="F2036" t="n">
        <v>6.75</v>
      </c>
      <c r="G2036" t="n">
        <v>101.23</v>
      </c>
      <c r="H2036" t="n">
        <v>1.52</v>
      </c>
      <c r="I2036" t="n">
        <v>4</v>
      </c>
      <c r="J2036" t="n">
        <v>301.1</v>
      </c>
      <c r="K2036" t="n">
        <v>59.19</v>
      </c>
      <c r="L2036" t="n">
        <v>25.75</v>
      </c>
      <c r="M2036" t="n">
        <v>2</v>
      </c>
      <c r="N2036" t="n">
        <v>86.16</v>
      </c>
      <c r="O2036" t="n">
        <v>37370.16</v>
      </c>
      <c r="P2036" t="n">
        <v>103.71</v>
      </c>
      <c r="Q2036" t="n">
        <v>204.14</v>
      </c>
      <c r="R2036" t="n">
        <v>23.64</v>
      </c>
      <c r="S2036" t="n">
        <v>17.37</v>
      </c>
      <c r="T2036" t="n">
        <v>1043.25</v>
      </c>
      <c r="U2036" t="n">
        <v>0.73</v>
      </c>
      <c r="V2036" t="n">
        <v>0.76</v>
      </c>
      <c r="W2036" t="n">
        <v>1.14</v>
      </c>
      <c r="X2036" t="n">
        <v>0.06</v>
      </c>
      <c r="Y2036" t="n">
        <v>1</v>
      </c>
      <c r="Z2036" t="n">
        <v>10</v>
      </c>
    </row>
    <row r="2037">
      <c r="A2037" t="n">
        <v>100</v>
      </c>
      <c r="B2037" t="n">
        <v>130</v>
      </c>
      <c r="C2037" t="inlineStr">
        <is>
          <t xml:space="preserve">CONCLUIDO	</t>
        </is>
      </c>
      <c r="D2037" t="n">
        <v>10.2567</v>
      </c>
      <c r="E2037" t="n">
        <v>9.75</v>
      </c>
      <c r="F2037" t="n">
        <v>6.75</v>
      </c>
      <c r="G2037" t="n">
        <v>101.24</v>
      </c>
      <c r="H2037" t="n">
        <v>1.54</v>
      </c>
      <c r="I2037" t="n">
        <v>4</v>
      </c>
      <c r="J2037" t="n">
        <v>301.63</v>
      </c>
      <c r="K2037" t="n">
        <v>59.19</v>
      </c>
      <c r="L2037" t="n">
        <v>26</v>
      </c>
      <c r="M2037" t="n">
        <v>2</v>
      </c>
      <c r="N2037" t="n">
        <v>86.44</v>
      </c>
      <c r="O2037" t="n">
        <v>37435.32</v>
      </c>
      <c r="P2037" t="n">
        <v>103.83</v>
      </c>
      <c r="Q2037" t="n">
        <v>204.14</v>
      </c>
      <c r="R2037" t="n">
        <v>23.64</v>
      </c>
      <c r="S2037" t="n">
        <v>17.37</v>
      </c>
      <c r="T2037" t="n">
        <v>1040.77</v>
      </c>
      <c r="U2037" t="n">
        <v>0.74</v>
      </c>
      <c r="V2037" t="n">
        <v>0.76</v>
      </c>
      <c r="W2037" t="n">
        <v>1.14</v>
      </c>
      <c r="X2037" t="n">
        <v>0.06</v>
      </c>
      <c r="Y2037" t="n">
        <v>1</v>
      </c>
      <c r="Z2037" t="n">
        <v>10</v>
      </c>
    </row>
    <row r="2038">
      <c r="A2038" t="n">
        <v>101</v>
      </c>
      <c r="B2038" t="n">
        <v>130</v>
      </c>
      <c r="C2038" t="inlineStr">
        <is>
          <t xml:space="preserve">CONCLUIDO	</t>
        </is>
      </c>
      <c r="D2038" t="n">
        <v>10.2538</v>
      </c>
      <c r="E2038" t="n">
        <v>9.75</v>
      </c>
      <c r="F2038" t="n">
        <v>6.75</v>
      </c>
      <c r="G2038" t="n">
        <v>101.28</v>
      </c>
      <c r="H2038" t="n">
        <v>1.55</v>
      </c>
      <c r="I2038" t="n">
        <v>4</v>
      </c>
      <c r="J2038" t="n">
        <v>302.16</v>
      </c>
      <c r="K2038" t="n">
        <v>59.19</v>
      </c>
      <c r="L2038" t="n">
        <v>26.25</v>
      </c>
      <c r="M2038" t="n">
        <v>2</v>
      </c>
      <c r="N2038" t="n">
        <v>86.72</v>
      </c>
      <c r="O2038" t="n">
        <v>37500.6</v>
      </c>
      <c r="P2038" t="n">
        <v>103.93</v>
      </c>
      <c r="Q2038" t="n">
        <v>204.14</v>
      </c>
      <c r="R2038" t="n">
        <v>23.73</v>
      </c>
      <c r="S2038" t="n">
        <v>17.37</v>
      </c>
      <c r="T2038" t="n">
        <v>1088.44</v>
      </c>
      <c r="U2038" t="n">
        <v>0.73</v>
      </c>
      <c r="V2038" t="n">
        <v>0.76</v>
      </c>
      <c r="W2038" t="n">
        <v>1.14</v>
      </c>
      <c r="X2038" t="n">
        <v>0.06</v>
      </c>
      <c r="Y2038" t="n">
        <v>1</v>
      </c>
      <c r="Z2038" t="n">
        <v>10</v>
      </c>
    </row>
    <row r="2039">
      <c r="A2039" t="n">
        <v>102</v>
      </c>
      <c r="B2039" t="n">
        <v>130</v>
      </c>
      <c r="C2039" t="inlineStr">
        <is>
          <t xml:space="preserve">CONCLUIDO	</t>
        </is>
      </c>
      <c r="D2039" t="n">
        <v>10.2596</v>
      </c>
      <c r="E2039" t="n">
        <v>9.75</v>
      </c>
      <c r="F2039" t="n">
        <v>6.75</v>
      </c>
      <c r="G2039" t="n">
        <v>101.2</v>
      </c>
      <c r="H2039" t="n">
        <v>1.56</v>
      </c>
      <c r="I2039" t="n">
        <v>4</v>
      </c>
      <c r="J2039" t="n">
        <v>302.69</v>
      </c>
      <c r="K2039" t="n">
        <v>59.19</v>
      </c>
      <c r="L2039" t="n">
        <v>26.5</v>
      </c>
      <c r="M2039" t="n">
        <v>2</v>
      </c>
      <c r="N2039" t="n">
        <v>87</v>
      </c>
      <c r="O2039" t="n">
        <v>37566</v>
      </c>
      <c r="P2039" t="n">
        <v>104.07</v>
      </c>
      <c r="Q2039" t="n">
        <v>204.14</v>
      </c>
      <c r="R2039" t="n">
        <v>23.61</v>
      </c>
      <c r="S2039" t="n">
        <v>17.37</v>
      </c>
      <c r="T2039" t="n">
        <v>1027.36</v>
      </c>
      <c r="U2039" t="n">
        <v>0.74</v>
      </c>
      <c r="V2039" t="n">
        <v>0.76</v>
      </c>
      <c r="W2039" t="n">
        <v>1.14</v>
      </c>
      <c r="X2039" t="n">
        <v>0.06</v>
      </c>
      <c r="Y2039" t="n">
        <v>1</v>
      </c>
      <c r="Z2039" t="n">
        <v>10</v>
      </c>
    </row>
    <row r="2040">
      <c r="A2040" t="n">
        <v>103</v>
      </c>
      <c r="B2040" t="n">
        <v>130</v>
      </c>
      <c r="C2040" t="inlineStr">
        <is>
          <t xml:space="preserve">CONCLUIDO	</t>
        </is>
      </c>
      <c r="D2040" t="n">
        <v>10.2611</v>
      </c>
      <c r="E2040" t="n">
        <v>9.75</v>
      </c>
      <c r="F2040" t="n">
        <v>6.75</v>
      </c>
      <c r="G2040" t="n">
        <v>101.17</v>
      </c>
      <c r="H2040" t="n">
        <v>1.57</v>
      </c>
      <c r="I2040" t="n">
        <v>4</v>
      </c>
      <c r="J2040" t="n">
        <v>303.22</v>
      </c>
      <c r="K2040" t="n">
        <v>59.19</v>
      </c>
      <c r="L2040" t="n">
        <v>26.75</v>
      </c>
      <c r="M2040" t="n">
        <v>2</v>
      </c>
      <c r="N2040" t="n">
        <v>87.28</v>
      </c>
      <c r="O2040" t="n">
        <v>37631.52</v>
      </c>
      <c r="P2040" t="n">
        <v>104.03</v>
      </c>
      <c r="Q2040" t="n">
        <v>204.14</v>
      </c>
      <c r="R2040" t="n">
        <v>23.51</v>
      </c>
      <c r="S2040" t="n">
        <v>17.37</v>
      </c>
      <c r="T2040" t="n">
        <v>976.8</v>
      </c>
      <c r="U2040" t="n">
        <v>0.74</v>
      </c>
      <c r="V2040" t="n">
        <v>0.76</v>
      </c>
      <c r="W2040" t="n">
        <v>1.14</v>
      </c>
      <c r="X2040" t="n">
        <v>0.05</v>
      </c>
      <c r="Y2040" t="n">
        <v>1</v>
      </c>
      <c r="Z2040" t="n">
        <v>10</v>
      </c>
    </row>
    <row r="2041">
      <c r="A2041" t="n">
        <v>104</v>
      </c>
      <c r="B2041" t="n">
        <v>130</v>
      </c>
      <c r="C2041" t="inlineStr">
        <is>
          <t xml:space="preserve">CONCLUIDO	</t>
        </is>
      </c>
      <c r="D2041" t="n">
        <v>10.2649</v>
      </c>
      <c r="E2041" t="n">
        <v>9.74</v>
      </c>
      <c r="F2041" t="n">
        <v>6.74</v>
      </c>
      <c r="G2041" t="n">
        <v>101.12</v>
      </c>
      <c r="H2041" t="n">
        <v>1.58</v>
      </c>
      <c r="I2041" t="n">
        <v>4</v>
      </c>
      <c r="J2041" t="n">
        <v>303.75</v>
      </c>
      <c r="K2041" t="n">
        <v>59.19</v>
      </c>
      <c r="L2041" t="n">
        <v>27</v>
      </c>
      <c r="M2041" t="n">
        <v>2</v>
      </c>
      <c r="N2041" t="n">
        <v>87.56</v>
      </c>
      <c r="O2041" t="n">
        <v>37697.16</v>
      </c>
      <c r="P2041" t="n">
        <v>104.1</v>
      </c>
      <c r="Q2041" t="n">
        <v>204.14</v>
      </c>
      <c r="R2041" t="n">
        <v>23.44</v>
      </c>
      <c r="S2041" t="n">
        <v>17.37</v>
      </c>
      <c r="T2041" t="n">
        <v>940.22</v>
      </c>
      <c r="U2041" t="n">
        <v>0.74</v>
      </c>
      <c r="V2041" t="n">
        <v>0.76</v>
      </c>
      <c r="W2041" t="n">
        <v>1.14</v>
      </c>
      <c r="X2041" t="n">
        <v>0.05</v>
      </c>
      <c r="Y2041" t="n">
        <v>1</v>
      </c>
      <c r="Z2041" t="n">
        <v>10</v>
      </c>
    </row>
    <row r="2042">
      <c r="A2042" t="n">
        <v>105</v>
      </c>
      <c r="B2042" t="n">
        <v>130</v>
      </c>
      <c r="C2042" t="inlineStr">
        <is>
          <t xml:space="preserve">CONCLUIDO	</t>
        </is>
      </c>
      <c r="D2042" t="n">
        <v>10.2596</v>
      </c>
      <c r="E2042" t="n">
        <v>9.75</v>
      </c>
      <c r="F2042" t="n">
        <v>6.75</v>
      </c>
      <c r="G2042" t="n">
        <v>101.2</v>
      </c>
      <c r="H2042" t="n">
        <v>1.6</v>
      </c>
      <c r="I2042" t="n">
        <v>4</v>
      </c>
      <c r="J2042" t="n">
        <v>304.29</v>
      </c>
      <c r="K2042" t="n">
        <v>59.19</v>
      </c>
      <c r="L2042" t="n">
        <v>27.25</v>
      </c>
      <c r="M2042" t="n">
        <v>2</v>
      </c>
      <c r="N2042" t="n">
        <v>87.84</v>
      </c>
      <c r="O2042" t="n">
        <v>37762.92</v>
      </c>
      <c r="P2042" t="n">
        <v>104.22</v>
      </c>
      <c r="Q2042" t="n">
        <v>204.14</v>
      </c>
      <c r="R2042" t="n">
        <v>23.51</v>
      </c>
      <c r="S2042" t="n">
        <v>17.37</v>
      </c>
      <c r="T2042" t="n">
        <v>975.13</v>
      </c>
      <c r="U2042" t="n">
        <v>0.74</v>
      </c>
      <c r="V2042" t="n">
        <v>0.76</v>
      </c>
      <c r="W2042" t="n">
        <v>1.14</v>
      </c>
      <c r="X2042" t="n">
        <v>0.06</v>
      </c>
      <c r="Y2042" t="n">
        <v>1</v>
      </c>
      <c r="Z2042" t="n">
        <v>10</v>
      </c>
    </row>
    <row r="2043">
      <c r="A2043" t="n">
        <v>106</v>
      </c>
      <c r="B2043" t="n">
        <v>130</v>
      </c>
      <c r="C2043" t="inlineStr">
        <is>
          <t xml:space="preserve">CONCLUIDO	</t>
        </is>
      </c>
      <c r="D2043" t="n">
        <v>10.2593</v>
      </c>
      <c r="E2043" t="n">
        <v>9.75</v>
      </c>
      <c r="F2043" t="n">
        <v>6.75</v>
      </c>
      <c r="G2043" t="n">
        <v>101.2</v>
      </c>
      <c r="H2043" t="n">
        <v>1.61</v>
      </c>
      <c r="I2043" t="n">
        <v>4</v>
      </c>
      <c r="J2043" t="n">
        <v>304.82</v>
      </c>
      <c r="K2043" t="n">
        <v>59.19</v>
      </c>
      <c r="L2043" t="n">
        <v>27.5</v>
      </c>
      <c r="M2043" t="n">
        <v>2</v>
      </c>
      <c r="N2043" t="n">
        <v>88.13</v>
      </c>
      <c r="O2043" t="n">
        <v>37828.81</v>
      </c>
      <c r="P2043" t="n">
        <v>104.21</v>
      </c>
      <c r="Q2043" t="n">
        <v>204.14</v>
      </c>
      <c r="R2043" t="n">
        <v>23.55</v>
      </c>
      <c r="S2043" t="n">
        <v>17.37</v>
      </c>
      <c r="T2043" t="n">
        <v>999.67</v>
      </c>
      <c r="U2043" t="n">
        <v>0.74</v>
      </c>
      <c r="V2043" t="n">
        <v>0.76</v>
      </c>
      <c r="W2043" t="n">
        <v>1.14</v>
      </c>
      <c r="X2043" t="n">
        <v>0.06</v>
      </c>
      <c r="Y2043" t="n">
        <v>1</v>
      </c>
      <c r="Z2043" t="n">
        <v>10</v>
      </c>
    </row>
    <row r="2044">
      <c r="A2044" t="n">
        <v>107</v>
      </c>
      <c r="B2044" t="n">
        <v>130</v>
      </c>
      <c r="C2044" t="inlineStr">
        <is>
          <t xml:space="preserve">CONCLUIDO	</t>
        </is>
      </c>
      <c r="D2044" t="n">
        <v>10.2523</v>
      </c>
      <c r="E2044" t="n">
        <v>9.75</v>
      </c>
      <c r="F2044" t="n">
        <v>6.75</v>
      </c>
      <c r="G2044" t="n">
        <v>101.3</v>
      </c>
      <c r="H2044" t="n">
        <v>1.62</v>
      </c>
      <c r="I2044" t="n">
        <v>4</v>
      </c>
      <c r="J2044" t="n">
        <v>305.36</v>
      </c>
      <c r="K2044" t="n">
        <v>59.19</v>
      </c>
      <c r="L2044" t="n">
        <v>27.75</v>
      </c>
      <c r="M2044" t="n">
        <v>2</v>
      </c>
      <c r="N2044" t="n">
        <v>88.41</v>
      </c>
      <c r="O2044" t="n">
        <v>37894.82</v>
      </c>
      <c r="P2044" t="n">
        <v>104.31</v>
      </c>
      <c r="Q2044" t="n">
        <v>204.14</v>
      </c>
      <c r="R2044" t="n">
        <v>23.75</v>
      </c>
      <c r="S2044" t="n">
        <v>17.37</v>
      </c>
      <c r="T2044" t="n">
        <v>1099.26</v>
      </c>
      <c r="U2044" t="n">
        <v>0.73</v>
      </c>
      <c r="V2044" t="n">
        <v>0.76</v>
      </c>
      <c r="W2044" t="n">
        <v>1.14</v>
      </c>
      <c r="X2044" t="n">
        <v>0.06</v>
      </c>
      <c r="Y2044" t="n">
        <v>1</v>
      </c>
      <c r="Z2044" t="n">
        <v>10</v>
      </c>
    </row>
    <row r="2045">
      <c r="A2045" t="n">
        <v>108</v>
      </c>
      <c r="B2045" t="n">
        <v>130</v>
      </c>
      <c r="C2045" t="inlineStr">
        <is>
          <t xml:space="preserve">CONCLUIDO	</t>
        </is>
      </c>
      <c r="D2045" t="n">
        <v>10.2579</v>
      </c>
      <c r="E2045" t="n">
        <v>9.75</v>
      </c>
      <c r="F2045" t="n">
        <v>6.75</v>
      </c>
      <c r="G2045" t="n">
        <v>101.22</v>
      </c>
      <c r="H2045" t="n">
        <v>1.63</v>
      </c>
      <c r="I2045" t="n">
        <v>4</v>
      </c>
      <c r="J2045" t="n">
        <v>305.89</v>
      </c>
      <c r="K2045" t="n">
        <v>59.19</v>
      </c>
      <c r="L2045" t="n">
        <v>28</v>
      </c>
      <c r="M2045" t="n">
        <v>2</v>
      </c>
      <c r="N2045" t="n">
        <v>88.7</v>
      </c>
      <c r="O2045" t="n">
        <v>37960.95</v>
      </c>
      <c r="P2045" t="n">
        <v>104.22</v>
      </c>
      <c r="Q2045" t="n">
        <v>204.14</v>
      </c>
      <c r="R2045" t="n">
        <v>23.65</v>
      </c>
      <c r="S2045" t="n">
        <v>17.37</v>
      </c>
      <c r="T2045" t="n">
        <v>1045.03</v>
      </c>
      <c r="U2045" t="n">
        <v>0.73</v>
      </c>
      <c r="V2045" t="n">
        <v>0.76</v>
      </c>
      <c r="W2045" t="n">
        <v>1.14</v>
      </c>
      <c r="X2045" t="n">
        <v>0.06</v>
      </c>
      <c r="Y2045" t="n">
        <v>1</v>
      </c>
      <c r="Z2045" t="n">
        <v>10</v>
      </c>
    </row>
    <row r="2046">
      <c r="A2046" t="n">
        <v>109</v>
      </c>
      <c r="B2046" t="n">
        <v>130</v>
      </c>
      <c r="C2046" t="inlineStr">
        <is>
          <t xml:space="preserve">CONCLUIDO	</t>
        </is>
      </c>
      <c r="D2046" t="n">
        <v>10.2558</v>
      </c>
      <c r="E2046" t="n">
        <v>9.75</v>
      </c>
      <c r="F2046" t="n">
        <v>6.75</v>
      </c>
      <c r="G2046" t="n">
        <v>101.25</v>
      </c>
      <c r="H2046" t="n">
        <v>1.64</v>
      </c>
      <c r="I2046" t="n">
        <v>4</v>
      </c>
      <c r="J2046" t="n">
        <v>306.43</v>
      </c>
      <c r="K2046" t="n">
        <v>59.19</v>
      </c>
      <c r="L2046" t="n">
        <v>28.25</v>
      </c>
      <c r="M2046" t="n">
        <v>2</v>
      </c>
      <c r="N2046" t="n">
        <v>88.98999999999999</v>
      </c>
      <c r="O2046" t="n">
        <v>38027.2</v>
      </c>
      <c r="P2046" t="n">
        <v>104.22</v>
      </c>
      <c r="Q2046" t="n">
        <v>204.14</v>
      </c>
      <c r="R2046" t="n">
        <v>23.75</v>
      </c>
      <c r="S2046" t="n">
        <v>17.37</v>
      </c>
      <c r="T2046" t="n">
        <v>1096.74</v>
      </c>
      <c r="U2046" t="n">
        <v>0.73</v>
      </c>
      <c r="V2046" t="n">
        <v>0.76</v>
      </c>
      <c r="W2046" t="n">
        <v>1.14</v>
      </c>
      <c r="X2046" t="n">
        <v>0.06</v>
      </c>
      <c r="Y2046" t="n">
        <v>1</v>
      </c>
      <c r="Z2046" t="n">
        <v>10</v>
      </c>
    </row>
    <row r="2047">
      <c r="A2047" t="n">
        <v>110</v>
      </c>
      <c r="B2047" t="n">
        <v>130</v>
      </c>
      <c r="C2047" t="inlineStr">
        <is>
          <t xml:space="preserve">CONCLUIDO	</t>
        </is>
      </c>
      <c r="D2047" t="n">
        <v>10.2567</v>
      </c>
      <c r="E2047" t="n">
        <v>9.75</v>
      </c>
      <c r="F2047" t="n">
        <v>6.75</v>
      </c>
      <c r="G2047" t="n">
        <v>101.24</v>
      </c>
      <c r="H2047" t="n">
        <v>1.65</v>
      </c>
      <c r="I2047" t="n">
        <v>4</v>
      </c>
      <c r="J2047" t="n">
        <v>306.97</v>
      </c>
      <c r="K2047" t="n">
        <v>59.19</v>
      </c>
      <c r="L2047" t="n">
        <v>28.5</v>
      </c>
      <c r="M2047" t="n">
        <v>2</v>
      </c>
      <c r="N2047" t="n">
        <v>89.27</v>
      </c>
      <c r="O2047" t="n">
        <v>38093.58</v>
      </c>
      <c r="P2047" t="n">
        <v>104.21</v>
      </c>
      <c r="Q2047" t="n">
        <v>204.14</v>
      </c>
      <c r="R2047" t="n">
        <v>23.62</v>
      </c>
      <c r="S2047" t="n">
        <v>17.37</v>
      </c>
      <c r="T2047" t="n">
        <v>1032.08</v>
      </c>
      <c r="U2047" t="n">
        <v>0.74</v>
      </c>
      <c r="V2047" t="n">
        <v>0.76</v>
      </c>
      <c r="W2047" t="n">
        <v>1.14</v>
      </c>
      <c r="X2047" t="n">
        <v>0.06</v>
      </c>
      <c r="Y2047" t="n">
        <v>1</v>
      </c>
      <c r="Z2047" t="n">
        <v>10</v>
      </c>
    </row>
    <row r="2048">
      <c r="A2048" t="n">
        <v>111</v>
      </c>
      <c r="B2048" t="n">
        <v>130</v>
      </c>
      <c r="C2048" t="inlineStr">
        <is>
          <t xml:space="preserve">CONCLUIDO	</t>
        </is>
      </c>
      <c r="D2048" t="n">
        <v>10.2582</v>
      </c>
      <c r="E2048" t="n">
        <v>9.75</v>
      </c>
      <c r="F2048" t="n">
        <v>6.75</v>
      </c>
      <c r="G2048" t="n">
        <v>101.22</v>
      </c>
      <c r="H2048" t="n">
        <v>1.67</v>
      </c>
      <c r="I2048" t="n">
        <v>4</v>
      </c>
      <c r="J2048" t="n">
        <v>307.51</v>
      </c>
      <c r="K2048" t="n">
        <v>59.19</v>
      </c>
      <c r="L2048" t="n">
        <v>28.75</v>
      </c>
      <c r="M2048" t="n">
        <v>2</v>
      </c>
      <c r="N2048" t="n">
        <v>89.56</v>
      </c>
      <c r="O2048" t="n">
        <v>38160.09</v>
      </c>
      <c r="P2048" t="n">
        <v>104.05</v>
      </c>
      <c r="Q2048" t="n">
        <v>204.15</v>
      </c>
      <c r="R2048" t="n">
        <v>23.57</v>
      </c>
      <c r="S2048" t="n">
        <v>17.37</v>
      </c>
      <c r="T2048" t="n">
        <v>1006.54</v>
      </c>
      <c r="U2048" t="n">
        <v>0.74</v>
      </c>
      <c r="V2048" t="n">
        <v>0.76</v>
      </c>
      <c r="W2048" t="n">
        <v>1.14</v>
      </c>
      <c r="X2048" t="n">
        <v>0.06</v>
      </c>
      <c r="Y2048" t="n">
        <v>1</v>
      </c>
      <c r="Z2048" t="n">
        <v>10</v>
      </c>
    </row>
    <row r="2049">
      <c r="A2049" t="n">
        <v>112</v>
      </c>
      <c r="B2049" t="n">
        <v>130</v>
      </c>
      <c r="C2049" t="inlineStr">
        <is>
          <t xml:space="preserve">CONCLUIDO	</t>
        </is>
      </c>
      <c r="D2049" t="n">
        <v>10.2585</v>
      </c>
      <c r="E2049" t="n">
        <v>9.75</v>
      </c>
      <c r="F2049" t="n">
        <v>6.75</v>
      </c>
      <c r="G2049" t="n">
        <v>101.21</v>
      </c>
      <c r="H2049" t="n">
        <v>1.68</v>
      </c>
      <c r="I2049" t="n">
        <v>4</v>
      </c>
      <c r="J2049" t="n">
        <v>308.05</v>
      </c>
      <c r="K2049" t="n">
        <v>59.19</v>
      </c>
      <c r="L2049" t="n">
        <v>29</v>
      </c>
      <c r="M2049" t="n">
        <v>2</v>
      </c>
      <c r="N2049" t="n">
        <v>89.84999999999999</v>
      </c>
      <c r="O2049" t="n">
        <v>38226.72</v>
      </c>
      <c r="P2049" t="n">
        <v>104.08</v>
      </c>
      <c r="Q2049" t="n">
        <v>204.15</v>
      </c>
      <c r="R2049" t="n">
        <v>23.54</v>
      </c>
      <c r="S2049" t="n">
        <v>17.37</v>
      </c>
      <c r="T2049" t="n">
        <v>993.16</v>
      </c>
      <c r="U2049" t="n">
        <v>0.74</v>
      </c>
      <c r="V2049" t="n">
        <v>0.76</v>
      </c>
      <c r="W2049" t="n">
        <v>1.14</v>
      </c>
      <c r="X2049" t="n">
        <v>0.06</v>
      </c>
      <c r="Y2049" t="n">
        <v>1</v>
      </c>
      <c r="Z2049" t="n">
        <v>10</v>
      </c>
    </row>
    <row r="2050">
      <c r="A2050" t="n">
        <v>113</v>
      </c>
      <c r="B2050" t="n">
        <v>130</v>
      </c>
      <c r="C2050" t="inlineStr">
        <is>
          <t xml:space="preserve">CONCLUIDO	</t>
        </is>
      </c>
      <c r="D2050" t="n">
        <v>10.2646</v>
      </c>
      <c r="E2050" t="n">
        <v>9.74</v>
      </c>
      <c r="F2050" t="n">
        <v>6.74</v>
      </c>
      <c r="G2050" t="n">
        <v>101.12</v>
      </c>
      <c r="H2050" t="n">
        <v>1.69</v>
      </c>
      <c r="I2050" t="n">
        <v>4</v>
      </c>
      <c r="J2050" t="n">
        <v>308.59</v>
      </c>
      <c r="K2050" t="n">
        <v>59.19</v>
      </c>
      <c r="L2050" t="n">
        <v>29.25</v>
      </c>
      <c r="M2050" t="n">
        <v>2</v>
      </c>
      <c r="N2050" t="n">
        <v>90.14</v>
      </c>
      <c r="O2050" t="n">
        <v>38293.47</v>
      </c>
      <c r="P2050" t="n">
        <v>103.93</v>
      </c>
      <c r="Q2050" t="n">
        <v>204.14</v>
      </c>
      <c r="R2050" t="n">
        <v>23.46</v>
      </c>
      <c r="S2050" t="n">
        <v>17.37</v>
      </c>
      <c r="T2050" t="n">
        <v>952.85</v>
      </c>
      <c r="U2050" t="n">
        <v>0.74</v>
      </c>
      <c r="V2050" t="n">
        <v>0.76</v>
      </c>
      <c r="W2050" t="n">
        <v>1.14</v>
      </c>
      <c r="X2050" t="n">
        <v>0.05</v>
      </c>
      <c r="Y2050" t="n">
        <v>1</v>
      </c>
      <c r="Z2050" t="n">
        <v>10</v>
      </c>
    </row>
    <row r="2051">
      <c r="A2051" t="n">
        <v>114</v>
      </c>
      <c r="B2051" t="n">
        <v>130</v>
      </c>
      <c r="C2051" t="inlineStr">
        <is>
          <t xml:space="preserve">CONCLUIDO	</t>
        </is>
      </c>
      <c r="D2051" t="n">
        <v>10.2661</v>
      </c>
      <c r="E2051" t="n">
        <v>9.74</v>
      </c>
      <c r="F2051" t="n">
        <v>6.74</v>
      </c>
      <c r="G2051" t="n">
        <v>101.1</v>
      </c>
      <c r="H2051" t="n">
        <v>1.7</v>
      </c>
      <c r="I2051" t="n">
        <v>4</v>
      </c>
      <c r="J2051" t="n">
        <v>309.13</v>
      </c>
      <c r="K2051" t="n">
        <v>59.19</v>
      </c>
      <c r="L2051" t="n">
        <v>29.5</v>
      </c>
      <c r="M2051" t="n">
        <v>2</v>
      </c>
      <c r="N2051" t="n">
        <v>90.44</v>
      </c>
      <c r="O2051" t="n">
        <v>38360.36</v>
      </c>
      <c r="P2051" t="n">
        <v>103.81</v>
      </c>
      <c r="Q2051" t="n">
        <v>204.14</v>
      </c>
      <c r="R2051" t="n">
        <v>23.35</v>
      </c>
      <c r="S2051" t="n">
        <v>17.37</v>
      </c>
      <c r="T2051" t="n">
        <v>898.17</v>
      </c>
      <c r="U2051" t="n">
        <v>0.74</v>
      </c>
      <c r="V2051" t="n">
        <v>0.76</v>
      </c>
      <c r="W2051" t="n">
        <v>1.14</v>
      </c>
      <c r="X2051" t="n">
        <v>0.05</v>
      </c>
      <c r="Y2051" t="n">
        <v>1</v>
      </c>
      <c r="Z2051" t="n">
        <v>10</v>
      </c>
    </row>
    <row r="2052">
      <c r="A2052" t="n">
        <v>115</v>
      </c>
      <c r="B2052" t="n">
        <v>130</v>
      </c>
      <c r="C2052" t="inlineStr">
        <is>
          <t xml:space="preserve">CONCLUIDO	</t>
        </is>
      </c>
      <c r="D2052" t="n">
        <v>10.2617</v>
      </c>
      <c r="E2052" t="n">
        <v>9.74</v>
      </c>
      <c r="F2052" t="n">
        <v>6.74</v>
      </c>
      <c r="G2052" t="n">
        <v>101.17</v>
      </c>
      <c r="H2052" t="n">
        <v>1.71</v>
      </c>
      <c r="I2052" t="n">
        <v>4</v>
      </c>
      <c r="J2052" t="n">
        <v>309.67</v>
      </c>
      <c r="K2052" t="n">
        <v>59.19</v>
      </c>
      <c r="L2052" t="n">
        <v>29.75</v>
      </c>
      <c r="M2052" t="n">
        <v>2</v>
      </c>
      <c r="N2052" t="n">
        <v>90.73</v>
      </c>
      <c r="O2052" t="n">
        <v>38427.37</v>
      </c>
      <c r="P2052" t="n">
        <v>103.78</v>
      </c>
      <c r="Q2052" t="n">
        <v>204.14</v>
      </c>
      <c r="R2052" t="n">
        <v>23.48</v>
      </c>
      <c r="S2052" t="n">
        <v>17.37</v>
      </c>
      <c r="T2052" t="n">
        <v>960.86</v>
      </c>
      <c r="U2052" t="n">
        <v>0.74</v>
      </c>
      <c r="V2052" t="n">
        <v>0.76</v>
      </c>
      <c r="W2052" t="n">
        <v>1.14</v>
      </c>
      <c r="X2052" t="n">
        <v>0.05</v>
      </c>
      <c r="Y2052" t="n">
        <v>1</v>
      </c>
      <c r="Z2052" t="n">
        <v>10</v>
      </c>
    </row>
    <row r="2053">
      <c r="A2053" t="n">
        <v>116</v>
      </c>
      <c r="B2053" t="n">
        <v>130</v>
      </c>
      <c r="C2053" t="inlineStr">
        <is>
          <t xml:space="preserve">CONCLUIDO	</t>
        </is>
      </c>
      <c r="D2053" t="n">
        <v>10.2649</v>
      </c>
      <c r="E2053" t="n">
        <v>9.74</v>
      </c>
      <c r="F2053" t="n">
        <v>6.74</v>
      </c>
      <c r="G2053" t="n">
        <v>101.12</v>
      </c>
      <c r="H2053" t="n">
        <v>1.72</v>
      </c>
      <c r="I2053" t="n">
        <v>4</v>
      </c>
      <c r="J2053" t="n">
        <v>310.22</v>
      </c>
      <c r="K2053" t="n">
        <v>59.19</v>
      </c>
      <c r="L2053" t="n">
        <v>30</v>
      </c>
      <c r="M2053" t="n">
        <v>2</v>
      </c>
      <c r="N2053" t="n">
        <v>91.02</v>
      </c>
      <c r="O2053" t="n">
        <v>38494.52</v>
      </c>
      <c r="P2053" t="n">
        <v>103.6</v>
      </c>
      <c r="Q2053" t="n">
        <v>204.14</v>
      </c>
      <c r="R2053" t="n">
        <v>23.46</v>
      </c>
      <c r="S2053" t="n">
        <v>17.37</v>
      </c>
      <c r="T2053" t="n">
        <v>951.73</v>
      </c>
      <c r="U2053" t="n">
        <v>0.74</v>
      </c>
      <c r="V2053" t="n">
        <v>0.76</v>
      </c>
      <c r="W2053" t="n">
        <v>1.14</v>
      </c>
      <c r="X2053" t="n">
        <v>0.05</v>
      </c>
      <c r="Y2053" t="n">
        <v>1</v>
      </c>
      <c r="Z2053" t="n">
        <v>10</v>
      </c>
    </row>
    <row r="2054">
      <c r="A2054" t="n">
        <v>117</v>
      </c>
      <c r="B2054" t="n">
        <v>130</v>
      </c>
      <c r="C2054" t="inlineStr">
        <is>
          <t xml:space="preserve">CONCLUIDO	</t>
        </is>
      </c>
      <c r="D2054" t="n">
        <v>10.2623</v>
      </c>
      <c r="E2054" t="n">
        <v>9.74</v>
      </c>
      <c r="F2054" t="n">
        <v>6.74</v>
      </c>
      <c r="G2054" t="n">
        <v>101.16</v>
      </c>
      <c r="H2054" t="n">
        <v>1.73</v>
      </c>
      <c r="I2054" t="n">
        <v>4</v>
      </c>
      <c r="J2054" t="n">
        <v>310.76</v>
      </c>
      <c r="K2054" t="n">
        <v>59.19</v>
      </c>
      <c r="L2054" t="n">
        <v>30.25</v>
      </c>
      <c r="M2054" t="n">
        <v>2</v>
      </c>
      <c r="N2054" t="n">
        <v>91.31999999999999</v>
      </c>
      <c r="O2054" t="n">
        <v>38561.79</v>
      </c>
      <c r="P2054" t="n">
        <v>103.5</v>
      </c>
      <c r="Q2054" t="n">
        <v>204.14</v>
      </c>
      <c r="R2054" t="n">
        <v>23.4</v>
      </c>
      <c r="S2054" t="n">
        <v>17.37</v>
      </c>
      <c r="T2054" t="n">
        <v>924.4</v>
      </c>
      <c r="U2054" t="n">
        <v>0.74</v>
      </c>
      <c r="V2054" t="n">
        <v>0.76</v>
      </c>
      <c r="W2054" t="n">
        <v>1.14</v>
      </c>
      <c r="X2054" t="n">
        <v>0.05</v>
      </c>
      <c r="Y2054" t="n">
        <v>1</v>
      </c>
      <c r="Z2054" t="n">
        <v>10</v>
      </c>
    </row>
    <row r="2055">
      <c r="A2055" t="n">
        <v>118</v>
      </c>
      <c r="B2055" t="n">
        <v>130</v>
      </c>
      <c r="C2055" t="inlineStr">
        <is>
          <t xml:space="preserve">CONCLUIDO	</t>
        </is>
      </c>
      <c r="D2055" t="n">
        <v>10.2628</v>
      </c>
      <c r="E2055" t="n">
        <v>9.74</v>
      </c>
      <c r="F2055" t="n">
        <v>6.74</v>
      </c>
      <c r="G2055" t="n">
        <v>101.15</v>
      </c>
      <c r="H2055" t="n">
        <v>1.75</v>
      </c>
      <c r="I2055" t="n">
        <v>4</v>
      </c>
      <c r="J2055" t="n">
        <v>311.31</v>
      </c>
      <c r="K2055" t="n">
        <v>59.19</v>
      </c>
      <c r="L2055" t="n">
        <v>30.5</v>
      </c>
      <c r="M2055" t="n">
        <v>2</v>
      </c>
      <c r="N2055" t="n">
        <v>91.62</v>
      </c>
      <c r="O2055" t="n">
        <v>38629.19</v>
      </c>
      <c r="P2055" t="n">
        <v>103.44</v>
      </c>
      <c r="Q2055" t="n">
        <v>204.14</v>
      </c>
      <c r="R2055" t="n">
        <v>23.39</v>
      </c>
      <c r="S2055" t="n">
        <v>17.37</v>
      </c>
      <c r="T2055" t="n">
        <v>916.89</v>
      </c>
      <c r="U2055" t="n">
        <v>0.74</v>
      </c>
      <c r="V2055" t="n">
        <v>0.76</v>
      </c>
      <c r="W2055" t="n">
        <v>1.14</v>
      </c>
      <c r="X2055" t="n">
        <v>0.05</v>
      </c>
      <c r="Y2055" t="n">
        <v>1</v>
      </c>
      <c r="Z2055" t="n">
        <v>10</v>
      </c>
    </row>
    <row r="2056">
      <c r="A2056" t="n">
        <v>119</v>
      </c>
      <c r="B2056" t="n">
        <v>130</v>
      </c>
      <c r="C2056" t="inlineStr">
        <is>
          <t xml:space="preserve">CONCLUIDO	</t>
        </is>
      </c>
      <c r="D2056" t="n">
        <v>10.2649</v>
      </c>
      <c r="E2056" t="n">
        <v>9.74</v>
      </c>
      <c r="F2056" t="n">
        <v>6.74</v>
      </c>
      <c r="G2056" t="n">
        <v>101.12</v>
      </c>
      <c r="H2056" t="n">
        <v>1.76</v>
      </c>
      <c r="I2056" t="n">
        <v>4</v>
      </c>
      <c r="J2056" t="n">
        <v>311.86</v>
      </c>
      <c r="K2056" t="n">
        <v>59.19</v>
      </c>
      <c r="L2056" t="n">
        <v>30.75</v>
      </c>
      <c r="M2056" t="n">
        <v>2</v>
      </c>
      <c r="N2056" t="n">
        <v>91.91</v>
      </c>
      <c r="O2056" t="n">
        <v>38696.85</v>
      </c>
      <c r="P2056" t="n">
        <v>103.15</v>
      </c>
      <c r="Q2056" t="n">
        <v>204.14</v>
      </c>
      <c r="R2056" t="n">
        <v>23.4</v>
      </c>
      <c r="S2056" t="n">
        <v>17.37</v>
      </c>
      <c r="T2056" t="n">
        <v>921.2</v>
      </c>
      <c r="U2056" t="n">
        <v>0.74</v>
      </c>
      <c r="V2056" t="n">
        <v>0.76</v>
      </c>
      <c r="W2056" t="n">
        <v>1.14</v>
      </c>
      <c r="X2056" t="n">
        <v>0.05</v>
      </c>
      <c r="Y2056" t="n">
        <v>1</v>
      </c>
      <c r="Z2056" t="n">
        <v>10</v>
      </c>
    </row>
    <row r="2057">
      <c r="A2057" t="n">
        <v>120</v>
      </c>
      <c r="B2057" t="n">
        <v>130</v>
      </c>
      <c r="C2057" t="inlineStr">
        <is>
          <t xml:space="preserve">CONCLUIDO	</t>
        </is>
      </c>
      <c r="D2057" t="n">
        <v>10.2628</v>
      </c>
      <c r="E2057" t="n">
        <v>9.74</v>
      </c>
      <c r="F2057" t="n">
        <v>6.74</v>
      </c>
      <c r="G2057" t="n">
        <v>101.15</v>
      </c>
      <c r="H2057" t="n">
        <v>1.77</v>
      </c>
      <c r="I2057" t="n">
        <v>4</v>
      </c>
      <c r="J2057" t="n">
        <v>312.41</v>
      </c>
      <c r="K2057" t="n">
        <v>59.19</v>
      </c>
      <c r="L2057" t="n">
        <v>31</v>
      </c>
      <c r="M2057" t="n">
        <v>2</v>
      </c>
      <c r="N2057" t="n">
        <v>92.20999999999999</v>
      </c>
      <c r="O2057" t="n">
        <v>38764.53</v>
      </c>
      <c r="P2057" t="n">
        <v>103.02</v>
      </c>
      <c r="Q2057" t="n">
        <v>204.14</v>
      </c>
      <c r="R2057" t="n">
        <v>23.42</v>
      </c>
      <c r="S2057" t="n">
        <v>17.37</v>
      </c>
      <c r="T2057" t="n">
        <v>931.77</v>
      </c>
      <c r="U2057" t="n">
        <v>0.74</v>
      </c>
      <c r="V2057" t="n">
        <v>0.76</v>
      </c>
      <c r="W2057" t="n">
        <v>1.14</v>
      </c>
      <c r="X2057" t="n">
        <v>0.05</v>
      </c>
      <c r="Y2057" t="n">
        <v>1</v>
      </c>
      <c r="Z2057" t="n">
        <v>10</v>
      </c>
    </row>
    <row r="2058">
      <c r="A2058" t="n">
        <v>121</v>
      </c>
      <c r="B2058" t="n">
        <v>130</v>
      </c>
      <c r="C2058" t="inlineStr">
        <is>
          <t xml:space="preserve">CONCLUIDO	</t>
        </is>
      </c>
      <c r="D2058" t="n">
        <v>10.2696</v>
      </c>
      <c r="E2058" t="n">
        <v>9.74</v>
      </c>
      <c r="F2058" t="n">
        <v>6.74</v>
      </c>
      <c r="G2058" t="n">
        <v>101.05</v>
      </c>
      <c r="H2058" t="n">
        <v>1.78</v>
      </c>
      <c r="I2058" t="n">
        <v>4</v>
      </c>
      <c r="J2058" t="n">
        <v>312.96</v>
      </c>
      <c r="K2058" t="n">
        <v>59.19</v>
      </c>
      <c r="L2058" t="n">
        <v>31.25</v>
      </c>
      <c r="M2058" t="n">
        <v>2</v>
      </c>
      <c r="N2058" t="n">
        <v>92.51000000000001</v>
      </c>
      <c r="O2058" t="n">
        <v>38832.33</v>
      </c>
      <c r="P2058" t="n">
        <v>102.79</v>
      </c>
      <c r="Q2058" t="n">
        <v>204.14</v>
      </c>
      <c r="R2058" t="n">
        <v>23.16</v>
      </c>
      <c r="S2058" t="n">
        <v>17.37</v>
      </c>
      <c r="T2058" t="n">
        <v>803.86</v>
      </c>
      <c r="U2058" t="n">
        <v>0.75</v>
      </c>
      <c r="V2058" t="n">
        <v>0.76</v>
      </c>
      <c r="W2058" t="n">
        <v>1.14</v>
      </c>
      <c r="X2058" t="n">
        <v>0.05</v>
      </c>
      <c r="Y2058" t="n">
        <v>1</v>
      </c>
      <c r="Z2058" t="n">
        <v>10</v>
      </c>
    </row>
    <row r="2059">
      <c r="A2059" t="n">
        <v>122</v>
      </c>
      <c r="B2059" t="n">
        <v>130</v>
      </c>
      <c r="C2059" t="inlineStr">
        <is>
          <t xml:space="preserve">CONCLUIDO	</t>
        </is>
      </c>
      <c r="D2059" t="n">
        <v>10.2705</v>
      </c>
      <c r="E2059" t="n">
        <v>9.74</v>
      </c>
      <c r="F2059" t="n">
        <v>6.74</v>
      </c>
      <c r="G2059" t="n">
        <v>101.04</v>
      </c>
      <c r="H2059" t="n">
        <v>1.79</v>
      </c>
      <c r="I2059" t="n">
        <v>4</v>
      </c>
      <c r="J2059" t="n">
        <v>313.51</v>
      </c>
      <c r="K2059" t="n">
        <v>59.19</v>
      </c>
      <c r="L2059" t="n">
        <v>31.5</v>
      </c>
      <c r="M2059" t="n">
        <v>2</v>
      </c>
      <c r="N2059" t="n">
        <v>92.81</v>
      </c>
      <c r="O2059" t="n">
        <v>38900.27</v>
      </c>
      <c r="P2059" t="n">
        <v>102.67</v>
      </c>
      <c r="Q2059" t="n">
        <v>204.15</v>
      </c>
      <c r="R2059" t="n">
        <v>23.13</v>
      </c>
      <c r="S2059" t="n">
        <v>17.37</v>
      </c>
      <c r="T2059" t="n">
        <v>789</v>
      </c>
      <c r="U2059" t="n">
        <v>0.75</v>
      </c>
      <c r="V2059" t="n">
        <v>0.76</v>
      </c>
      <c r="W2059" t="n">
        <v>1.14</v>
      </c>
      <c r="X2059" t="n">
        <v>0.04</v>
      </c>
      <c r="Y2059" t="n">
        <v>1</v>
      </c>
      <c r="Z2059" t="n">
        <v>10</v>
      </c>
    </row>
    <row r="2060">
      <c r="A2060" t="n">
        <v>123</v>
      </c>
      <c r="B2060" t="n">
        <v>130</v>
      </c>
      <c r="C2060" t="inlineStr">
        <is>
          <t xml:space="preserve">CONCLUIDO	</t>
        </is>
      </c>
      <c r="D2060" t="n">
        <v>10.2713</v>
      </c>
      <c r="E2060" t="n">
        <v>9.74</v>
      </c>
      <c r="F2060" t="n">
        <v>6.74</v>
      </c>
      <c r="G2060" t="n">
        <v>101.03</v>
      </c>
      <c r="H2060" t="n">
        <v>1.8</v>
      </c>
      <c r="I2060" t="n">
        <v>4</v>
      </c>
      <c r="J2060" t="n">
        <v>314.06</v>
      </c>
      <c r="K2060" t="n">
        <v>59.19</v>
      </c>
      <c r="L2060" t="n">
        <v>31.75</v>
      </c>
      <c r="M2060" t="n">
        <v>2</v>
      </c>
      <c r="N2060" t="n">
        <v>93.12</v>
      </c>
      <c r="O2060" t="n">
        <v>38968.34</v>
      </c>
      <c r="P2060" t="n">
        <v>102.48</v>
      </c>
      <c r="Q2060" t="n">
        <v>204.14</v>
      </c>
      <c r="R2060" t="n">
        <v>23.11</v>
      </c>
      <c r="S2060" t="n">
        <v>17.37</v>
      </c>
      <c r="T2060" t="n">
        <v>778.48</v>
      </c>
      <c r="U2060" t="n">
        <v>0.75</v>
      </c>
      <c r="V2060" t="n">
        <v>0.76</v>
      </c>
      <c r="W2060" t="n">
        <v>1.14</v>
      </c>
      <c r="X2060" t="n">
        <v>0.04</v>
      </c>
      <c r="Y2060" t="n">
        <v>1</v>
      </c>
      <c r="Z2060" t="n">
        <v>10</v>
      </c>
    </row>
    <row r="2061">
      <c r="A2061" t="n">
        <v>124</v>
      </c>
      <c r="B2061" t="n">
        <v>130</v>
      </c>
      <c r="C2061" t="inlineStr">
        <is>
          <t xml:space="preserve">CONCLUIDO	</t>
        </is>
      </c>
      <c r="D2061" t="n">
        <v>10.271</v>
      </c>
      <c r="E2061" t="n">
        <v>9.74</v>
      </c>
      <c r="F2061" t="n">
        <v>6.74</v>
      </c>
      <c r="G2061" t="n">
        <v>101.03</v>
      </c>
      <c r="H2061" t="n">
        <v>1.81</v>
      </c>
      <c r="I2061" t="n">
        <v>4</v>
      </c>
      <c r="J2061" t="n">
        <v>314.61</v>
      </c>
      <c r="K2061" t="n">
        <v>59.19</v>
      </c>
      <c r="L2061" t="n">
        <v>32</v>
      </c>
      <c r="M2061" t="n">
        <v>2</v>
      </c>
      <c r="N2061" t="n">
        <v>93.42</v>
      </c>
      <c r="O2061" t="n">
        <v>39036.55</v>
      </c>
      <c r="P2061" t="n">
        <v>102.31</v>
      </c>
      <c r="Q2061" t="n">
        <v>204.14</v>
      </c>
      <c r="R2061" t="n">
        <v>23.18</v>
      </c>
      <c r="S2061" t="n">
        <v>17.37</v>
      </c>
      <c r="T2061" t="n">
        <v>811.2</v>
      </c>
      <c r="U2061" t="n">
        <v>0.75</v>
      </c>
      <c r="V2061" t="n">
        <v>0.76</v>
      </c>
      <c r="W2061" t="n">
        <v>1.14</v>
      </c>
      <c r="X2061" t="n">
        <v>0.04</v>
      </c>
      <c r="Y2061" t="n">
        <v>1</v>
      </c>
      <c r="Z2061" t="n">
        <v>10</v>
      </c>
    </row>
    <row r="2062">
      <c r="A2062" t="n">
        <v>125</v>
      </c>
      <c r="B2062" t="n">
        <v>130</v>
      </c>
      <c r="C2062" t="inlineStr">
        <is>
          <t xml:space="preserve">CONCLUIDO	</t>
        </is>
      </c>
      <c r="D2062" t="n">
        <v>10.2699</v>
      </c>
      <c r="E2062" t="n">
        <v>9.74</v>
      </c>
      <c r="F2062" t="n">
        <v>6.74</v>
      </c>
      <c r="G2062" t="n">
        <v>101.05</v>
      </c>
      <c r="H2062" t="n">
        <v>1.82</v>
      </c>
      <c r="I2062" t="n">
        <v>4</v>
      </c>
      <c r="J2062" t="n">
        <v>315.17</v>
      </c>
      <c r="K2062" t="n">
        <v>59.19</v>
      </c>
      <c r="L2062" t="n">
        <v>32.25</v>
      </c>
      <c r="M2062" t="n">
        <v>2</v>
      </c>
      <c r="N2062" t="n">
        <v>93.72</v>
      </c>
      <c r="O2062" t="n">
        <v>39104.89</v>
      </c>
      <c r="P2062" t="n">
        <v>102.14</v>
      </c>
      <c r="Q2062" t="n">
        <v>204.14</v>
      </c>
      <c r="R2062" t="n">
        <v>23.23</v>
      </c>
      <c r="S2062" t="n">
        <v>17.37</v>
      </c>
      <c r="T2062" t="n">
        <v>838.62</v>
      </c>
      <c r="U2062" t="n">
        <v>0.75</v>
      </c>
      <c r="V2062" t="n">
        <v>0.76</v>
      </c>
      <c r="W2062" t="n">
        <v>1.14</v>
      </c>
      <c r="X2062" t="n">
        <v>0.05</v>
      </c>
      <c r="Y2062" t="n">
        <v>1</v>
      </c>
      <c r="Z2062" t="n">
        <v>10</v>
      </c>
    </row>
    <row r="2063">
      <c r="A2063" t="n">
        <v>126</v>
      </c>
      <c r="B2063" t="n">
        <v>130</v>
      </c>
      <c r="C2063" t="inlineStr">
        <is>
          <t xml:space="preserve">CONCLUIDO	</t>
        </is>
      </c>
      <c r="D2063" t="n">
        <v>10.2707</v>
      </c>
      <c r="E2063" t="n">
        <v>9.74</v>
      </c>
      <c r="F2063" t="n">
        <v>6.74</v>
      </c>
      <c r="G2063" t="n">
        <v>101.04</v>
      </c>
      <c r="H2063" t="n">
        <v>1.83</v>
      </c>
      <c r="I2063" t="n">
        <v>4</v>
      </c>
      <c r="J2063" t="n">
        <v>315.72</v>
      </c>
      <c r="K2063" t="n">
        <v>59.19</v>
      </c>
      <c r="L2063" t="n">
        <v>32.5</v>
      </c>
      <c r="M2063" t="n">
        <v>2</v>
      </c>
      <c r="N2063" t="n">
        <v>94.03</v>
      </c>
      <c r="O2063" t="n">
        <v>39173.37</v>
      </c>
      <c r="P2063" t="n">
        <v>102.05</v>
      </c>
      <c r="Q2063" t="n">
        <v>204.14</v>
      </c>
      <c r="R2063" t="n">
        <v>23.24</v>
      </c>
      <c r="S2063" t="n">
        <v>17.37</v>
      </c>
      <c r="T2063" t="n">
        <v>840.46</v>
      </c>
      <c r="U2063" t="n">
        <v>0.75</v>
      </c>
      <c r="V2063" t="n">
        <v>0.76</v>
      </c>
      <c r="W2063" t="n">
        <v>1.14</v>
      </c>
      <c r="X2063" t="n">
        <v>0.04</v>
      </c>
      <c r="Y2063" t="n">
        <v>1</v>
      </c>
      <c r="Z2063" t="n">
        <v>10</v>
      </c>
    </row>
    <row r="2064">
      <c r="A2064" t="n">
        <v>127</v>
      </c>
      <c r="B2064" t="n">
        <v>130</v>
      </c>
      <c r="C2064" t="inlineStr">
        <is>
          <t xml:space="preserve">CONCLUIDO	</t>
        </is>
      </c>
      <c r="D2064" t="n">
        <v>10.2658</v>
      </c>
      <c r="E2064" t="n">
        <v>9.74</v>
      </c>
      <c r="F2064" t="n">
        <v>6.74</v>
      </c>
      <c r="G2064" t="n">
        <v>101.11</v>
      </c>
      <c r="H2064" t="n">
        <v>1.84</v>
      </c>
      <c r="I2064" t="n">
        <v>4</v>
      </c>
      <c r="J2064" t="n">
        <v>316.28</v>
      </c>
      <c r="K2064" t="n">
        <v>59.19</v>
      </c>
      <c r="L2064" t="n">
        <v>32.75</v>
      </c>
      <c r="M2064" t="n">
        <v>2</v>
      </c>
      <c r="N2064" t="n">
        <v>94.33</v>
      </c>
      <c r="O2064" t="n">
        <v>39241.99</v>
      </c>
      <c r="P2064" t="n">
        <v>101.96</v>
      </c>
      <c r="Q2064" t="n">
        <v>204.14</v>
      </c>
      <c r="R2064" t="n">
        <v>23.3</v>
      </c>
      <c r="S2064" t="n">
        <v>17.37</v>
      </c>
      <c r="T2064" t="n">
        <v>870.52</v>
      </c>
      <c r="U2064" t="n">
        <v>0.75</v>
      </c>
      <c r="V2064" t="n">
        <v>0.76</v>
      </c>
      <c r="W2064" t="n">
        <v>1.14</v>
      </c>
      <c r="X2064" t="n">
        <v>0.05</v>
      </c>
      <c r="Y2064" t="n">
        <v>1</v>
      </c>
      <c r="Z2064" t="n">
        <v>10</v>
      </c>
    </row>
    <row r="2065">
      <c r="A2065" t="n">
        <v>128</v>
      </c>
      <c r="B2065" t="n">
        <v>130</v>
      </c>
      <c r="C2065" t="inlineStr">
        <is>
          <t xml:space="preserve">CONCLUIDO	</t>
        </is>
      </c>
      <c r="D2065" t="n">
        <v>10.264</v>
      </c>
      <c r="E2065" t="n">
        <v>9.74</v>
      </c>
      <c r="F2065" t="n">
        <v>6.74</v>
      </c>
      <c r="G2065" t="n">
        <v>101.13</v>
      </c>
      <c r="H2065" t="n">
        <v>1.86</v>
      </c>
      <c r="I2065" t="n">
        <v>4</v>
      </c>
      <c r="J2065" t="n">
        <v>316.84</v>
      </c>
      <c r="K2065" t="n">
        <v>59.19</v>
      </c>
      <c r="L2065" t="n">
        <v>33</v>
      </c>
      <c r="M2065" t="n">
        <v>2</v>
      </c>
      <c r="N2065" t="n">
        <v>94.64</v>
      </c>
      <c r="O2065" t="n">
        <v>39310.75</v>
      </c>
      <c r="P2065" t="n">
        <v>101.74</v>
      </c>
      <c r="Q2065" t="n">
        <v>204.14</v>
      </c>
      <c r="R2065" t="n">
        <v>23.4</v>
      </c>
      <c r="S2065" t="n">
        <v>17.37</v>
      </c>
      <c r="T2065" t="n">
        <v>922.46</v>
      </c>
      <c r="U2065" t="n">
        <v>0.74</v>
      </c>
      <c r="V2065" t="n">
        <v>0.76</v>
      </c>
      <c r="W2065" t="n">
        <v>1.14</v>
      </c>
      <c r="X2065" t="n">
        <v>0.05</v>
      </c>
      <c r="Y2065" t="n">
        <v>1</v>
      </c>
      <c r="Z2065" t="n">
        <v>10</v>
      </c>
    </row>
    <row r="2066">
      <c r="A2066" t="n">
        <v>129</v>
      </c>
      <c r="B2066" t="n">
        <v>130</v>
      </c>
      <c r="C2066" t="inlineStr">
        <is>
          <t xml:space="preserve">CONCLUIDO	</t>
        </is>
      </c>
      <c r="D2066" t="n">
        <v>10.2634</v>
      </c>
      <c r="E2066" t="n">
        <v>9.74</v>
      </c>
      <c r="F2066" t="n">
        <v>6.74</v>
      </c>
      <c r="G2066" t="n">
        <v>101.14</v>
      </c>
      <c r="H2066" t="n">
        <v>1.87</v>
      </c>
      <c r="I2066" t="n">
        <v>4</v>
      </c>
      <c r="J2066" t="n">
        <v>317.39</v>
      </c>
      <c r="K2066" t="n">
        <v>59.19</v>
      </c>
      <c r="L2066" t="n">
        <v>33.25</v>
      </c>
      <c r="M2066" t="n">
        <v>2</v>
      </c>
      <c r="N2066" t="n">
        <v>94.95</v>
      </c>
      <c r="O2066" t="n">
        <v>39379.65</v>
      </c>
      <c r="P2066" t="n">
        <v>101.56</v>
      </c>
      <c r="Q2066" t="n">
        <v>204.14</v>
      </c>
      <c r="R2066" t="n">
        <v>23.38</v>
      </c>
      <c r="S2066" t="n">
        <v>17.37</v>
      </c>
      <c r="T2066" t="n">
        <v>911.96</v>
      </c>
      <c r="U2066" t="n">
        <v>0.74</v>
      </c>
      <c r="V2066" t="n">
        <v>0.76</v>
      </c>
      <c r="W2066" t="n">
        <v>1.14</v>
      </c>
      <c r="X2066" t="n">
        <v>0.05</v>
      </c>
      <c r="Y2066" t="n">
        <v>1</v>
      </c>
      <c r="Z2066" t="n">
        <v>10</v>
      </c>
    </row>
    <row r="2067">
      <c r="A2067" t="n">
        <v>130</v>
      </c>
      <c r="B2067" t="n">
        <v>130</v>
      </c>
      <c r="C2067" t="inlineStr">
        <is>
          <t xml:space="preserve">CONCLUIDO	</t>
        </is>
      </c>
      <c r="D2067" t="n">
        <v>10.2696</v>
      </c>
      <c r="E2067" t="n">
        <v>9.74</v>
      </c>
      <c r="F2067" t="n">
        <v>6.74</v>
      </c>
      <c r="G2067" t="n">
        <v>101.05</v>
      </c>
      <c r="H2067" t="n">
        <v>1.88</v>
      </c>
      <c r="I2067" t="n">
        <v>4</v>
      </c>
      <c r="J2067" t="n">
        <v>317.95</v>
      </c>
      <c r="K2067" t="n">
        <v>59.19</v>
      </c>
      <c r="L2067" t="n">
        <v>33.5</v>
      </c>
      <c r="M2067" t="n">
        <v>2</v>
      </c>
      <c r="N2067" t="n">
        <v>95.26000000000001</v>
      </c>
      <c r="O2067" t="n">
        <v>39448.69</v>
      </c>
      <c r="P2067" t="n">
        <v>101.29</v>
      </c>
      <c r="Q2067" t="n">
        <v>204.15</v>
      </c>
      <c r="R2067" t="n">
        <v>23.26</v>
      </c>
      <c r="S2067" t="n">
        <v>17.37</v>
      </c>
      <c r="T2067" t="n">
        <v>854.13</v>
      </c>
      <c r="U2067" t="n">
        <v>0.75</v>
      </c>
      <c r="V2067" t="n">
        <v>0.76</v>
      </c>
      <c r="W2067" t="n">
        <v>1.14</v>
      </c>
      <c r="X2067" t="n">
        <v>0.05</v>
      </c>
      <c r="Y2067" t="n">
        <v>1</v>
      </c>
      <c r="Z2067" t="n">
        <v>10</v>
      </c>
    </row>
    <row r="2068">
      <c r="A2068" t="n">
        <v>131</v>
      </c>
      <c r="B2068" t="n">
        <v>130</v>
      </c>
      <c r="C2068" t="inlineStr">
        <is>
          <t xml:space="preserve">CONCLUIDO	</t>
        </is>
      </c>
      <c r="D2068" t="n">
        <v>10.2681</v>
      </c>
      <c r="E2068" t="n">
        <v>9.74</v>
      </c>
      <c r="F2068" t="n">
        <v>6.74</v>
      </c>
      <c r="G2068" t="n">
        <v>101.08</v>
      </c>
      <c r="H2068" t="n">
        <v>1.89</v>
      </c>
      <c r="I2068" t="n">
        <v>4</v>
      </c>
      <c r="J2068" t="n">
        <v>318.52</v>
      </c>
      <c r="K2068" t="n">
        <v>59.19</v>
      </c>
      <c r="L2068" t="n">
        <v>33.75</v>
      </c>
      <c r="M2068" t="n">
        <v>2</v>
      </c>
      <c r="N2068" t="n">
        <v>95.56999999999999</v>
      </c>
      <c r="O2068" t="n">
        <v>39517.87</v>
      </c>
      <c r="P2068" t="n">
        <v>101.1</v>
      </c>
      <c r="Q2068" t="n">
        <v>204.14</v>
      </c>
      <c r="R2068" t="n">
        <v>23.26</v>
      </c>
      <c r="S2068" t="n">
        <v>17.37</v>
      </c>
      <c r="T2068" t="n">
        <v>850.26</v>
      </c>
      <c r="U2068" t="n">
        <v>0.75</v>
      </c>
      <c r="V2068" t="n">
        <v>0.76</v>
      </c>
      <c r="W2068" t="n">
        <v>1.14</v>
      </c>
      <c r="X2068" t="n">
        <v>0.05</v>
      </c>
      <c r="Y2068" t="n">
        <v>1</v>
      </c>
      <c r="Z2068" t="n">
        <v>10</v>
      </c>
    </row>
    <row r="2069">
      <c r="A2069" t="n">
        <v>132</v>
      </c>
      <c r="B2069" t="n">
        <v>130</v>
      </c>
      <c r="C2069" t="inlineStr">
        <is>
          <t xml:space="preserve">CONCLUIDO	</t>
        </is>
      </c>
      <c r="D2069" t="n">
        <v>10.2669</v>
      </c>
      <c r="E2069" t="n">
        <v>9.74</v>
      </c>
      <c r="F2069" t="n">
        <v>6.74</v>
      </c>
      <c r="G2069" t="n">
        <v>101.09</v>
      </c>
      <c r="H2069" t="n">
        <v>1.9</v>
      </c>
      <c r="I2069" t="n">
        <v>4</v>
      </c>
      <c r="J2069" t="n">
        <v>319.08</v>
      </c>
      <c r="K2069" t="n">
        <v>59.19</v>
      </c>
      <c r="L2069" t="n">
        <v>34</v>
      </c>
      <c r="M2069" t="n">
        <v>2</v>
      </c>
      <c r="N2069" t="n">
        <v>95.88</v>
      </c>
      <c r="O2069" t="n">
        <v>39587.19</v>
      </c>
      <c r="P2069" t="n">
        <v>101.05</v>
      </c>
      <c r="Q2069" t="n">
        <v>204.14</v>
      </c>
      <c r="R2069" t="n">
        <v>23.32</v>
      </c>
      <c r="S2069" t="n">
        <v>17.37</v>
      </c>
      <c r="T2069" t="n">
        <v>881.5</v>
      </c>
      <c r="U2069" t="n">
        <v>0.75</v>
      </c>
      <c r="V2069" t="n">
        <v>0.76</v>
      </c>
      <c r="W2069" t="n">
        <v>1.14</v>
      </c>
      <c r="X2069" t="n">
        <v>0.05</v>
      </c>
      <c r="Y2069" t="n">
        <v>1</v>
      </c>
      <c r="Z2069" t="n">
        <v>10</v>
      </c>
    </row>
    <row r="2070">
      <c r="A2070" t="n">
        <v>133</v>
      </c>
      <c r="B2070" t="n">
        <v>130</v>
      </c>
      <c r="C2070" t="inlineStr">
        <is>
          <t xml:space="preserve">CONCLUIDO	</t>
        </is>
      </c>
      <c r="D2070" t="n">
        <v>10.2678</v>
      </c>
      <c r="E2070" t="n">
        <v>9.74</v>
      </c>
      <c r="F2070" t="n">
        <v>6.74</v>
      </c>
      <c r="G2070" t="n">
        <v>101.08</v>
      </c>
      <c r="H2070" t="n">
        <v>1.91</v>
      </c>
      <c r="I2070" t="n">
        <v>4</v>
      </c>
      <c r="J2070" t="n">
        <v>319.64</v>
      </c>
      <c r="K2070" t="n">
        <v>59.19</v>
      </c>
      <c r="L2070" t="n">
        <v>34.25</v>
      </c>
      <c r="M2070" t="n">
        <v>2</v>
      </c>
      <c r="N2070" t="n">
        <v>96.2</v>
      </c>
      <c r="O2070" t="n">
        <v>39656.65</v>
      </c>
      <c r="P2070" t="n">
        <v>100.9</v>
      </c>
      <c r="Q2070" t="n">
        <v>204.16</v>
      </c>
      <c r="R2070" t="n">
        <v>23.2</v>
      </c>
      <c r="S2070" t="n">
        <v>17.37</v>
      </c>
      <c r="T2070" t="n">
        <v>822.86</v>
      </c>
      <c r="U2070" t="n">
        <v>0.75</v>
      </c>
      <c r="V2070" t="n">
        <v>0.76</v>
      </c>
      <c r="W2070" t="n">
        <v>1.14</v>
      </c>
      <c r="X2070" t="n">
        <v>0.05</v>
      </c>
      <c r="Y2070" t="n">
        <v>1</v>
      </c>
      <c r="Z2070" t="n">
        <v>10</v>
      </c>
    </row>
    <row r="2071">
      <c r="A2071" t="n">
        <v>134</v>
      </c>
      <c r="B2071" t="n">
        <v>130</v>
      </c>
      <c r="C2071" t="inlineStr">
        <is>
          <t xml:space="preserve">CONCLUIDO	</t>
        </is>
      </c>
      <c r="D2071" t="n">
        <v>10.2678</v>
      </c>
      <c r="E2071" t="n">
        <v>9.74</v>
      </c>
      <c r="F2071" t="n">
        <v>6.74</v>
      </c>
      <c r="G2071" t="n">
        <v>101.08</v>
      </c>
      <c r="H2071" t="n">
        <v>1.92</v>
      </c>
      <c r="I2071" t="n">
        <v>4</v>
      </c>
      <c r="J2071" t="n">
        <v>320.21</v>
      </c>
      <c r="K2071" t="n">
        <v>59.19</v>
      </c>
      <c r="L2071" t="n">
        <v>34.5</v>
      </c>
      <c r="M2071" t="n">
        <v>2</v>
      </c>
      <c r="N2071" t="n">
        <v>96.51000000000001</v>
      </c>
      <c r="O2071" t="n">
        <v>39726.26</v>
      </c>
      <c r="P2071" t="n">
        <v>100.62</v>
      </c>
      <c r="Q2071" t="n">
        <v>204.14</v>
      </c>
      <c r="R2071" t="n">
        <v>23.31</v>
      </c>
      <c r="S2071" t="n">
        <v>17.37</v>
      </c>
      <c r="T2071" t="n">
        <v>875.9299999999999</v>
      </c>
      <c r="U2071" t="n">
        <v>0.75</v>
      </c>
      <c r="V2071" t="n">
        <v>0.76</v>
      </c>
      <c r="W2071" t="n">
        <v>1.14</v>
      </c>
      <c r="X2071" t="n">
        <v>0.05</v>
      </c>
      <c r="Y2071" t="n">
        <v>1</v>
      </c>
      <c r="Z2071" t="n">
        <v>10</v>
      </c>
    </row>
    <row r="2072">
      <c r="A2072" t="n">
        <v>135</v>
      </c>
      <c r="B2072" t="n">
        <v>130</v>
      </c>
      <c r="C2072" t="inlineStr">
        <is>
          <t xml:space="preserve">CONCLUIDO	</t>
        </is>
      </c>
      <c r="D2072" t="n">
        <v>10.2646</v>
      </c>
      <c r="E2072" t="n">
        <v>9.74</v>
      </c>
      <c r="F2072" t="n">
        <v>6.74</v>
      </c>
      <c r="G2072" t="n">
        <v>101.12</v>
      </c>
      <c r="H2072" t="n">
        <v>1.93</v>
      </c>
      <c r="I2072" t="n">
        <v>4</v>
      </c>
      <c r="J2072" t="n">
        <v>320.77</v>
      </c>
      <c r="K2072" t="n">
        <v>59.19</v>
      </c>
      <c r="L2072" t="n">
        <v>34.75</v>
      </c>
      <c r="M2072" t="n">
        <v>2</v>
      </c>
      <c r="N2072" t="n">
        <v>96.83</v>
      </c>
      <c r="O2072" t="n">
        <v>39796.01</v>
      </c>
      <c r="P2072" t="n">
        <v>100.41</v>
      </c>
      <c r="Q2072" t="n">
        <v>204.14</v>
      </c>
      <c r="R2072" t="n">
        <v>23.39</v>
      </c>
      <c r="S2072" t="n">
        <v>17.37</v>
      </c>
      <c r="T2072" t="n">
        <v>919.1900000000001</v>
      </c>
      <c r="U2072" t="n">
        <v>0.74</v>
      </c>
      <c r="V2072" t="n">
        <v>0.76</v>
      </c>
      <c r="W2072" t="n">
        <v>1.14</v>
      </c>
      <c r="X2072" t="n">
        <v>0.05</v>
      </c>
      <c r="Y2072" t="n">
        <v>1</v>
      </c>
      <c r="Z2072" t="n">
        <v>10</v>
      </c>
    </row>
    <row r="2073">
      <c r="A2073" t="n">
        <v>136</v>
      </c>
      <c r="B2073" t="n">
        <v>130</v>
      </c>
      <c r="C2073" t="inlineStr">
        <is>
          <t xml:space="preserve">CONCLUIDO	</t>
        </is>
      </c>
      <c r="D2073" t="n">
        <v>10.2608</v>
      </c>
      <c r="E2073" t="n">
        <v>9.75</v>
      </c>
      <c r="F2073" t="n">
        <v>6.75</v>
      </c>
      <c r="G2073" t="n">
        <v>101.18</v>
      </c>
      <c r="H2073" t="n">
        <v>1.94</v>
      </c>
      <c r="I2073" t="n">
        <v>4</v>
      </c>
      <c r="J2073" t="n">
        <v>321.34</v>
      </c>
      <c r="K2073" t="n">
        <v>59.19</v>
      </c>
      <c r="L2073" t="n">
        <v>35</v>
      </c>
      <c r="M2073" t="n">
        <v>2</v>
      </c>
      <c r="N2073" t="n">
        <v>97.14</v>
      </c>
      <c r="O2073" t="n">
        <v>39865.91</v>
      </c>
      <c r="P2073" t="n">
        <v>100.1</v>
      </c>
      <c r="Q2073" t="n">
        <v>204.14</v>
      </c>
      <c r="R2073" t="n">
        <v>23.42</v>
      </c>
      <c r="S2073" t="n">
        <v>17.37</v>
      </c>
      <c r="T2073" t="n">
        <v>931.39</v>
      </c>
      <c r="U2073" t="n">
        <v>0.74</v>
      </c>
      <c r="V2073" t="n">
        <v>0.76</v>
      </c>
      <c r="W2073" t="n">
        <v>1.15</v>
      </c>
      <c r="X2073" t="n">
        <v>0.05</v>
      </c>
      <c r="Y2073" t="n">
        <v>1</v>
      </c>
      <c r="Z2073" t="n">
        <v>10</v>
      </c>
    </row>
    <row r="2074">
      <c r="A2074" t="n">
        <v>137</v>
      </c>
      <c r="B2074" t="n">
        <v>130</v>
      </c>
      <c r="C2074" t="inlineStr">
        <is>
          <t xml:space="preserve">CONCLUIDO	</t>
        </is>
      </c>
      <c r="D2074" t="n">
        <v>10.2669</v>
      </c>
      <c r="E2074" t="n">
        <v>9.74</v>
      </c>
      <c r="F2074" t="n">
        <v>6.74</v>
      </c>
      <c r="G2074" t="n">
        <v>101.09</v>
      </c>
      <c r="H2074" t="n">
        <v>1.95</v>
      </c>
      <c r="I2074" t="n">
        <v>4</v>
      </c>
      <c r="J2074" t="n">
        <v>321.91</v>
      </c>
      <c r="K2074" t="n">
        <v>59.19</v>
      </c>
      <c r="L2074" t="n">
        <v>35.25</v>
      </c>
      <c r="M2074" t="n">
        <v>2</v>
      </c>
      <c r="N2074" t="n">
        <v>97.45999999999999</v>
      </c>
      <c r="O2074" t="n">
        <v>39935.96</v>
      </c>
      <c r="P2074" t="n">
        <v>99.81999999999999</v>
      </c>
      <c r="Q2074" t="n">
        <v>204.14</v>
      </c>
      <c r="R2074" t="n">
        <v>23.33</v>
      </c>
      <c r="S2074" t="n">
        <v>17.37</v>
      </c>
      <c r="T2074" t="n">
        <v>889.29</v>
      </c>
      <c r="U2074" t="n">
        <v>0.74</v>
      </c>
      <c r="V2074" t="n">
        <v>0.76</v>
      </c>
      <c r="W2074" t="n">
        <v>1.14</v>
      </c>
      <c r="X2074" t="n">
        <v>0.05</v>
      </c>
      <c r="Y2074" t="n">
        <v>1</v>
      </c>
      <c r="Z2074" t="n">
        <v>10</v>
      </c>
    </row>
    <row r="2075">
      <c r="A2075" t="n">
        <v>138</v>
      </c>
      <c r="B2075" t="n">
        <v>130</v>
      </c>
      <c r="C2075" t="inlineStr">
        <is>
          <t xml:space="preserve">CONCLUIDO	</t>
        </is>
      </c>
      <c r="D2075" t="n">
        <v>10.3439</v>
      </c>
      <c r="E2075" t="n">
        <v>9.67</v>
      </c>
      <c r="F2075" t="n">
        <v>6.72</v>
      </c>
      <c r="G2075" t="n">
        <v>134.32</v>
      </c>
      <c r="H2075" t="n">
        <v>1.96</v>
      </c>
      <c r="I2075" t="n">
        <v>3</v>
      </c>
      <c r="J2075" t="n">
        <v>322.47</v>
      </c>
      <c r="K2075" t="n">
        <v>59.19</v>
      </c>
      <c r="L2075" t="n">
        <v>35.5</v>
      </c>
      <c r="M2075" t="n">
        <v>1</v>
      </c>
      <c r="N2075" t="n">
        <v>97.78</v>
      </c>
      <c r="O2075" t="n">
        <v>40006.15</v>
      </c>
      <c r="P2075" t="n">
        <v>99.05</v>
      </c>
      <c r="Q2075" t="n">
        <v>204.14</v>
      </c>
      <c r="R2075" t="n">
        <v>22.58</v>
      </c>
      <c r="S2075" t="n">
        <v>17.37</v>
      </c>
      <c r="T2075" t="n">
        <v>516.29</v>
      </c>
      <c r="U2075" t="n">
        <v>0.77</v>
      </c>
      <c r="V2075" t="n">
        <v>0.76</v>
      </c>
      <c r="W2075" t="n">
        <v>1.14</v>
      </c>
      <c r="X2075" t="n">
        <v>0.02</v>
      </c>
      <c r="Y2075" t="n">
        <v>1</v>
      </c>
      <c r="Z2075" t="n">
        <v>10</v>
      </c>
    </row>
    <row r="2076">
      <c r="A2076" t="n">
        <v>139</v>
      </c>
      <c r="B2076" t="n">
        <v>130</v>
      </c>
      <c r="C2076" t="inlineStr">
        <is>
          <t xml:space="preserve">CONCLUIDO	</t>
        </is>
      </c>
      <c r="D2076" t="n">
        <v>10.3427</v>
      </c>
      <c r="E2076" t="n">
        <v>9.67</v>
      </c>
      <c r="F2076" t="n">
        <v>6.72</v>
      </c>
      <c r="G2076" t="n">
        <v>134.34</v>
      </c>
      <c r="H2076" t="n">
        <v>1.97</v>
      </c>
      <c r="I2076" t="n">
        <v>3</v>
      </c>
      <c r="J2076" t="n">
        <v>323.04</v>
      </c>
      <c r="K2076" t="n">
        <v>59.19</v>
      </c>
      <c r="L2076" t="n">
        <v>35.75</v>
      </c>
      <c r="M2076" t="n">
        <v>1</v>
      </c>
      <c r="N2076" t="n">
        <v>98.09999999999999</v>
      </c>
      <c r="O2076" t="n">
        <v>40076.49</v>
      </c>
      <c r="P2076" t="n">
        <v>99.34999999999999</v>
      </c>
      <c r="Q2076" t="n">
        <v>204.14</v>
      </c>
      <c r="R2076" t="n">
        <v>22.63</v>
      </c>
      <c r="S2076" t="n">
        <v>17.37</v>
      </c>
      <c r="T2076" t="n">
        <v>540.03</v>
      </c>
      <c r="U2076" t="n">
        <v>0.77</v>
      </c>
      <c r="V2076" t="n">
        <v>0.76</v>
      </c>
      <c r="W2076" t="n">
        <v>1.14</v>
      </c>
      <c r="X2076" t="n">
        <v>0.03</v>
      </c>
      <c r="Y2076" t="n">
        <v>1</v>
      </c>
      <c r="Z2076" t="n">
        <v>10</v>
      </c>
    </row>
    <row r="2077">
      <c r="A2077" t="n">
        <v>140</v>
      </c>
      <c r="B2077" t="n">
        <v>130</v>
      </c>
      <c r="C2077" t="inlineStr">
        <is>
          <t xml:space="preserve">CONCLUIDO	</t>
        </is>
      </c>
      <c r="D2077" t="n">
        <v>10.3425</v>
      </c>
      <c r="E2077" t="n">
        <v>9.67</v>
      </c>
      <c r="F2077" t="n">
        <v>6.72</v>
      </c>
      <c r="G2077" t="n">
        <v>134.34</v>
      </c>
      <c r="H2077" t="n">
        <v>1.98</v>
      </c>
      <c r="I2077" t="n">
        <v>3</v>
      </c>
      <c r="J2077" t="n">
        <v>323.62</v>
      </c>
      <c r="K2077" t="n">
        <v>59.19</v>
      </c>
      <c r="L2077" t="n">
        <v>36</v>
      </c>
      <c r="M2077" t="n">
        <v>1</v>
      </c>
      <c r="N2077" t="n">
        <v>98.42</v>
      </c>
      <c r="O2077" t="n">
        <v>40147.11</v>
      </c>
      <c r="P2077" t="n">
        <v>99.54000000000001</v>
      </c>
      <c r="Q2077" t="n">
        <v>204.14</v>
      </c>
      <c r="R2077" t="n">
        <v>22.64</v>
      </c>
      <c r="S2077" t="n">
        <v>17.37</v>
      </c>
      <c r="T2077" t="n">
        <v>546.2</v>
      </c>
      <c r="U2077" t="n">
        <v>0.77</v>
      </c>
      <c r="V2077" t="n">
        <v>0.76</v>
      </c>
      <c r="W2077" t="n">
        <v>1.14</v>
      </c>
      <c r="X2077" t="n">
        <v>0.03</v>
      </c>
      <c r="Y2077" t="n">
        <v>1</v>
      </c>
      <c r="Z2077" t="n">
        <v>10</v>
      </c>
    </row>
    <row r="2078">
      <c r="A2078" t="n">
        <v>141</v>
      </c>
      <c r="B2078" t="n">
        <v>130</v>
      </c>
      <c r="C2078" t="inlineStr">
        <is>
          <t xml:space="preserve">CONCLUIDO	</t>
        </is>
      </c>
      <c r="D2078" t="n">
        <v>10.3383</v>
      </c>
      <c r="E2078" t="n">
        <v>9.67</v>
      </c>
      <c r="F2078" t="n">
        <v>6.72</v>
      </c>
      <c r="G2078" t="n">
        <v>134.42</v>
      </c>
      <c r="H2078" t="n">
        <v>1.99</v>
      </c>
      <c r="I2078" t="n">
        <v>3</v>
      </c>
      <c r="J2078" t="n">
        <v>324.19</v>
      </c>
      <c r="K2078" t="n">
        <v>59.19</v>
      </c>
      <c r="L2078" t="n">
        <v>36.25</v>
      </c>
      <c r="M2078" t="n">
        <v>1</v>
      </c>
      <c r="N2078" t="n">
        <v>98.75</v>
      </c>
      <c r="O2078" t="n">
        <v>40217.75</v>
      </c>
      <c r="P2078" t="n">
        <v>99.8</v>
      </c>
      <c r="Q2078" t="n">
        <v>204.17</v>
      </c>
      <c r="R2078" t="n">
        <v>22.7</v>
      </c>
      <c r="S2078" t="n">
        <v>17.37</v>
      </c>
      <c r="T2078" t="n">
        <v>576.63</v>
      </c>
      <c r="U2078" t="n">
        <v>0.77</v>
      </c>
      <c r="V2078" t="n">
        <v>0.76</v>
      </c>
      <c r="W2078" t="n">
        <v>1.14</v>
      </c>
      <c r="X2078" t="n">
        <v>0.03</v>
      </c>
      <c r="Y2078" t="n">
        <v>1</v>
      </c>
      <c r="Z2078" t="n">
        <v>10</v>
      </c>
    </row>
    <row r="2079">
      <c r="A2079" t="n">
        <v>142</v>
      </c>
      <c r="B2079" t="n">
        <v>130</v>
      </c>
      <c r="C2079" t="inlineStr">
        <is>
          <t xml:space="preserve">CONCLUIDO	</t>
        </is>
      </c>
      <c r="D2079" t="n">
        <v>10.3404</v>
      </c>
      <c r="E2079" t="n">
        <v>9.67</v>
      </c>
      <c r="F2079" t="n">
        <v>6.72</v>
      </c>
      <c r="G2079" t="n">
        <v>134.38</v>
      </c>
      <c r="H2079" t="n">
        <v>2</v>
      </c>
      <c r="I2079" t="n">
        <v>3</v>
      </c>
      <c r="J2079" t="n">
        <v>324.76</v>
      </c>
      <c r="K2079" t="n">
        <v>59.19</v>
      </c>
      <c r="L2079" t="n">
        <v>36.5</v>
      </c>
      <c r="M2079" t="n">
        <v>1</v>
      </c>
      <c r="N2079" t="n">
        <v>99.06999999999999</v>
      </c>
      <c r="O2079" t="n">
        <v>40288.55</v>
      </c>
      <c r="P2079" t="n">
        <v>99.97</v>
      </c>
      <c r="Q2079" t="n">
        <v>204.14</v>
      </c>
      <c r="R2079" t="n">
        <v>22.66</v>
      </c>
      <c r="S2079" t="n">
        <v>17.37</v>
      </c>
      <c r="T2079" t="n">
        <v>555.61</v>
      </c>
      <c r="U2079" t="n">
        <v>0.77</v>
      </c>
      <c r="V2079" t="n">
        <v>0.76</v>
      </c>
      <c r="W2079" t="n">
        <v>1.14</v>
      </c>
      <c r="X2079" t="n">
        <v>0.03</v>
      </c>
      <c r="Y2079" t="n">
        <v>1</v>
      </c>
      <c r="Z2079" t="n">
        <v>10</v>
      </c>
    </row>
    <row r="2080">
      <c r="A2080" t="n">
        <v>143</v>
      </c>
      <c r="B2080" t="n">
        <v>130</v>
      </c>
      <c r="C2080" t="inlineStr">
        <is>
          <t xml:space="preserve">CONCLUIDO	</t>
        </is>
      </c>
      <c r="D2080" t="n">
        <v>10.3401</v>
      </c>
      <c r="E2080" t="n">
        <v>9.67</v>
      </c>
      <c r="F2080" t="n">
        <v>6.72</v>
      </c>
      <c r="G2080" t="n">
        <v>134.39</v>
      </c>
      <c r="H2080" t="n">
        <v>2.01</v>
      </c>
      <c r="I2080" t="n">
        <v>3</v>
      </c>
      <c r="J2080" t="n">
        <v>325.34</v>
      </c>
      <c r="K2080" t="n">
        <v>59.19</v>
      </c>
      <c r="L2080" t="n">
        <v>36.75</v>
      </c>
      <c r="M2080" t="n">
        <v>1</v>
      </c>
      <c r="N2080" t="n">
        <v>99.40000000000001</v>
      </c>
      <c r="O2080" t="n">
        <v>40359.5</v>
      </c>
      <c r="P2080" t="n">
        <v>100.09</v>
      </c>
      <c r="Q2080" t="n">
        <v>204.14</v>
      </c>
      <c r="R2080" t="n">
        <v>22.67</v>
      </c>
      <c r="S2080" t="n">
        <v>17.37</v>
      </c>
      <c r="T2080" t="n">
        <v>563.6799999999999</v>
      </c>
      <c r="U2080" t="n">
        <v>0.77</v>
      </c>
      <c r="V2080" t="n">
        <v>0.76</v>
      </c>
      <c r="W2080" t="n">
        <v>1.14</v>
      </c>
      <c r="X2080" t="n">
        <v>0.03</v>
      </c>
      <c r="Y2080" t="n">
        <v>1</v>
      </c>
      <c r="Z2080" t="n">
        <v>10</v>
      </c>
    </row>
    <row r="2081">
      <c r="A2081" t="n">
        <v>144</v>
      </c>
      <c r="B2081" t="n">
        <v>130</v>
      </c>
      <c r="C2081" t="inlineStr">
        <is>
          <t xml:space="preserve">CONCLUIDO	</t>
        </is>
      </c>
      <c r="D2081" t="n">
        <v>10.3425</v>
      </c>
      <c r="E2081" t="n">
        <v>9.67</v>
      </c>
      <c r="F2081" t="n">
        <v>6.72</v>
      </c>
      <c r="G2081" t="n">
        <v>134.34</v>
      </c>
      <c r="H2081" t="n">
        <v>2.02</v>
      </c>
      <c r="I2081" t="n">
        <v>3</v>
      </c>
      <c r="J2081" t="n">
        <v>325.92</v>
      </c>
      <c r="K2081" t="n">
        <v>59.19</v>
      </c>
      <c r="L2081" t="n">
        <v>37</v>
      </c>
      <c r="M2081" t="n">
        <v>1</v>
      </c>
      <c r="N2081" t="n">
        <v>99.72</v>
      </c>
      <c r="O2081" t="n">
        <v>40430.6</v>
      </c>
      <c r="P2081" t="n">
        <v>100.31</v>
      </c>
      <c r="Q2081" t="n">
        <v>204.14</v>
      </c>
      <c r="R2081" t="n">
        <v>22.6</v>
      </c>
      <c r="S2081" t="n">
        <v>17.37</v>
      </c>
      <c r="T2081" t="n">
        <v>529.62</v>
      </c>
      <c r="U2081" t="n">
        <v>0.77</v>
      </c>
      <c r="V2081" t="n">
        <v>0.76</v>
      </c>
      <c r="W2081" t="n">
        <v>1.14</v>
      </c>
      <c r="X2081" t="n">
        <v>0.03</v>
      </c>
      <c r="Y2081" t="n">
        <v>1</v>
      </c>
      <c r="Z2081" t="n">
        <v>10</v>
      </c>
    </row>
    <row r="2082">
      <c r="A2082" t="n">
        <v>145</v>
      </c>
      <c r="B2082" t="n">
        <v>130</v>
      </c>
      <c r="C2082" t="inlineStr">
        <is>
          <t xml:space="preserve">CONCLUIDO	</t>
        </is>
      </c>
      <c r="D2082" t="n">
        <v>10.341</v>
      </c>
      <c r="E2082" t="n">
        <v>9.67</v>
      </c>
      <c r="F2082" t="n">
        <v>6.72</v>
      </c>
      <c r="G2082" t="n">
        <v>134.37</v>
      </c>
      <c r="H2082" t="n">
        <v>2.03</v>
      </c>
      <c r="I2082" t="n">
        <v>3</v>
      </c>
      <c r="J2082" t="n">
        <v>326.49</v>
      </c>
      <c r="K2082" t="n">
        <v>59.19</v>
      </c>
      <c r="L2082" t="n">
        <v>37.25</v>
      </c>
      <c r="M2082" t="n">
        <v>1</v>
      </c>
      <c r="N2082" t="n">
        <v>100.05</v>
      </c>
      <c r="O2082" t="n">
        <v>40501.85</v>
      </c>
      <c r="P2082" t="n">
        <v>100.47</v>
      </c>
      <c r="Q2082" t="n">
        <v>204.15</v>
      </c>
      <c r="R2082" t="n">
        <v>22.61</v>
      </c>
      <c r="S2082" t="n">
        <v>17.37</v>
      </c>
      <c r="T2082" t="n">
        <v>533.17</v>
      </c>
      <c r="U2082" t="n">
        <v>0.77</v>
      </c>
      <c r="V2082" t="n">
        <v>0.76</v>
      </c>
      <c r="W2082" t="n">
        <v>1.14</v>
      </c>
      <c r="X2082" t="n">
        <v>0.03</v>
      </c>
      <c r="Y2082" t="n">
        <v>1</v>
      </c>
      <c r="Z2082" t="n">
        <v>10</v>
      </c>
    </row>
    <row r="2083">
      <c r="A2083" t="n">
        <v>146</v>
      </c>
      <c r="B2083" t="n">
        <v>130</v>
      </c>
      <c r="C2083" t="inlineStr">
        <is>
          <t xml:space="preserve">CONCLUIDO	</t>
        </is>
      </c>
      <c r="D2083" t="n">
        <v>10.3413</v>
      </c>
      <c r="E2083" t="n">
        <v>9.67</v>
      </c>
      <c r="F2083" t="n">
        <v>6.72</v>
      </c>
      <c r="G2083" t="n">
        <v>134.37</v>
      </c>
      <c r="H2083" t="n">
        <v>2.04</v>
      </c>
      <c r="I2083" t="n">
        <v>3</v>
      </c>
      <c r="J2083" t="n">
        <v>327.07</v>
      </c>
      <c r="K2083" t="n">
        <v>59.19</v>
      </c>
      <c r="L2083" t="n">
        <v>37.5</v>
      </c>
      <c r="M2083" t="n">
        <v>1</v>
      </c>
      <c r="N2083" t="n">
        <v>100.38</v>
      </c>
      <c r="O2083" t="n">
        <v>40573.27</v>
      </c>
      <c r="P2083" t="n">
        <v>100.54</v>
      </c>
      <c r="Q2083" t="n">
        <v>204.14</v>
      </c>
      <c r="R2083" t="n">
        <v>22.67</v>
      </c>
      <c r="S2083" t="n">
        <v>17.37</v>
      </c>
      <c r="T2083" t="n">
        <v>561.54</v>
      </c>
      <c r="U2083" t="n">
        <v>0.77</v>
      </c>
      <c r="V2083" t="n">
        <v>0.76</v>
      </c>
      <c r="W2083" t="n">
        <v>1.14</v>
      </c>
      <c r="X2083" t="n">
        <v>0.03</v>
      </c>
      <c r="Y2083" t="n">
        <v>1</v>
      </c>
      <c r="Z2083" t="n">
        <v>10</v>
      </c>
    </row>
    <row r="2084">
      <c r="A2084" t="n">
        <v>147</v>
      </c>
      <c r="B2084" t="n">
        <v>130</v>
      </c>
      <c r="C2084" t="inlineStr">
        <is>
          <t xml:space="preserve">CONCLUIDO	</t>
        </is>
      </c>
      <c r="D2084" t="n">
        <v>10.3383</v>
      </c>
      <c r="E2084" t="n">
        <v>9.67</v>
      </c>
      <c r="F2084" t="n">
        <v>6.72</v>
      </c>
      <c r="G2084" t="n">
        <v>134.42</v>
      </c>
      <c r="H2084" t="n">
        <v>2.05</v>
      </c>
      <c r="I2084" t="n">
        <v>3</v>
      </c>
      <c r="J2084" t="n">
        <v>327.65</v>
      </c>
      <c r="K2084" t="n">
        <v>59.19</v>
      </c>
      <c r="L2084" t="n">
        <v>37.75</v>
      </c>
      <c r="M2084" t="n">
        <v>1</v>
      </c>
      <c r="N2084" t="n">
        <v>100.71</v>
      </c>
      <c r="O2084" t="n">
        <v>40644.83</v>
      </c>
      <c r="P2084" t="n">
        <v>100.67</v>
      </c>
      <c r="Q2084" t="n">
        <v>204.14</v>
      </c>
      <c r="R2084" t="n">
        <v>22.75</v>
      </c>
      <c r="S2084" t="n">
        <v>17.37</v>
      </c>
      <c r="T2084" t="n">
        <v>601.34</v>
      </c>
      <c r="U2084" t="n">
        <v>0.76</v>
      </c>
      <c r="V2084" t="n">
        <v>0.76</v>
      </c>
      <c r="W2084" t="n">
        <v>1.14</v>
      </c>
      <c r="X2084" t="n">
        <v>0.03</v>
      </c>
      <c r="Y2084" t="n">
        <v>1</v>
      </c>
      <c r="Z2084" t="n">
        <v>10</v>
      </c>
    </row>
    <row r="2085">
      <c r="A2085" t="n">
        <v>148</v>
      </c>
      <c r="B2085" t="n">
        <v>130</v>
      </c>
      <c r="C2085" t="inlineStr">
        <is>
          <t xml:space="preserve">CONCLUIDO	</t>
        </is>
      </c>
      <c r="D2085" t="n">
        <v>10.3386</v>
      </c>
      <c r="E2085" t="n">
        <v>9.67</v>
      </c>
      <c r="F2085" t="n">
        <v>6.72</v>
      </c>
      <c r="G2085" t="n">
        <v>134.42</v>
      </c>
      <c r="H2085" t="n">
        <v>2.06</v>
      </c>
      <c r="I2085" t="n">
        <v>3</v>
      </c>
      <c r="J2085" t="n">
        <v>328.23</v>
      </c>
      <c r="K2085" t="n">
        <v>59.19</v>
      </c>
      <c r="L2085" t="n">
        <v>38</v>
      </c>
      <c r="M2085" t="n">
        <v>1</v>
      </c>
      <c r="N2085" t="n">
        <v>101.04</v>
      </c>
      <c r="O2085" t="n">
        <v>40716.56</v>
      </c>
      <c r="P2085" t="n">
        <v>100.69</v>
      </c>
      <c r="Q2085" t="n">
        <v>204.14</v>
      </c>
      <c r="R2085" t="n">
        <v>22.76</v>
      </c>
      <c r="S2085" t="n">
        <v>17.37</v>
      </c>
      <c r="T2085" t="n">
        <v>607.6900000000001</v>
      </c>
      <c r="U2085" t="n">
        <v>0.76</v>
      </c>
      <c r="V2085" t="n">
        <v>0.76</v>
      </c>
      <c r="W2085" t="n">
        <v>1.14</v>
      </c>
      <c r="X2085" t="n">
        <v>0.03</v>
      </c>
      <c r="Y2085" t="n">
        <v>1</v>
      </c>
      <c r="Z2085" t="n">
        <v>10</v>
      </c>
    </row>
    <row r="2086">
      <c r="A2086" t="n">
        <v>149</v>
      </c>
      <c r="B2086" t="n">
        <v>130</v>
      </c>
      <c r="C2086" t="inlineStr">
        <is>
          <t xml:space="preserve">CONCLUIDO	</t>
        </is>
      </c>
      <c r="D2086" t="n">
        <v>10.3407</v>
      </c>
      <c r="E2086" t="n">
        <v>9.67</v>
      </c>
      <c r="F2086" t="n">
        <v>6.72</v>
      </c>
      <c r="G2086" t="n">
        <v>134.38</v>
      </c>
      <c r="H2086" t="n">
        <v>2.07</v>
      </c>
      <c r="I2086" t="n">
        <v>3</v>
      </c>
      <c r="J2086" t="n">
        <v>328.82</v>
      </c>
      <c r="K2086" t="n">
        <v>59.19</v>
      </c>
      <c r="L2086" t="n">
        <v>38.25</v>
      </c>
      <c r="M2086" t="n">
        <v>1</v>
      </c>
      <c r="N2086" t="n">
        <v>101.37</v>
      </c>
      <c r="O2086" t="n">
        <v>40788.44</v>
      </c>
      <c r="P2086" t="n">
        <v>100.76</v>
      </c>
      <c r="Q2086" t="n">
        <v>204.14</v>
      </c>
      <c r="R2086" t="n">
        <v>22.69</v>
      </c>
      <c r="S2086" t="n">
        <v>17.37</v>
      </c>
      <c r="T2086" t="n">
        <v>570.9</v>
      </c>
      <c r="U2086" t="n">
        <v>0.77</v>
      </c>
      <c r="V2086" t="n">
        <v>0.76</v>
      </c>
      <c r="W2086" t="n">
        <v>1.14</v>
      </c>
      <c r="X2086" t="n">
        <v>0.03</v>
      </c>
      <c r="Y2086" t="n">
        <v>1</v>
      </c>
      <c r="Z2086" t="n">
        <v>10</v>
      </c>
    </row>
    <row r="2087">
      <c r="A2087" t="n">
        <v>150</v>
      </c>
      <c r="B2087" t="n">
        <v>130</v>
      </c>
      <c r="C2087" t="inlineStr">
        <is>
          <t xml:space="preserve">CONCLUIDO	</t>
        </is>
      </c>
      <c r="D2087" t="n">
        <v>10.3395</v>
      </c>
      <c r="E2087" t="n">
        <v>9.67</v>
      </c>
      <c r="F2087" t="n">
        <v>6.72</v>
      </c>
      <c r="G2087" t="n">
        <v>134.4</v>
      </c>
      <c r="H2087" t="n">
        <v>2.08</v>
      </c>
      <c r="I2087" t="n">
        <v>3</v>
      </c>
      <c r="J2087" t="n">
        <v>329.4</v>
      </c>
      <c r="K2087" t="n">
        <v>59.19</v>
      </c>
      <c r="L2087" t="n">
        <v>38.5</v>
      </c>
      <c r="M2087" t="n">
        <v>1</v>
      </c>
      <c r="N2087" t="n">
        <v>101.71</v>
      </c>
      <c r="O2087" t="n">
        <v>40860.49</v>
      </c>
      <c r="P2087" t="n">
        <v>100.84</v>
      </c>
      <c r="Q2087" t="n">
        <v>204.14</v>
      </c>
      <c r="R2087" t="n">
        <v>22.73</v>
      </c>
      <c r="S2087" t="n">
        <v>17.37</v>
      </c>
      <c r="T2087" t="n">
        <v>594.47</v>
      </c>
      <c r="U2087" t="n">
        <v>0.76</v>
      </c>
      <c r="V2087" t="n">
        <v>0.76</v>
      </c>
      <c r="W2087" t="n">
        <v>1.14</v>
      </c>
      <c r="X2087" t="n">
        <v>0.03</v>
      </c>
      <c r="Y2087" t="n">
        <v>1</v>
      </c>
      <c r="Z2087" t="n">
        <v>10</v>
      </c>
    </row>
    <row r="2088">
      <c r="A2088" t="n">
        <v>151</v>
      </c>
      <c r="B2088" t="n">
        <v>130</v>
      </c>
      <c r="C2088" t="inlineStr">
        <is>
          <t xml:space="preserve">CONCLUIDO	</t>
        </is>
      </c>
      <c r="D2088" t="n">
        <v>10.3386</v>
      </c>
      <c r="E2088" t="n">
        <v>9.67</v>
      </c>
      <c r="F2088" t="n">
        <v>6.72</v>
      </c>
      <c r="G2088" t="n">
        <v>134.42</v>
      </c>
      <c r="H2088" t="n">
        <v>2.09</v>
      </c>
      <c r="I2088" t="n">
        <v>3</v>
      </c>
      <c r="J2088" t="n">
        <v>329.99</v>
      </c>
      <c r="K2088" t="n">
        <v>59.19</v>
      </c>
      <c r="L2088" t="n">
        <v>38.75</v>
      </c>
      <c r="M2088" t="n">
        <v>1</v>
      </c>
      <c r="N2088" t="n">
        <v>102.04</v>
      </c>
      <c r="O2088" t="n">
        <v>40932.69</v>
      </c>
      <c r="P2088" t="n">
        <v>100.97</v>
      </c>
      <c r="Q2088" t="n">
        <v>204.14</v>
      </c>
      <c r="R2088" t="n">
        <v>22.75</v>
      </c>
      <c r="S2088" t="n">
        <v>17.37</v>
      </c>
      <c r="T2088" t="n">
        <v>603.29</v>
      </c>
      <c r="U2088" t="n">
        <v>0.76</v>
      </c>
      <c r="V2088" t="n">
        <v>0.76</v>
      </c>
      <c r="W2088" t="n">
        <v>1.14</v>
      </c>
      <c r="X2088" t="n">
        <v>0.03</v>
      </c>
      <c r="Y2088" t="n">
        <v>1</v>
      </c>
      <c r="Z2088" t="n">
        <v>10</v>
      </c>
    </row>
    <row r="2089">
      <c r="A2089" t="n">
        <v>152</v>
      </c>
      <c r="B2089" t="n">
        <v>130</v>
      </c>
      <c r="C2089" t="inlineStr">
        <is>
          <t xml:space="preserve">CONCLUIDO	</t>
        </is>
      </c>
      <c r="D2089" t="n">
        <v>10.3371</v>
      </c>
      <c r="E2089" t="n">
        <v>9.67</v>
      </c>
      <c r="F2089" t="n">
        <v>6.72</v>
      </c>
      <c r="G2089" t="n">
        <v>134.44</v>
      </c>
      <c r="H2089" t="n">
        <v>2.1</v>
      </c>
      <c r="I2089" t="n">
        <v>3</v>
      </c>
      <c r="J2089" t="n">
        <v>330.57</v>
      </c>
      <c r="K2089" t="n">
        <v>59.19</v>
      </c>
      <c r="L2089" t="n">
        <v>39</v>
      </c>
      <c r="M2089" t="n">
        <v>1</v>
      </c>
      <c r="N2089" t="n">
        <v>102.38</v>
      </c>
      <c r="O2089" t="n">
        <v>41005.06</v>
      </c>
      <c r="P2089" t="n">
        <v>101.01</v>
      </c>
      <c r="Q2089" t="n">
        <v>204.14</v>
      </c>
      <c r="R2089" t="n">
        <v>22.73</v>
      </c>
      <c r="S2089" t="n">
        <v>17.37</v>
      </c>
      <c r="T2089" t="n">
        <v>592.23</v>
      </c>
      <c r="U2089" t="n">
        <v>0.76</v>
      </c>
      <c r="V2089" t="n">
        <v>0.76</v>
      </c>
      <c r="W2089" t="n">
        <v>1.14</v>
      </c>
      <c r="X2089" t="n">
        <v>0.03</v>
      </c>
      <c r="Y2089" t="n">
        <v>1</v>
      </c>
      <c r="Z2089" t="n">
        <v>10</v>
      </c>
    </row>
    <row r="2090">
      <c r="A2090" t="n">
        <v>153</v>
      </c>
      <c r="B2090" t="n">
        <v>130</v>
      </c>
      <c r="C2090" t="inlineStr">
        <is>
          <t xml:space="preserve">CONCLUIDO	</t>
        </is>
      </c>
      <c r="D2090" t="n">
        <v>10.3365</v>
      </c>
      <c r="E2090" t="n">
        <v>9.67</v>
      </c>
      <c r="F2090" t="n">
        <v>6.72</v>
      </c>
      <c r="G2090" t="n">
        <v>134.46</v>
      </c>
      <c r="H2090" t="n">
        <v>2.11</v>
      </c>
      <c r="I2090" t="n">
        <v>3</v>
      </c>
      <c r="J2090" t="n">
        <v>331.16</v>
      </c>
      <c r="K2090" t="n">
        <v>59.19</v>
      </c>
      <c r="L2090" t="n">
        <v>39.25</v>
      </c>
      <c r="M2090" t="n">
        <v>1</v>
      </c>
      <c r="N2090" t="n">
        <v>102.72</v>
      </c>
      <c r="O2090" t="n">
        <v>41077.58</v>
      </c>
      <c r="P2090" t="n">
        <v>101.14</v>
      </c>
      <c r="Q2090" t="n">
        <v>204.14</v>
      </c>
      <c r="R2090" t="n">
        <v>22.81</v>
      </c>
      <c r="S2090" t="n">
        <v>17.37</v>
      </c>
      <c r="T2090" t="n">
        <v>631.1</v>
      </c>
      <c r="U2090" t="n">
        <v>0.76</v>
      </c>
      <c r="V2090" t="n">
        <v>0.76</v>
      </c>
      <c r="W2090" t="n">
        <v>1.14</v>
      </c>
      <c r="X2090" t="n">
        <v>0.03</v>
      </c>
      <c r="Y2090" t="n">
        <v>1</v>
      </c>
      <c r="Z2090" t="n">
        <v>10</v>
      </c>
    </row>
    <row r="2091">
      <c r="A2091" t="n">
        <v>154</v>
      </c>
      <c r="B2091" t="n">
        <v>130</v>
      </c>
      <c r="C2091" t="inlineStr">
        <is>
          <t xml:space="preserve">CONCLUIDO	</t>
        </is>
      </c>
      <c r="D2091" t="n">
        <v>10.3371</v>
      </c>
      <c r="E2091" t="n">
        <v>9.67</v>
      </c>
      <c r="F2091" t="n">
        <v>6.72</v>
      </c>
      <c r="G2091" t="n">
        <v>134.44</v>
      </c>
      <c r="H2091" t="n">
        <v>2.12</v>
      </c>
      <c r="I2091" t="n">
        <v>3</v>
      </c>
      <c r="J2091" t="n">
        <v>331.75</v>
      </c>
      <c r="K2091" t="n">
        <v>59.19</v>
      </c>
      <c r="L2091" t="n">
        <v>39.5</v>
      </c>
      <c r="M2091" t="n">
        <v>1</v>
      </c>
      <c r="N2091" t="n">
        <v>103.06</v>
      </c>
      <c r="O2091" t="n">
        <v>41150.28</v>
      </c>
      <c r="P2091" t="n">
        <v>101.18</v>
      </c>
      <c r="Q2091" t="n">
        <v>204.14</v>
      </c>
      <c r="R2091" t="n">
        <v>22.82</v>
      </c>
      <c r="S2091" t="n">
        <v>17.37</v>
      </c>
      <c r="T2091" t="n">
        <v>637.74</v>
      </c>
      <c r="U2091" t="n">
        <v>0.76</v>
      </c>
      <c r="V2091" t="n">
        <v>0.76</v>
      </c>
      <c r="W2091" t="n">
        <v>1.14</v>
      </c>
      <c r="X2091" t="n">
        <v>0.03</v>
      </c>
      <c r="Y2091" t="n">
        <v>1</v>
      </c>
      <c r="Z2091" t="n">
        <v>10</v>
      </c>
    </row>
    <row r="2092">
      <c r="A2092" t="n">
        <v>155</v>
      </c>
      <c r="B2092" t="n">
        <v>130</v>
      </c>
      <c r="C2092" t="inlineStr">
        <is>
          <t xml:space="preserve">CONCLUIDO	</t>
        </is>
      </c>
      <c r="D2092" t="n">
        <v>10.3389</v>
      </c>
      <c r="E2092" t="n">
        <v>9.67</v>
      </c>
      <c r="F2092" t="n">
        <v>6.72</v>
      </c>
      <c r="G2092" t="n">
        <v>134.41</v>
      </c>
      <c r="H2092" t="n">
        <v>2.13</v>
      </c>
      <c r="I2092" t="n">
        <v>3</v>
      </c>
      <c r="J2092" t="n">
        <v>332.34</v>
      </c>
      <c r="K2092" t="n">
        <v>59.19</v>
      </c>
      <c r="L2092" t="n">
        <v>39.75</v>
      </c>
      <c r="M2092" t="n">
        <v>1</v>
      </c>
      <c r="N2092" t="n">
        <v>103.4</v>
      </c>
      <c r="O2092" t="n">
        <v>41223.13</v>
      </c>
      <c r="P2092" t="n">
        <v>101.19</v>
      </c>
      <c r="Q2092" t="n">
        <v>204.14</v>
      </c>
      <c r="R2092" t="n">
        <v>22.74</v>
      </c>
      <c r="S2092" t="n">
        <v>17.37</v>
      </c>
      <c r="T2092" t="n">
        <v>599.21</v>
      </c>
      <c r="U2092" t="n">
        <v>0.76</v>
      </c>
      <c r="V2092" t="n">
        <v>0.76</v>
      </c>
      <c r="W2092" t="n">
        <v>1.14</v>
      </c>
      <c r="X2092" t="n">
        <v>0.03</v>
      </c>
      <c r="Y2092" t="n">
        <v>1</v>
      </c>
      <c r="Z2092" t="n">
        <v>10</v>
      </c>
    </row>
    <row r="2093">
      <c r="A2093" t="n">
        <v>156</v>
      </c>
      <c r="B2093" t="n">
        <v>130</v>
      </c>
      <c r="C2093" t="inlineStr">
        <is>
          <t xml:space="preserve">CONCLUIDO	</t>
        </is>
      </c>
      <c r="D2093" t="n">
        <v>10.338</v>
      </c>
      <c r="E2093" t="n">
        <v>9.67</v>
      </c>
      <c r="F2093" t="n">
        <v>6.72</v>
      </c>
      <c r="G2093" t="n">
        <v>134.43</v>
      </c>
      <c r="H2093" t="n">
        <v>2.14</v>
      </c>
      <c r="I2093" t="n">
        <v>3</v>
      </c>
      <c r="J2093" t="n">
        <v>332.93</v>
      </c>
      <c r="K2093" t="n">
        <v>59.19</v>
      </c>
      <c r="L2093" t="n">
        <v>40</v>
      </c>
      <c r="M2093" t="n">
        <v>1</v>
      </c>
      <c r="N2093" t="n">
        <v>103.74</v>
      </c>
      <c r="O2093" t="n">
        <v>41296.16</v>
      </c>
      <c r="P2093" t="n">
        <v>101.3</v>
      </c>
      <c r="Q2093" t="n">
        <v>204.15</v>
      </c>
      <c r="R2093" t="n">
        <v>22.77</v>
      </c>
      <c r="S2093" t="n">
        <v>17.37</v>
      </c>
      <c r="T2093" t="n">
        <v>610.62</v>
      </c>
      <c r="U2093" t="n">
        <v>0.76</v>
      </c>
      <c r="V2093" t="n">
        <v>0.76</v>
      </c>
      <c r="W2093" t="n">
        <v>1.14</v>
      </c>
      <c r="X2093" t="n">
        <v>0.03</v>
      </c>
      <c r="Y2093" t="n">
        <v>1</v>
      </c>
      <c r="Z2093" t="n">
        <v>10</v>
      </c>
    </row>
    <row r="2094">
      <c r="A2094" t="n">
        <v>0</v>
      </c>
      <c r="B2094" t="n">
        <v>75</v>
      </c>
      <c r="C2094" t="inlineStr">
        <is>
          <t xml:space="preserve">CONCLUIDO	</t>
        </is>
      </c>
      <c r="D2094" t="n">
        <v>7.984</v>
      </c>
      <c r="E2094" t="n">
        <v>12.52</v>
      </c>
      <c r="F2094" t="n">
        <v>8.109999999999999</v>
      </c>
      <c r="G2094" t="n">
        <v>6.95</v>
      </c>
      <c r="H2094" t="n">
        <v>0.12</v>
      </c>
      <c r="I2094" t="n">
        <v>70</v>
      </c>
      <c r="J2094" t="n">
        <v>150.44</v>
      </c>
      <c r="K2094" t="n">
        <v>49.1</v>
      </c>
      <c r="L2094" t="n">
        <v>1</v>
      </c>
      <c r="M2094" t="n">
        <v>68</v>
      </c>
      <c r="N2094" t="n">
        <v>25.34</v>
      </c>
      <c r="O2094" t="n">
        <v>18787.76</v>
      </c>
      <c r="P2094" t="n">
        <v>95.81</v>
      </c>
      <c r="Q2094" t="n">
        <v>204.18</v>
      </c>
      <c r="R2094" t="n">
        <v>65.91</v>
      </c>
      <c r="S2094" t="n">
        <v>17.37</v>
      </c>
      <c r="T2094" t="n">
        <v>21848.44</v>
      </c>
      <c r="U2094" t="n">
        <v>0.26</v>
      </c>
      <c r="V2094" t="n">
        <v>0.63</v>
      </c>
      <c r="W2094" t="n">
        <v>1.25</v>
      </c>
      <c r="X2094" t="n">
        <v>1.42</v>
      </c>
      <c r="Y2094" t="n">
        <v>1</v>
      </c>
      <c r="Z2094" t="n">
        <v>10</v>
      </c>
    </row>
    <row r="2095">
      <c r="A2095" t="n">
        <v>1</v>
      </c>
      <c r="B2095" t="n">
        <v>75</v>
      </c>
      <c r="C2095" t="inlineStr">
        <is>
          <t xml:space="preserve">CONCLUIDO	</t>
        </is>
      </c>
      <c r="D2095" t="n">
        <v>8.5403</v>
      </c>
      <c r="E2095" t="n">
        <v>11.71</v>
      </c>
      <c r="F2095" t="n">
        <v>7.78</v>
      </c>
      <c r="G2095" t="n">
        <v>8.65</v>
      </c>
      <c r="H2095" t="n">
        <v>0.15</v>
      </c>
      <c r="I2095" t="n">
        <v>54</v>
      </c>
      <c r="J2095" t="n">
        <v>150.78</v>
      </c>
      <c r="K2095" t="n">
        <v>49.1</v>
      </c>
      <c r="L2095" t="n">
        <v>1.25</v>
      </c>
      <c r="M2095" t="n">
        <v>52</v>
      </c>
      <c r="N2095" t="n">
        <v>25.44</v>
      </c>
      <c r="O2095" t="n">
        <v>18830.65</v>
      </c>
      <c r="P2095" t="n">
        <v>91.69</v>
      </c>
      <c r="Q2095" t="n">
        <v>204.19</v>
      </c>
      <c r="R2095" t="n">
        <v>55.48</v>
      </c>
      <c r="S2095" t="n">
        <v>17.37</v>
      </c>
      <c r="T2095" t="n">
        <v>16711.79</v>
      </c>
      <c r="U2095" t="n">
        <v>0.31</v>
      </c>
      <c r="V2095" t="n">
        <v>0.66</v>
      </c>
      <c r="W2095" t="n">
        <v>1.23</v>
      </c>
      <c r="X2095" t="n">
        <v>1.09</v>
      </c>
      <c r="Y2095" t="n">
        <v>1</v>
      </c>
      <c r="Z2095" t="n">
        <v>10</v>
      </c>
    </row>
    <row r="2096">
      <c r="A2096" t="n">
        <v>2</v>
      </c>
      <c r="B2096" t="n">
        <v>75</v>
      </c>
      <c r="C2096" t="inlineStr">
        <is>
          <t xml:space="preserve">CONCLUIDO	</t>
        </is>
      </c>
      <c r="D2096" t="n">
        <v>8.9383</v>
      </c>
      <c r="E2096" t="n">
        <v>11.19</v>
      </c>
      <c r="F2096" t="n">
        <v>7.57</v>
      </c>
      <c r="G2096" t="n">
        <v>10.32</v>
      </c>
      <c r="H2096" t="n">
        <v>0.18</v>
      </c>
      <c r="I2096" t="n">
        <v>44</v>
      </c>
      <c r="J2096" t="n">
        <v>151.13</v>
      </c>
      <c r="K2096" t="n">
        <v>49.1</v>
      </c>
      <c r="L2096" t="n">
        <v>1.5</v>
      </c>
      <c r="M2096" t="n">
        <v>42</v>
      </c>
      <c r="N2096" t="n">
        <v>25.54</v>
      </c>
      <c r="O2096" t="n">
        <v>18873.58</v>
      </c>
      <c r="P2096" t="n">
        <v>88.93000000000001</v>
      </c>
      <c r="Q2096" t="n">
        <v>204.26</v>
      </c>
      <c r="R2096" t="n">
        <v>49.05</v>
      </c>
      <c r="S2096" t="n">
        <v>17.37</v>
      </c>
      <c r="T2096" t="n">
        <v>13548</v>
      </c>
      <c r="U2096" t="n">
        <v>0.35</v>
      </c>
      <c r="V2096" t="n">
        <v>0.68</v>
      </c>
      <c r="W2096" t="n">
        <v>1.21</v>
      </c>
      <c r="X2096" t="n">
        <v>0.87</v>
      </c>
      <c r="Y2096" t="n">
        <v>1</v>
      </c>
      <c r="Z2096" t="n">
        <v>10</v>
      </c>
    </row>
    <row r="2097">
      <c r="A2097" t="n">
        <v>3</v>
      </c>
      <c r="B2097" t="n">
        <v>75</v>
      </c>
      <c r="C2097" t="inlineStr">
        <is>
          <t xml:space="preserve">CONCLUIDO	</t>
        </is>
      </c>
      <c r="D2097" t="n">
        <v>9.2445</v>
      </c>
      <c r="E2097" t="n">
        <v>10.82</v>
      </c>
      <c r="F2097" t="n">
        <v>7.41</v>
      </c>
      <c r="G2097" t="n">
        <v>12.02</v>
      </c>
      <c r="H2097" t="n">
        <v>0.2</v>
      </c>
      <c r="I2097" t="n">
        <v>37</v>
      </c>
      <c r="J2097" t="n">
        <v>151.48</v>
      </c>
      <c r="K2097" t="n">
        <v>49.1</v>
      </c>
      <c r="L2097" t="n">
        <v>1.75</v>
      </c>
      <c r="M2097" t="n">
        <v>35</v>
      </c>
      <c r="N2097" t="n">
        <v>25.64</v>
      </c>
      <c r="O2097" t="n">
        <v>18916.54</v>
      </c>
      <c r="P2097" t="n">
        <v>86.84999999999999</v>
      </c>
      <c r="Q2097" t="n">
        <v>204.17</v>
      </c>
      <c r="R2097" t="n">
        <v>44.38</v>
      </c>
      <c r="S2097" t="n">
        <v>17.37</v>
      </c>
      <c r="T2097" t="n">
        <v>11248.04</v>
      </c>
      <c r="U2097" t="n">
        <v>0.39</v>
      </c>
      <c r="V2097" t="n">
        <v>0.6899999999999999</v>
      </c>
      <c r="W2097" t="n">
        <v>1.19</v>
      </c>
      <c r="X2097" t="n">
        <v>0.72</v>
      </c>
      <c r="Y2097" t="n">
        <v>1</v>
      </c>
      <c r="Z2097" t="n">
        <v>10</v>
      </c>
    </row>
    <row r="2098">
      <c r="A2098" t="n">
        <v>4</v>
      </c>
      <c r="B2098" t="n">
        <v>75</v>
      </c>
      <c r="C2098" t="inlineStr">
        <is>
          <t xml:space="preserve">CONCLUIDO	</t>
        </is>
      </c>
      <c r="D2098" t="n">
        <v>9.456799999999999</v>
      </c>
      <c r="E2098" t="n">
        <v>10.57</v>
      </c>
      <c r="F2098" t="n">
        <v>7.32</v>
      </c>
      <c r="G2098" t="n">
        <v>13.73</v>
      </c>
      <c r="H2098" t="n">
        <v>0.23</v>
      </c>
      <c r="I2098" t="n">
        <v>32</v>
      </c>
      <c r="J2098" t="n">
        <v>151.83</v>
      </c>
      <c r="K2098" t="n">
        <v>49.1</v>
      </c>
      <c r="L2098" t="n">
        <v>2</v>
      </c>
      <c r="M2098" t="n">
        <v>30</v>
      </c>
      <c r="N2098" t="n">
        <v>25.73</v>
      </c>
      <c r="O2098" t="n">
        <v>18959.54</v>
      </c>
      <c r="P2098" t="n">
        <v>85.56</v>
      </c>
      <c r="Q2098" t="n">
        <v>204.22</v>
      </c>
      <c r="R2098" t="n">
        <v>41.35</v>
      </c>
      <c r="S2098" t="n">
        <v>17.37</v>
      </c>
      <c r="T2098" t="n">
        <v>9756.07</v>
      </c>
      <c r="U2098" t="n">
        <v>0.42</v>
      </c>
      <c r="V2098" t="n">
        <v>0.7</v>
      </c>
      <c r="W2098" t="n">
        <v>1.19</v>
      </c>
      <c r="X2098" t="n">
        <v>0.63</v>
      </c>
      <c r="Y2098" t="n">
        <v>1</v>
      </c>
      <c r="Z2098" t="n">
        <v>10</v>
      </c>
    </row>
    <row r="2099">
      <c r="A2099" t="n">
        <v>5</v>
      </c>
      <c r="B2099" t="n">
        <v>75</v>
      </c>
      <c r="C2099" t="inlineStr">
        <is>
          <t xml:space="preserve">CONCLUIDO	</t>
        </is>
      </c>
      <c r="D2099" t="n">
        <v>9.6502</v>
      </c>
      <c r="E2099" t="n">
        <v>10.36</v>
      </c>
      <c r="F2099" t="n">
        <v>7.23</v>
      </c>
      <c r="G2099" t="n">
        <v>15.49</v>
      </c>
      <c r="H2099" t="n">
        <v>0.26</v>
      </c>
      <c r="I2099" t="n">
        <v>28</v>
      </c>
      <c r="J2099" t="n">
        <v>152.18</v>
      </c>
      <c r="K2099" t="n">
        <v>49.1</v>
      </c>
      <c r="L2099" t="n">
        <v>2.25</v>
      </c>
      <c r="M2099" t="n">
        <v>26</v>
      </c>
      <c r="N2099" t="n">
        <v>25.83</v>
      </c>
      <c r="O2099" t="n">
        <v>19002.56</v>
      </c>
      <c r="P2099" t="n">
        <v>84.25</v>
      </c>
      <c r="Q2099" t="n">
        <v>204.14</v>
      </c>
      <c r="R2099" t="n">
        <v>38.67</v>
      </c>
      <c r="S2099" t="n">
        <v>17.37</v>
      </c>
      <c r="T2099" t="n">
        <v>8436.73</v>
      </c>
      <c r="U2099" t="n">
        <v>0.45</v>
      </c>
      <c r="V2099" t="n">
        <v>0.71</v>
      </c>
      <c r="W2099" t="n">
        <v>1.18</v>
      </c>
      <c r="X2099" t="n">
        <v>0.54</v>
      </c>
      <c r="Y2099" t="n">
        <v>1</v>
      </c>
      <c r="Z2099" t="n">
        <v>10</v>
      </c>
    </row>
    <row r="2100">
      <c r="A2100" t="n">
        <v>6</v>
      </c>
      <c r="B2100" t="n">
        <v>75</v>
      </c>
      <c r="C2100" t="inlineStr">
        <is>
          <t xml:space="preserve">CONCLUIDO	</t>
        </is>
      </c>
      <c r="D2100" t="n">
        <v>9.7874</v>
      </c>
      <c r="E2100" t="n">
        <v>10.22</v>
      </c>
      <c r="F2100" t="n">
        <v>7.18</v>
      </c>
      <c r="G2100" t="n">
        <v>17.22</v>
      </c>
      <c r="H2100" t="n">
        <v>0.29</v>
      </c>
      <c r="I2100" t="n">
        <v>25</v>
      </c>
      <c r="J2100" t="n">
        <v>152.53</v>
      </c>
      <c r="K2100" t="n">
        <v>49.1</v>
      </c>
      <c r="L2100" t="n">
        <v>2.5</v>
      </c>
      <c r="M2100" t="n">
        <v>23</v>
      </c>
      <c r="N2100" t="n">
        <v>25.93</v>
      </c>
      <c r="O2100" t="n">
        <v>19045.63</v>
      </c>
      <c r="P2100" t="n">
        <v>83.43000000000001</v>
      </c>
      <c r="Q2100" t="n">
        <v>204.22</v>
      </c>
      <c r="R2100" t="n">
        <v>36.88</v>
      </c>
      <c r="S2100" t="n">
        <v>17.37</v>
      </c>
      <c r="T2100" t="n">
        <v>7558.1</v>
      </c>
      <c r="U2100" t="n">
        <v>0.47</v>
      </c>
      <c r="V2100" t="n">
        <v>0.71</v>
      </c>
      <c r="W2100" t="n">
        <v>1.18</v>
      </c>
      <c r="X2100" t="n">
        <v>0.48</v>
      </c>
      <c r="Y2100" t="n">
        <v>1</v>
      </c>
      <c r="Z2100" t="n">
        <v>10</v>
      </c>
    </row>
    <row r="2101">
      <c r="A2101" t="n">
        <v>7</v>
      </c>
      <c r="B2101" t="n">
        <v>75</v>
      </c>
      <c r="C2101" t="inlineStr">
        <is>
          <t xml:space="preserve">CONCLUIDO	</t>
        </is>
      </c>
      <c r="D2101" t="n">
        <v>9.8825</v>
      </c>
      <c r="E2101" t="n">
        <v>10.12</v>
      </c>
      <c r="F2101" t="n">
        <v>7.14</v>
      </c>
      <c r="G2101" t="n">
        <v>18.63</v>
      </c>
      <c r="H2101" t="n">
        <v>0.32</v>
      </c>
      <c r="I2101" t="n">
        <v>23</v>
      </c>
      <c r="J2101" t="n">
        <v>152.88</v>
      </c>
      <c r="K2101" t="n">
        <v>49.1</v>
      </c>
      <c r="L2101" t="n">
        <v>2.75</v>
      </c>
      <c r="M2101" t="n">
        <v>21</v>
      </c>
      <c r="N2101" t="n">
        <v>26.03</v>
      </c>
      <c r="O2101" t="n">
        <v>19088.72</v>
      </c>
      <c r="P2101" t="n">
        <v>82.86</v>
      </c>
      <c r="Q2101" t="n">
        <v>204.14</v>
      </c>
      <c r="R2101" t="n">
        <v>35.66</v>
      </c>
      <c r="S2101" t="n">
        <v>17.37</v>
      </c>
      <c r="T2101" t="n">
        <v>6956.19</v>
      </c>
      <c r="U2101" t="n">
        <v>0.49</v>
      </c>
      <c r="V2101" t="n">
        <v>0.72</v>
      </c>
      <c r="W2101" t="n">
        <v>1.18</v>
      </c>
      <c r="X2101" t="n">
        <v>0.45</v>
      </c>
      <c r="Y2101" t="n">
        <v>1</v>
      </c>
      <c r="Z2101" t="n">
        <v>10</v>
      </c>
    </row>
    <row r="2102">
      <c r="A2102" t="n">
        <v>8</v>
      </c>
      <c r="B2102" t="n">
        <v>75</v>
      </c>
      <c r="C2102" t="inlineStr">
        <is>
          <t xml:space="preserve">CONCLUIDO	</t>
        </is>
      </c>
      <c r="D2102" t="n">
        <v>9.9872</v>
      </c>
      <c r="E2102" t="n">
        <v>10.01</v>
      </c>
      <c r="F2102" t="n">
        <v>7.09</v>
      </c>
      <c r="G2102" t="n">
        <v>20.27</v>
      </c>
      <c r="H2102" t="n">
        <v>0.35</v>
      </c>
      <c r="I2102" t="n">
        <v>21</v>
      </c>
      <c r="J2102" t="n">
        <v>153.23</v>
      </c>
      <c r="K2102" t="n">
        <v>49.1</v>
      </c>
      <c r="L2102" t="n">
        <v>3</v>
      </c>
      <c r="M2102" t="n">
        <v>19</v>
      </c>
      <c r="N2102" t="n">
        <v>26.13</v>
      </c>
      <c r="O2102" t="n">
        <v>19131.85</v>
      </c>
      <c r="P2102" t="n">
        <v>82.03</v>
      </c>
      <c r="Q2102" t="n">
        <v>204.15</v>
      </c>
      <c r="R2102" t="n">
        <v>34.32</v>
      </c>
      <c r="S2102" t="n">
        <v>17.37</v>
      </c>
      <c r="T2102" t="n">
        <v>6298.23</v>
      </c>
      <c r="U2102" t="n">
        <v>0.51</v>
      </c>
      <c r="V2102" t="n">
        <v>0.72</v>
      </c>
      <c r="W2102" t="n">
        <v>1.17</v>
      </c>
      <c r="X2102" t="n">
        <v>0.4</v>
      </c>
      <c r="Y2102" t="n">
        <v>1</v>
      </c>
      <c r="Z2102" t="n">
        <v>10</v>
      </c>
    </row>
    <row r="2103">
      <c r="A2103" t="n">
        <v>9</v>
      </c>
      <c r="B2103" t="n">
        <v>75</v>
      </c>
      <c r="C2103" t="inlineStr">
        <is>
          <t xml:space="preserve">CONCLUIDO	</t>
        </is>
      </c>
      <c r="D2103" t="n">
        <v>10.0911</v>
      </c>
      <c r="E2103" t="n">
        <v>9.91</v>
      </c>
      <c r="F2103" t="n">
        <v>7.05</v>
      </c>
      <c r="G2103" t="n">
        <v>22.27</v>
      </c>
      <c r="H2103" t="n">
        <v>0.37</v>
      </c>
      <c r="I2103" t="n">
        <v>19</v>
      </c>
      <c r="J2103" t="n">
        <v>153.58</v>
      </c>
      <c r="K2103" t="n">
        <v>49.1</v>
      </c>
      <c r="L2103" t="n">
        <v>3.25</v>
      </c>
      <c r="M2103" t="n">
        <v>17</v>
      </c>
      <c r="N2103" t="n">
        <v>26.23</v>
      </c>
      <c r="O2103" t="n">
        <v>19175.02</v>
      </c>
      <c r="P2103" t="n">
        <v>81.26000000000001</v>
      </c>
      <c r="Q2103" t="n">
        <v>204.16</v>
      </c>
      <c r="R2103" t="n">
        <v>32.93</v>
      </c>
      <c r="S2103" t="n">
        <v>17.37</v>
      </c>
      <c r="T2103" t="n">
        <v>5614.25</v>
      </c>
      <c r="U2103" t="n">
        <v>0.53</v>
      </c>
      <c r="V2103" t="n">
        <v>0.72</v>
      </c>
      <c r="W2103" t="n">
        <v>1.17</v>
      </c>
      <c r="X2103" t="n">
        <v>0.36</v>
      </c>
      <c r="Y2103" t="n">
        <v>1</v>
      </c>
      <c r="Z2103" t="n">
        <v>10</v>
      </c>
    </row>
    <row r="2104">
      <c r="A2104" t="n">
        <v>10</v>
      </c>
      <c r="B2104" t="n">
        <v>75</v>
      </c>
      <c r="C2104" t="inlineStr">
        <is>
          <t xml:space="preserve">CONCLUIDO	</t>
        </is>
      </c>
      <c r="D2104" t="n">
        <v>10.1566</v>
      </c>
      <c r="E2104" t="n">
        <v>9.85</v>
      </c>
      <c r="F2104" t="n">
        <v>7.02</v>
      </c>
      <c r="G2104" t="n">
        <v>23.4</v>
      </c>
      <c r="H2104" t="n">
        <v>0.4</v>
      </c>
      <c r="I2104" t="n">
        <v>18</v>
      </c>
      <c r="J2104" t="n">
        <v>153.93</v>
      </c>
      <c r="K2104" t="n">
        <v>49.1</v>
      </c>
      <c r="L2104" t="n">
        <v>3.5</v>
      </c>
      <c r="M2104" t="n">
        <v>16</v>
      </c>
      <c r="N2104" t="n">
        <v>26.33</v>
      </c>
      <c r="O2104" t="n">
        <v>19218.22</v>
      </c>
      <c r="P2104" t="n">
        <v>80.75</v>
      </c>
      <c r="Q2104" t="n">
        <v>204.15</v>
      </c>
      <c r="R2104" t="n">
        <v>32.06</v>
      </c>
      <c r="S2104" t="n">
        <v>17.37</v>
      </c>
      <c r="T2104" t="n">
        <v>5182.12</v>
      </c>
      <c r="U2104" t="n">
        <v>0.54</v>
      </c>
      <c r="V2104" t="n">
        <v>0.73</v>
      </c>
      <c r="W2104" t="n">
        <v>1.16</v>
      </c>
      <c r="X2104" t="n">
        <v>0.33</v>
      </c>
      <c r="Y2104" t="n">
        <v>1</v>
      </c>
      <c r="Z2104" t="n">
        <v>10</v>
      </c>
    </row>
    <row r="2105">
      <c r="A2105" t="n">
        <v>11</v>
      </c>
      <c r="B2105" t="n">
        <v>75</v>
      </c>
      <c r="C2105" t="inlineStr">
        <is>
          <t xml:space="preserve">CONCLUIDO	</t>
        </is>
      </c>
      <c r="D2105" t="n">
        <v>10.1853</v>
      </c>
      <c r="E2105" t="n">
        <v>9.82</v>
      </c>
      <c r="F2105" t="n">
        <v>7.02</v>
      </c>
      <c r="G2105" t="n">
        <v>24.78</v>
      </c>
      <c r="H2105" t="n">
        <v>0.43</v>
      </c>
      <c r="I2105" t="n">
        <v>17</v>
      </c>
      <c r="J2105" t="n">
        <v>154.28</v>
      </c>
      <c r="K2105" t="n">
        <v>49.1</v>
      </c>
      <c r="L2105" t="n">
        <v>3.75</v>
      </c>
      <c r="M2105" t="n">
        <v>15</v>
      </c>
      <c r="N2105" t="n">
        <v>26.43</v>
      </c>
      <c r="O2105" t="n">
        <v>19261.45</v>
      </c>
      <c r="P2105" t="n">
        <v>80.68000000000001</v>
      </c>
      <c r="Q2105" t="n">
        <v>204.21</v>
      </c>
      <c r="R2105" t="n">
        <v>32</v>
      </c>
      <c r="S2105" t="n">
        <v>17.37</v>
      </c>
      <c r="T2105" t="n">
        <v>5156.35</v>
      </c>
      <c r="U2105" t="n">
        <v>0.54</v>
      </c>
      <c r="V2105" t="n">
        <v>0.73</v>
      </c>
      <c r="W2105" t="n">
        <v>1.17</v>
      </c>
      <c r="X2105" t="n">
        <v>0.33</v>
      </c>
      <c r="Y2105" t="n">
        <v>1</v>
      </c>
      <c r="Z2105" t="n">
        <v>10</v>
      </c>
    </row>
    <row r="2106">
      <c r="A2106" t="n">
        <v>12</v>
      </c>
      <c r="B2106" t="n">
        <v>75</v>
      </c>
      <c r="C2106" t="inlineStr">
        <is>
          <t xml:space="preserve">CONCLUIDO	</t>
        </is>
      </c>
      <c r="D2106" t="n">
        <v>10.2264</v>
      </c>
      <c r="E2106" t="n">
        <v>9.779999999999999</v>
      </c>
      <c r="F2106" t="n">
        <v>7.01</v>
      </c>
      <c r="G2106" t="n">
        <v>26.3</v>
      </c>
      <c r="H2106" t="n">
        <v>0.46</v>
      </c>
      <c r="I2106" t="n">
        <v>16</v>
      </c>
      <c r="J2106" t="n">
        <v>154.63</v>
      </c>
      <c r="K2106" t="n">
        <v>49.1</v>
      </c>
      <c r="L2106" t="n">
        <v>4</v>
      </c>
      <c r="M2106" t="n">
        <v>14</v>
      </c>
      <c r="N2106" t="n">
        <v>26.53</v>
      </c>
      <c r="O2106" t="n">
        <v>19304.72</v>
      </c>
      <c r="P2106" t="n">
        <v>80.25</v>
      </c>
      <c r="Q2106" t="n">
        <v>204.15</v>
      </c>
      <c r="R2106" t="n">
        <v>31.8</v>
      </c>
      <c r="S2106" t="n">
        <v>17.37</v>
      </c>
      <c r="T2106" t="n">
        <v>5060.83</v>
      </c>
      <c r="U2106" t="n">
        <v>0.55</v>
      </c>
      <c r="V2106" t="n">
        <v>0.73</v>
      </c>
      <c r="W2106" t="n">
        <v>1.17</v>
      </c>
      <c r="X2106" t="n">
        <v>0.32</v>
      </c>
      <c r="Y2106" t="n">
        <v>1</v>
      </c>
      <c r="Z2106" t="n">
        <v>10</v>
      </c>
    </row>
    <row r="2107">
      <c r="A2107" t="n">
        <v>13</v>
      </c>
      <c r="B2107" t="n">
        <v>75</v>
      </c>
      <c r="C2107" t="inlineStr">
        <is>
          <t xml:space="preserve">CONCLUIDO	</t>
        </is>
      </c>
      <c r="D2107" t="n">
        <v>10.3178</v>
      </c>
      <c r="E2107" t="n">
        <v>9.69</v>
      </c>
      <c r="F2107" t="n">
        <v>6.96</v>
      </c>
      <c r="G2107" t="n">
        <v>27.83</v>
      </c>
      <c r="H2107" t="n">
        <v>0.49</v>
      </c>
      <c r="I2107" t="n">
        <v>15</v>
      </c>
      <c r="J2107" t="n">
        <v>154.98</v>
      </c>
      <c r="K2107" t="n">
        <v>49.1</v>
      </c>
      <c r="L2107" t="n">
        <v>4.25</v>
      </c>
      <c r="M2107" t="n">
        <v>13</v>
      </c>
      <c r="N2107" t="n">
        <v>26.63</v>
      </c>
      <c r="O2107" t="n">
        <v>19348.03</v>
      </c>
      <c r="P2107" t="n">
        <v>79.34</v>
      </c>
      <c r="Q2107" t="n">
        <v>204.16</v>
      </c>
      <c r="R2107" t="n">
        <v>30.23</v>
      </c>
      <c r="S2107" t="n">
        <v>17.37</v>
      </c>
      <c r="T2107" t="n">
        <v>4282.17</v>
      </c>
      <c r="U2107" t="n">
        <v>0.57</v>
      </c>
      <c r="V2107" t="n">
        <v>0.73</v>
      </c>
      <c r="W2107" t="n">
        <v>1.16</v>
      </c>
      <c r="X2107" t="n">
        <v>0.27</v>
      </c>
      <c r="Y2107" t="n">
        <v>1</v>
      </c>
      <c r="Z2107" t="n">
        <v>10</v>
      </c>
    </row>
    <row r="2108">
      <c r="A2108" t="n">
        <v>14</v>
      </c>
      <c r="B2108" t="n">
        <v>75</v>
      </c>
      <c r="C2108" t="inlineStr">
        <is>
          <t xml:space="preserve">CONCLUIDO	</t>
        </is>
      </c>
      <c r="D2108" t="n">
        <v>10.3567</v>
      </c>
      <c r="E2108" t="n">
        <v>9.66</v>
      </c>
      <c r="F2108" t="n">
        <v>6.95</v>
      </c>
      <c r="G2108" t="n">
        <v>29.79</v>
      </c>
      <c r="H2108" t="n">
        <v>0.51</v>
      </c>
      <c r="I2108" t="n">
        <v>14</v>
      </c>
      <c r="J2108" t="n">
        <v>155.33</v>
      </c>
      <c r="K2108" t="n">
        <v>49.1</v>
      </c>
      <c r="L2108" t="n">
        <v>4.5</v>
      </c>
      <c r="M2108" t="n">
        <v>12</v>
      </c>
      <c r="N2108" t="n">
        <v>26.74</v>
      </c>
      <c r="O2108" t="n">
        <v>19391.36</v>
      </c>
      <c r="P2108" t="n">
        <v>79.15000000000001</v>
      </c>
      <c r="Q2108" t="n">
        <v>204.18</v>
      </c>
      <c r="R2108" t="n">
        <v>29.77</v>
      </c>
      <c r="S2108" t="n">
        <v>17.37</v>
      </c>
      <c r="T2108" t="n">
        <v>4056.16</v>
      </c>
      <c r="U2108" t="n">
        <v>0.58</v>
      </c>
      <c r="V2108" t="n">
        <v>0.73</v>
      </c>
      <c r="W2108" t="n">
        <v>1.16</v>
      </c>
      <c r="X2108" t="n">
        <v>0.26</v>
      </c>
      <c r="Y2108" t="n">
        <v>1</v>
      </c>
      <c r="Z2108" t="n">
        <v>10</v>
      </c>
    </row>
    <row r="2109">
      <c r="A2109" t="n">
        <v>15</v>
      </c>
      <c r="B2109" t="n">
        <v>75</v>
      </c>
      <c r="C2109" t="inlineStr">
        <is>
          <t xml:space="preserve">CONCLUIDO	</t>
        </is>
      </c>
      <c r="D2109" t="n">
        <v>10.4134</v>
      </c>
      <c r="E2109" t="n">
        <v>9.6</v>
      </c>
      <c r="F2109" t="n">
        <v>6.93</v>
      </c>
      <c r="G2109" t="n">
        <v>31.98</v>
      </c>
      <c r="H2109" t="n">
        <v>0.54</v>
      </c>
      <c r="I2109" t="n">
        <v>13</v>
      </c>
      <c r="J2109" t="n">
        <v>155.68</v>
      </c>
      <c r="K2109" t="n">
        <v>49.1</v>
      </c>
      <c r="L2109" t="n">
        <v>4.75</v>
      </c>
      <c r="M2109" t="n">
        <v>11</v>
      </c>
      <c r="N2109" t="n">
        <v>26.84</v>
      </c>
      <c r="O2109" t="n">
        <v>19434.74</v>
      </c>
      <c r="P2109" t="n">
        <v>78.61</v>
      </c>
      <c r="Q2109" t="n">
        <v>204.16</v>
      </c>
      <c r="R2109" t="n">
        <v>29.35</v>
      </c>
      <c r="S2109" t="n">
        <v>17.37</v>
      </c>
      <c r="T2109" t="n">
        <v>3851.36</v>
      </c>
      <c r="U2109" t="n">
        <v>0.59</v>
      </c>
      <c r="V2109" t="n">
        <v>0.74</v>
      </c>
      <c r="W2109" t="n">
        <v>1.15</v>
      </c>
      <c r="X2109" t="n">
        <v>0.24</v>
      </c>
      <c r="Y2109" t="n">
        <v>1</v>
      </c>
      <c r="Z2109" t="n">
        <v>10</v>
      </c>
    </row>
    <row r="2110">
      <c r="A2110" t="n">
        <v>16</v>
      </c>
      <c r="B2110" t="n">
        <v>75</v>
      </c>
      <c r="C2110" t="inlineStr">
        <is>
          <t xml:space="preserve">CONCLUIDO	</t>
        </is>
      </c>
      <c r="D2110" t="n">
        <v>10.4085</v>
      </c>
      <c r="E2110" t="n">
        <v>9.609999999999999</v>
      </c>
      <c r="F2110" t="n">
        <v>6.93</v>
      </c>
      <c r="G2110" t="n">
        <v>32</v>
      </c>
      <c r="H2110" t="n">
        <v>0.57</v>
      </c>
      <c r="I2110" t="n">
        <v>13</v>
      </c>
      <c r="J2110" t="n">
        <v>156.03</v>
      </c>
      <c r="K2110" t="n">
        <v>49.1</v>
      </c>
      <c r="L2110" t="n">
        <v>5</v>
      </c>
      <c r="M2110" t="n">
        <v>11</v>
      </c>
      <c r="N2110" t="n">
        <v>26.94</v>
      </c>
      <c r="O2110" t="n">
        <v>19478.15</v>
      </c>
      <c r="P2110" t="n">
        <v>78.41</v>
      </c>
      <c r="Q2110" t="n">
        <v>204.16</v>
      </c>
      <c r="R2110" t="n">
        <v>29.43</v>
      </c>
      <c r="S2110" t="n">
        <v>17.37</v>
      </c>
      <c r="T2110" t="n">
        <v>3891.39</v>
      </c>
      <c r="U2110" t="n">
        <v>0.59</v>
      </c>
      <c r="V2110" t="n">
        <v>0.74</v>
      </c>
      <c r="W2110" t="n">
        <v>1.16</v>
      </c>
      <c r="X2110" t="n">
        <v>0.24</v>
      </c>
      <c r="Y2110" t="n">
        <v>1</v>
      </c>
      <c r="Z2110" t="n">
        <v>10</v>
      </c>
    </row>
    <row r="2111">
      <c r="A2111" t="n">
        <v>17</v>
      </c>
      <c r="B2111" t="n">
        <v>75</v>
      </c>
      <c r="C2111" t="inlineStr">
        <is>
          <t xml:space="preserve">CONCLUIDO	</t>
        </is>
      </c>
      <c r="D2111" t="n">
        <v>10.4706</v>
      </c>
      <c r="E2111" t="n">
        <v>9.550000000000001</v>
      </c>
      <c r="F2111" t="n">
        <v>6.91</v>
      </c>
      <c r="G2111" t="n">
        <v>34.54</v>
      </c>
      <c r="H2111" t="n">
        <v>0.59</v>
      </c>
      <c r="I2111" t="n">
        <v>12</v>
      </c>
      <c r="J2111" t="n">
        <v>156.39</v>
      </c>
      <c r="K2111" t="n">
        <v>49.1</v>
      </c>
      <c r="L2111" t="n">
        <v>5.25</v>
      </c>
      <c r="M2111" t="n">
        <v>10</v>
      </c>
      <c r="N2111" t="n">
        <v>27.04</v>
      </c>
      <c r="O2111" t="n">
        <v>19521.59</v>
      </c>
      <c r="P2111" t="n">
        <v>78.03</v>
      </c>
      <c r="Q2111" t="n">
        <v>204.14</v>
      </c>
      <c r="R2111" t="n">
        <v>28.63</v>
      </c>
      <c r="S2111" t="n">
        <v>17.37</v>
      </c>
      <c r="T2111" t="n">
        <v>3495.35</v>
      </c>
      <c r="U2111" t="n">
        <v>0.61</v>
      </c>
      <c r="V2111" t="n">
        <v>0.74</v>
      </c>
      <c r="W2111" t="n">
        <v>1.15</v>
      </c>
      <c r="X2111" t="n">
        <v>0.22</v>
      </c>
      <c r="Y2111" t="n">
        <v>1</v>
      </c>
      <c r="Z2111" t="n">
        <v>10</v>
      </c>
    </row>
    <row r="2112">
      <c r="A2112" t="n">
        <v>18</v>
      </c>
      <c r="B2112" t="n">
        <v>75</v>
      </c>
      <c r="C2112" t="inlineStr">
        <is>
          <t xml:space="preserve">CONCLUIDO	</t>
        </is>
      </c>
      <c r="D2112" t="n">
        <v>10.47</v>
      </c>
      <c r="E2112" t="n">
        <v>9.550000000000001</v>
      </c>
      <c r="F2112" t="n">
        <v>6.91</v>
      </c>
      <c r="G2112" t="n">
        <v>34.54</v>
      </c>
      <c r="H2112" t="n">
        <v>0.62</v>
      </c>
      <c r="I2112" t="n">
        <v>12</v>
      </c>
      <c r="J2112" t="n">
        <v>156.74</v>
      </c>
      <c r="K2112" t="n">
        <v>49.1</v>
      </c>
      <c r="L2112" t="n">
        <v>5.5</v>
      </c>
      <c r="M2112" t="n">
        <v>10</v>
      </c>
      <c r="N2112" t="n">
        <v>27.14</v>
      </c>
      <c r="O2112" t="n">
        <v>19565.07</v>
      </c>
      <c r="P2112" t="n">
        <v>77.59</v>
      </c>
      <c r="Q2112" t="n">
        <v>204.14</v>
      </c>
      <c r="R2112" t="n">
        <v>28.58</v>
      </c>
      <c r="S2112" t="n">
        <v>17.37</v>
      </c>
      <c r="T2112" t="n">
        <v>3470.93</v>
      </c>
      <c r="U2112" t="n">
        <v>0.61</v>
      </c>
      <c r="V2112" t="n">
        <v>0.74</v>
      </c>
      <c r="W2112" t="n">
        <v>1.16</v>
      </c>
      <c r="X2112" t="n">
        <v>0.22</v>
      </c>
      <c r="Y2112" t="n">
        <v>1</v>
      </c>
      <c r="Z2112" t="n">
        <v>10</v>
      </c>
    </row>
    <row r="2113">
      <c r="A2113" t="n">
        <v>19</v>
      </c>
      <c r="B2113" t="n">
        <v>75</v>
      </c>
      <c r="C2113" t="inlineStr">
        <is>
          <t xml:space="preserve">CONCLUIDO	</t>
        </is>
      </c>
      <c r="D2113" t="n">
        <v>10.5334</v>
      </c>
      <c r="E2113" t="n">
        <v>9.49</v>
      </c>
      <c r="F2113" t="n">
        <v>6.88</v>
      </c>
      <c r="G2113" t="n">
        <v>37.53</v>
      </c>
      <c r="H2113" t="n">
        <v>0.65</v>
      </c>
      <c r="I2113" t="n">
        <v>11</v>
      </c>
      <c r="J2113" t="n">
        <v>157.09</v>
      </c>
      <c r="K2113" t="n">
        <v>49.1</v>
      </c>
      <c r="L2113" t="n">
        <v>5.75</v>
      </c>
      <c r="M2113" t="n">
        <v>9</v>
      </c>
      <c r="N2113" t="n">
        <v>27.25</v>
      </c>
      <c r="O2113" t="n">
        <v>19608.58</v>
      </c>
      <c r="P2113" t="n">
        <v>77.17</v>
      </c>
      <c r="Q2113" t="n">
        <v>204.14</v>
      </c>
      <c r="R2113" t="n">
        <v>27.65</v>
      </c>
      <c r="S2113" t="n">
        <v>17.37</v>
      </c>
      <c r="T2113" t="n">
        <v>3010.85</v>
      </c>
      <c r="U2113" t="n">
        <v>0.63</v>
      </c>
      <c r="V2113" t="n">
        <v>0.74</v>
      </c>
      <c r="W2113" t="n">
        <v>1.16</v>
      </c>
      <c r="X2113" t="n">
        <v>0.19</v>
      </c>
      <c r="Y2113" t="n">
        <v>1</v>
      </c>
      <c r="Z2113" t="n">
        <v>10</v>
      </c>
    </row>
    <row r="2114">
      <c r="A2114" t="n">
        <v>20</v>
      </c>
      <c r="B2114" t="n">
        <v>75</v>
      </c>
      <c r="C2114" t="inlineStr">
        <is>
          <t xml:space="preserve">CONCLUIDO	</t>
        </is>
      </c>
      <c r="D2114" t="n">
        <v>10.522</v>
      </c>
      <c r="E2114" t="n">
        <v>9.5</v>
      </c>
      <c r="F2114" t="n">
        <v>6.89</v>
      </c>
      <c r="G2114" t="n">
        <v>37.59</v>
      </c>
      <c r="H2114" t="n">
        <v>0.67</v>
      </c>
      <c r="I2114" t="n">
        <v>11</v>
      </c>
      <c r="J2114" t="n">
        <v>157.44</v>
      </c>
      <c r="K2114" t="n">
        <v>49.1</v>
      </c>
      <c r="L2114" t="n">
        <v>6</v>
      </c>
      <c r="M2114" t="n">
        <v>9</v>
      </c>
      <c r="N2114" t="n">
        <v>27.35</v>
      </c>
      <c r="O2114" t="n">
        <v>19652.13</v>
      </c>
      <c r="P2114" t="n">
        <v>76.91</v>
      </c>
      <c r="Q2114" t="n">
        <v>204.15</v>
      </c>
      <c r="R2114" t="n">
        <v>27.94</v>
      </c>
      <c r="S2114" t="n">
        <v>17.37</v>
      </c>
      <c r="T2114" t="n">
        <v>3155.06</v>
      </c>
      <c r="U2114" t="n">
        <v>0.62</v>
      </c>
      <c r="V2114" t="n">
        <v>0.74</v>
      </c>
      <c r="W2114" t="n">
        <v>1.16</v>
      </c>
      <c r="X2114" t="n">
        <v>0.2</v>
      </c>
      <c r="Y2114" t="n">
        <v>1</v>
      </c>
      <c r="Z2114" t="n">
        <v>10</v>
      </c>
    </row>
    <row r="2115">
      <c r="A2115" t="n">
        <v>21</v>
      </c>
      <c r="B2115" t="n">
        <v>75</v>
      </c>
      <c r="C2115" t="inlineStr">
        <is>
          <t xml:space="preserve">CONCLUIDO	</t>
        </is>
      </c>
      <c r="D2115" t="n">
        <v>10.5814</v>
      </c>
      <c r="E2115" t="n">
        <v>9.449999999999999</v>
      </c>
      <c r="F2115" t="n">
        <v>6.87</v>
      </c>
      <c r="G2115" t="n">
        <v>41.21</v>
      </c>
      <c r="H2115" t="n">
        <v>0.7</v>
      </c>
      <c r="I2115" t="n">
        <v>10</v>
      </c>
      <c r="J2115" t="n">
        <v>157.8</v>
      </c>
      <c r="K2115" t="n">
        <v>49.1</v>
      </c>
      <c r="L2115" t="n">
        <v>6.25</v>
      </c>
      <c r="M2115" t="n">
        <v>8</v>
      </c>
      <c r="N2115" t="n">
        <v>27.45</v>
      </c>
      <c r="O2115" t="n">
        <v>19695.71</v>
      </c>
      <c r="P2115" t="n">
        <v>76.33</v>
      </c>
      <c r="Q2115" t="n">
        <v>204.18</v>
      </c>
      <c r="R2115" t="n">
        <v>27.39</v>
      </c>
      <c r="S2115" t="n">
        <v>17.37</v>
      </c>
      <c r="T2115" t="n">
        <v>2888.12</v>
      </c>
      <c r="U2115" t="n">
        <v>0.63</v>
      </c>
      <c r="V2115" t="n">
        <v>0.74</v>
      </c>
      <c r="W2115" t="n">
        <v>1.15</v>
      </c>
      <c r="X2115" t="n">
        <v>0.18</v>
      </c>
      <c r="Y2115" t="n">
        <v>1</v>
      </c>
      <c r="Z2115" t="n">
        <v>10</v>
      </c>
    </row>
    <row r="2116">
      <c r="A2116" t="n">
        <v>22</v>
      </c>
      <c r="B2116" t="n">
        <v>75</v>
      </c>
      <c r="C2116" t="inlineStr">
        <is>
          <t xml:space="preserve">CONCLUIDO	</t>
        </is>
      </c>
      <c r="D2116" t="n">
        <v>10.5842</v>
      </c>
      <c r="E2116" t="n">
        <v>9.449999999999999</v>
      </c>
      <c r="F2116" t="n">
        <v>6.87</v>
      </c>
      <c r="G2116" t="n">
        <v>41.2</v>
      </c>
      <c r="H2116" t="n">
        <v>0.73</v>
      </c>
      <c r="I2116" t="n">
        <v>10</v>
      </c>
      <c r="J2116" t="n">
        <v>158.15</v>
      </c>
      <c r="K2116" t="n">
        <v>49.1</v>
      </c>
      <c r="L2116" t="n">
        <v>6.5</v>
      </c>
      <c r="M2116" t="n">
        <v>8</v>
      </c>
      <c r="N2116" t="n">
        <v>27.56</v>
      </c>
      <c r="O2116" t="n">
        <v>19739.33</v>
      </c>
      <c r="P2116" t="n">
        <v>76.31999999999999</v>
      </c>
      <c r="Q2116" t="n">
        <v>204.14</v>
      </c>
      <c r="R2116" t="n">
        <v>27.27</v>
      </c>
      <c r="S2116" t="n">
        <v>17.37</v>
      </c>
      <c r="T2116" t="n">
        <v>2827.12</v>
      </c>
      <c r="U2116" t="n">
        <v>0.64</v>
      </c>
      <c r="V2116" t="n">
        <v>0.74</v>
      </c>
      <c r="W2116" t="n">
        <v>1.15</v>
      </c>
      <c r="X2116" t="n">
        <v>0.17</v>
      </c>
      <c r="Y2116" t="n">
        <v>1</v>
      </c>
      <c r="Z2116" t="n">
        <v>10</v>
      </c>
    </row>
    <row r="2117">
      <c r="A2117" t="n">
        <v>23</v>
      </c>
      <c r="B2117" t="n">
        <v>75</v>
      </c>
      <c r="C2117" t="inlineStr">
        <is>
          <t xml:space="preserve">CONCLUIDO	</t>
        </is>
      </c>
      <c r="D2117" t="n">
        <v>10.6481</v>
      </c>
      <c r="E2117" t="n">
        <v>9.390000000000001</v>
      </c>
      <c r="F2117" t="n">
        <v>6.84</v>
      </c>
      <c r="G2117" t="n">
        <v>45.6</v>
      </c>
      <c r="H2117" t="n">
        <v>0.75</v>
      </c>
      <c r="I2117" t="n">
        <v>9</v>
      </c>
      <c r="J2117" t="n">
        <v>158.51</v>
      </c>
      <c r="K2117" t="n">
        <v>49.1</v>
      </c>
      <c r="L2117" t="n">
        <v>6.75</v>
      </c>
      <c r="M2117" t="n">
        <v>7</v>
      </c>
      <c r="N2117" t="n">
        <v>27.66</v>
      </c>
      <c r="O2117" t="n">
        <v>19782.99</v>
      </c>
      <c r="P2117" t="n">
        <v>75.44</v>
      </c>
      <c r="Q2117" t="n">
        <v>204.15</v>
      </c>
      <c r="R2117" t="n">
        <v>26.51</v>
      </c>
      <c r="S2117" t="n">
        <v>17.37</v>
      </c>
      <c r="T2117" t="n">
        <v>2451.61</v>
      </c>
      <c r="U2117" t="n">
        <v>0.66</v>
      </c>
      <c r="V2117" t="n">
        <v>0.75</v>
      </c>
      <c r="W2117" t="n">
        <v>1.15</v>
      </c>
      <c r="X2117" t="n">
        <v>0.15</v>
      </c>
      <c r="Y2117" t="n">
        <v>1</v>
      </c>
      <c r="Z2117" t="n">
        <v>10</v>
      </c>
    </row>
    <row r="2118">
      <c r="A2118" t="n">
        <v>24</v>
      </c>
      <c r="B2118" t="n">
        <v>75</v>
      </c>
      <c r="C2118" t="inlineStr">
        <is>
          <t xml:space="preserve">CONCLUIDO	</t>
        </is>
      </c>
      <c r="D2118" t="n">
        <v>10.6245</v>
      </c>
      <c r="E2118" t="n">
        <v>9.41</v>
      </c>
      <c r="F2118" t="n">
        <v>6.86</v>
      </c>
      <c r="G2118" t="n">
        <v>45.74</v>
      </c>
      <c r="H2118" t="n">
        <v>0.78</v>
      </c>
      <c r="I2118" t="n">
        <v>9</v>
      </c>
      <c r="J2118" t="n">
        <v>158.86</v>
      </c>
      <c r="K2118" t="n">
        <v>49.1</v>
      </c>
      <c r="L2118" t="n">
        <v>7</v>
      </c>
      <c r="M2118" t="n">
        <v>7</v>
      </c>
      <c r="N2118" t="n">
        <v>27.77</v>
      </c>
      <c r="O2118" t="n">
        <v>19826.68</v>
      </c>
      <c r="P2118" t="n">
        <v>75.98999999999999</v>
      </c>
      <c r="Q2118" t="n">
        <v>204.18</v>
      </c>
      <c r="R2118" t="n">
        <v>27.15</v>
      </c>
      <c r="S2118" t="n">
        <v>17.37</v>
      </c>
      <c r="T2118" t="n">
        <v>2772.48</v>
      </c>
      <c r="U2118" t="n">
        <v>0.64</v>
      </c>
      <c r="V2118" t="n">
        <v>0.74</v>
      </c>
      <c r="W2118" t="n">
        <v>1.15</v>
      </c>
      <c r="X2118" t="n">
        <v>0.17</v>
      </c>
      <c r="Y2118" t="n">
        <v>1</v>
      </c>
      <c r="Z2118" t="n">
        <v>10</v>
      </c>
    </row>
    <row r="2119">
      <c r="A2119" t="n">
        <v>25</v>
      </c>
      <c r="B2119" t="n">
        <v>75</v>
      </c>
      <c r="C2119" t="inlineStr">
        <is>
          <t xml:space="preserve">CONCLUIDO	</t>
        </is>
      </c>
      <c r="D2119" t="n">
        <v>10.6314</v>
      </c>
      <c r="E2119" t="n">
        <v>9.41</v>
      </c>
      <c r="F2119" t="n">
        <v>6.85</v>
      </c>
      <c r="G2119" t="n">
        <v>45.7</v>
      </c>
      <c r="H2119" t="n">
        <v>0.8100000000000001</v>
      </c>
      <c r="I2119" t="n">
        <v>9</v>
      </c>
      <c r="J2119" t="n">
        <v>159.22</v>
      </c>
      <c r="K2119" t="n">
        <v>49.1</v>
      </c>
      <c r="L2119" t="n">
        <v>7.25</v>
      </c>
      <c r="M2119" t="n">
        <v>7</v>
      </c>
      <c r="N2119" t="n">
        <v>27.87</v>
      </c>
      <c r="O2119" t="n">
        <v>19870.53</v>
      </c>
      <c r="P2119" t="n">
        <v>75.70999999999999</v>
      </c>
      <c r="Q2119" t="n">
        <v>204.14</v>
      </c>
      <c r="R2119" t="n">
        <v>26.93</v>
      </c>
      <c r="S2119" t="n">
        <v>17.37</v>
      </c>
      <c r="T2119" t="n">
        <v>2664.75</v>
      </c>
      <c r="U2119" t="n">
        <v>0.65</v>
      </c>
      <c r="V2119" t="n">
        <v>0.74</v>
      </c>
      <c r="W2119" t="n">
        <v>1.15</v>
      </c>
      <c r="X2119" t="n">
        <v>0.16</v>
      </c>
      <c r="Y2119" t="n">
        <v>1</v>
      </c>
      <c r="Z2119" t="n">
        <v>10</v>
      </c>
    </row>
    <row r="2120">
      <c r="A2120" t="n">
        <v>26</v>
      </c>
      <c r="B2120" t="n">
        <v>75</v>
      </c>
      <c r="C2120" t="inlineStr">
        <is>
          <t xml:space="preserve">CONCLUIDO	</t>
        </is>
      </c>
      <c r="D2120" t="n">
        <v>10.6257</v>
      </c>
      <c r="E2120" t="n">
        <v>9.41</v>
      </c>
      <c r="F2120" t="n">
        <v>6.86</v>
      </c>
      <c r="G2120" t="n">
        <v>45.73</v>
      </c>
      <c r="H2120" t="n">
        <v>0.83</v>
      </c>
      <c r="I2120" t="n">
        <v>9</v>
      </c>
      <c r="J2120" t="n">
        <v>159.57</v>
      </c>
      <c r="K2120" t="n">
        <v>49.1</v>
      </c>
      <c r="L2120" t="n">
        <v>7.5</v>
      </c>
      <c r="M2120" t="n">
        <v>7</v>
      </c>
      <c r="N2120" t="n">
        <v>27.98</v>
      </c>
      <c r="O2120" t="n">
        <v>19914.3</v>
      </c>
      <c r="P2120" t="n">
        <v>75.31999999999999</v>
      </c>
      <c r="Q2120" t="n">
        <v>204.15</v>
      </c>
      <c r="R2120" t="n">
        <v>27.1</v>
      </c>
      <c r="S2120" t="n">
        <v>17.37</v>
      </c>
      <c r="T2120" t="n">
        <v>2746.04</v>
      </c>
      <c r="U2120" t="n">
        <v>0.64</v>
      </c>
      <c r="V2120" t="n">
        <v>0.74</v>
      </c>
      <c r="W2120" t="n">
        <v>1.15</v>
      </c>
      <c r="X2120" t="n">
        <v>0.17</v>
      </c>
      <c r="Y2120" t="n">
        <v>1</v>
      </c>
      <c r="Z2120" t="n">
        <v>10</v>
      </c>
    </row>
    <row r="2121">
      <c r="A2121" t="n">
        <v>27</v>
      </c>
      <c r="B2121" t="n">
        <v>75</v>
      </c>
      <c r="C2121" t="inlineStr">
        <is>
          <t xml:space="preserve">CONCLUIDO	</t>
        </is>
      </c>
      <c r="D2121" t="n">
        <v>10.7035</v>
      </c>
      <c r="E2121" t="n">
        <v>9.34</v>
      </c>
      <c r="F2121" t="n">
        <v>6.82</v>
      </c>
      <c r="G2121" t="n">
        <v>51.16</v>
      </c>
      <c r="H2121" t="n">
        <v>0.86</v>
      </c>
      <c r="I2121" t="n">
        <v>8</v>
      </c>
      <c r="J2121" t="n">
        <v>159.92</v>
      </c>
      <c r="K2121" t="n">
        <v>49.1</v>
      </c>
      <c r="L2121" t="n">
        <v>7.75</v>
      </c>
      <c r="M2121" t="n">
        <v>6</v>
      </c>
      <c r="N2121" t="n">
        <v>28.08</v>
      </c>
      <c r="O2121" t="n">
        <v>19958.1</v>
      </c>
      <c r="P2121" t="n">
        <v>74.61</v>
      </c>
      <c r="Q2121" t="n">
        <v>204.14</v>
      </c>
      <c r="R2121" t="n">
        <v>25.97</v>
      </c>
      <c r="S2121" t="n">
        <v>17.37</v>
      </c>
      <c r="T2121" t="n">
        <v>2185.33</v>
      </c>
      <c r="U2121" t="n">
        <v>0.67</v>
      </c>
      <c r="V2121" t="n">
        <v>0.75</v>
      </c>
      <c r="W2121" t="n">
        <v>1.15</v>
      </c>
      <c r="X2121" t="n">
        <v>0.13</v>
      </c>
      <c r="Y2121" t="n">
        <v>1</v>
      </c>
      <c r="Z2121" t="n">
        <v>10</v>
      </c>
    </row>
    <row r="2122">
      <c r="A2122" t="n">
        <v>28</v>
      </c>
      <c r="B2122" t="n">
        <v>75</v>
      </c>
      <c r="C2122" t="inlineStr">
        <is>
          <t xml:space="preserve">CONCLUIDO	</t>
        </is>
      </c>
      <c r="D2122" t="n">
        <v>10.7015</v>
      </c>
      <c r="E2122" t="n">
        <v>9.34</v>
      </c>
      <c r="F2122" t="n">
        <v>6.82</v>
      </c>
      <c r="G2122" t="n">
        <v>51.18</v>
      </c>
      <c r="H2122" t="n">
        <v>0.88</v>
      </c>
      <c r="I2122" t="n">
        <v>8</v>
      </c>
      <c r="J2122" t="n">
        <v>160.28</v>
      </c>
      <c r="K2122" t="n">
        <v>49.1</v>
      </c>
      <c r="L2122" t="n">
        <v>8</v>
      </c>
      <c r="M2122" t="n">
        <v>6</v>
      </c>
      <c r="N2122" t="n">
        <v>28.19</v>
      </c>
      <c r="O2122" t="n">
        <v>20001.93</v>
      </c>
      <c r="P2122" t="n">
        <v>74.31</v>
      </c>
      <c r="Q2122" t="n">
        <v>204.19</v>
      </c>
      <c r="R2122" t="n">
        <v>25.9</v>
      </c>
      <c r="S2122" t="n">
        <v>17.37</v>
      </c>
      <c r="T2122" t="n">
        <v>2151.97</v>
      </c>
      <c r="U2122" t="n">
        <v>0.67</v>
      </c>
      <c r="V2122" t="n">
        <v>0.75</v>
      </c>
      <c r="W2122" t="n">
        <v>1.15</v>
      </c>
      <c r="X2122" t="n">
        <v>0.13</v>
      </c>
      <c r="Y2122" t="n">
        <v>1</v>
      </c>
      <c r="Z2122" t="n">
        <v>10</v>
      </c>
    </row>
    <row r="2123">
      <c r="A2123" t="n">
        <v>29</v>
      </c>
      <c r="B2123" t="n">
        <v>75</v>
      </c>
      <c r="C2123" t="inlineStr">
        <is>
          <t xml:space="preserve">CONCLUIDO	</t>
        </is>
      </c>
      <c r="D2123" t="n">
        <v>10.6942</v>
      </c>
      <c r="E2123" t="n">
        <v>9.35</v>
      </c>
      <c r="F2123" t="n">
        <v>6.83</v>
      </c>
      <c r="G2123" t="n">
        <v>51.23</v>
      </c>
      <c r="H2123" t="n">
        <v>0.91</v>
      </c>
      <c r="I2123" t="n">
        <v>8</v>
      </c>
      <c r="J2123" t="n">
        <v>160.64</v>
      </c>
      <c r="K2123" t="n">
        <v>49.1</v>
      </c>
      <c r="L2123" t="n">
        <v>8.25</v>
      </c>
      <c r="M2123" t="n">
        <v>6</v>
      </c>
      <c r="N2123" t="n">
        <v>28.29</v>
      </c>
      <c r="O2123" t="n">
        <v>20045.81</v>
      </c>
      <c r="P2123" t="n">
        <v>74.06</v>
      </c>
      <c r="Q2123" t="n">
        <v>204.15</v>
      </c>
      <c r="R2123" t="n">
        <v>26.12</v>
      </c>
      <c r="S2123" t="n">
        <v>17.37</v>
      </c>
      <c r="T2123" t="n">
        <v>2260.78</v>
      </c>
      <c r="U2123" t="n">
        <v>0.67</v>
      </c>
      <c r="V2123" t="n">
        <v>0.75</v>
      </c>
      <c r="W2123" t="n">
        <v>1.15</v>
      </c>
      <c r="X2123" t="n">
        <v>0.14</v>
      </c>
      <c r="Y2123" t="n">
        <v>1</v>
      </c>
      <c r="Z2123" t="n">
        <v>10</v>
      </c>
    </row>
    <row r="2124">
      <c r="A2124" t="n">
        <v>30</v>
      </c>
      <c r="B2124" t="n">
        <v>75</v>
      </c>
      <c r="C2124" t="inlineStr">
        <is>
          <t xml:space="preserve">CONCLUIDO	</t>
        </is>
      </c>
      <c r="D2124" t="n">
        <v>10.6946</v>
      </c>
      <c r="E2124" t="n">
        <v>9.35</v>
      </c>
      <c r="F2124" t="n">
        <v>6.83</v>
      </c>
      <c r="G2124" t="n">
        <v>51.22</v>
      </c>
      <c r="H2124" t="n">
        <v>0.9399999999999999</v>
      </c>
      <c r="I2124" t="n">
        <v>8</v>
      </c>
      <c r="J2124" t="n">
        <v>160.99</v>
      </c>
      <c r="K2124" t="n">
        <v>49.1</v>
      </c>
      <c r="L2124" t="n">
        <v>8.5</v>
      </c>
      <c r="M2124" t="n">
        <v>6</v>
      </c>
      <c r="N2124" t="n">
        <v>28.4</v>
      </c>
      <c r="O2124" t="n">
        <v>20089.72</v>
      </c>
      <c r="P2124" t="n">
        <v>73.86</v>
      </c>
      <c r="Q2124" t="n">
        <v>204.14</v>
      </c>
      <c r="R2124" t="n">
        <v>26.12</v>
      </c>
      <c r="S2124" t="n">
        <v>17.37</v>
      </c>
      <c r="T2124" t="n">
        <v>2264.22</v>
      </c>
      <c r="U2124" t="n">
        <v>0.67</v>
      </c>
      <c r="V2124" t="n">
        <v>0.75</v>
      </c>
      <c r="W2124" t="n">
        <v>1.15</v>
      </c>
      <c r="X2124" t="n">
        <v>0.14</v>
      </c>
      <c r="Y2124" t="n">
        <v>1</v>
      </c>
      <c r="Z2124" t="n">
        <v>10</v>
      </c>
    </row>
    <row r="2125">
      <c r="A2125" t="n">
        <v>31</v>
      </c>
      <c r="B2125" t="n">
        <v>75</v>
      </c>
      <c r="C2125" t="inlineStr">
        <is>
          <t xml:space="preserve">CONCLUIDO	</t>
        </is>
      </c>
      <c r="D2125" t="n">
        <v>10.7591</v>
      </c>
      <c r="E2125" t="n">
        <v>9.289999999999999</v>
      </c>
      <c r="F2125" t="n">
        <v>6.8</v>
      </c>
      <c r="G2125" t="n">
        <v>58.32</v>
      </c>
      <c r="H2125" t="n">
        <v>0.96</v>
      </c>
      <c r="I2125" t="n">
        <v>7</v>
      </c>
      <c r="J2125" t="n">
        <v>161.35</v>
      </c>
      <c r="K2125" t="n">
        <v>49.1</v>
      </c>
      <c r="L2125" t="n">
        <v>8.75</v>
      </c>
      <c r="M2125" t="n">
        <v>5</v>
      </c>
      <c r="N2125" t="n">
        <v>28.5</v>
      </c>
      <c r="O2125" t="n">
        <v>20133.66</v>
      </c>
      <c r="P2125" t="n">
        <v>73.06</v>
      </c>
      <c r="Q2125" t="n">
        <v>204.14</v>
      </c>
      <c r="R2125" t="n">
        <v>25.29</v>
      </c>
      <c r="S2125" t="n">
        <v>17.37</v>
      </c>
      <c r="T2125" t="n">
        <v>1851.75</v>
      </c>
      <c r="U2125" t="n">
        <v>0.6899999999999999</v>
      </c>
      <c r="V2125" t="n">
        <v>0.75</v>
      </c>
      <c r="W2125" t="n">
        <v>1.15</v>
      </c>
      <c r="X2125" t="n">
        <v>0.11</v>
      </c>
      <c r="Y2125" t="n">
        <v>1</v>
      </c>
      <c r="Z2125" t="n">
        <v>10</v>
      </c>
    </row>
    <row r="2126">
      <c r="A2126" t="n">
        <v>32</v>
      </c>
      <c r="B2126" t="n">
        <v>75</v>
      </c>
      <c r="C2126" t="inlineStr">
        <is>
          <t xml:space="preserve">CONCLUIDO	</t>
        </is>
      </c>
      <c r="D2126" t="n">
        <v>10.7514</v>
      </c>
      <c r="E2126" t="n">
        <v>9.300000000000001</v>
      </c>
      <c r="F2126" t="n">
        <v>6.81</v>
      </c>
      <c r="G2126" t="n">
        <v>58.38</v>
      </c>
      <c r="H2126" t="n">
        <v>0.99</v>
      </c>
      <c r="I2126" t="n">
        <v>7</v>
      </c>
      <c r="J2126" t="n">
        <v>161.71</v>
      </c>
      <c r="K2126" t="n">
        <v>49.1</v>
      </c>
      <c r="L2126" t="n">
        <v>9</v>
      </c>
      <c r="M2126" t="n">
        <v>5</v>
      </c>
      <c r="N2126" t="n">
        <v>28.61</v>
      </c>
      <c r="O2126" t="n">
        <v>20177.64</v>
      </c>
      <c r="P2126" t="n">
        <v>73.37</v>
      </c>
      <c r="Q2126" t="n">
        <v>204.2</v>
      </c>
      <c r="R2126" t="n">
        <v>25.58</v>
      </c>
      <c r="S2126" t="n">
        <v>17.37</v>
      </c>
      <c r="T2126" t="n">
        <v>1997.19</v>
      </c>
      <c r="U2126" t="n">
        <v>0.68</v>
      </c>
      <c r="V2126" t="n">
        <v>0.75</v>
      </c>
      <c r="W2126" t="n">
        <v>1.15</v>
      </c>
      <c r="X2126" t="n">
        <v>0.12</v>
      </c>
      <c r="Y2126" t="n">
        <v>1</v>
      </c>
      <c r="Z2126" t="n">
        <v>10</v>
      </c>
    </row>
    <row r="2127">
      <c r="A2127" t="n">
        <v>33</v>
      </c>
      <c r="B2127" t="n">
        <v>75</v>
      </c>
      <c r="C2127" t="inlineStr">
        <is>
          <t xml:space="preserve">CONCLUIDO	</t>
        </is>
      </c>
      <c r="D2127" t="n">
        <v>10.7549</v>
      </c>
      <c r="E2127" t="n">
        <v>9.300000000000001</v>
      </c>
      <c r="F2127" t="n">
        <v>6.81</v>
      </c>
      <c r="G2127" t="n">
        <v>58.35</v>
      </c>
      <c r="H2127" t="n">
        <v>1.01</v>
      </c>
      <c r="I2127" t="n">
        <v>7</v>
      </c>
      <c r="J2127" t="n">
        <v>162.06</v>
      </c>
      <c r="K2127" t="n">
        <v>49.1</v>
      </c>
      <c r="L2127" t="n">
        <v>9.25</v>
      </c>
      <c r="M2127" t="n">
        <v>5</v>
      </c>
      <c r="N2127" t="n">
        <v>28.72</v>
      </c>
      <c r="O2127" t="n">
        <v>20221.66</v>
      </c>
      <c r="P2127" t="n">
        <v>73.40000000000001</v>
      </c>
      <c r="Q2127" t="n">
        <v>204.14</v>
      </c>
      <c r="R2127" t="n">
        <v>25.5</v>
      </c>
      <c r="S2127" t="n">
        <v>17.37</v>
      </c>
      <c r="T2127" t="n">
        <v>1957.77</v>
      </c>
      <c r="U2127" t="n">
        <v>0.68</v>
      </c>
      <c r="V2127" t="n">
        <v>0.75</v>
      </c>
      <c r="W2127" t="n">
        <v>1.15</v>
      </c>
      <c r="X2127" t="n">
        <v>0.12</v>
      </c>
      <c r="Y2127" t="n">
        <v>1</v>
      </c>
      <c r="Z2127" t="n">
        <v>10</v>
      </c>
    </row>
    <row r="2128">
      <c r="A2128" t="n">
        <v>34</v>
      </c>
      <c r="B2128" t="n">
        <v>75</v>
      </c>
      <c r="C2128" t="inlineStr">
        <is>
          <t xml:space="preserve">CONCLUIDO	</t>
        </is>
      </c>
      <c r="D2128" t="n">
        <v>10.7556</v>
      </c>
      <c r="E2128" t="n">
        <v>9.300000000000001</v>
      </c>
      <c r="F2128" t="n">
        <v>6.81</v>
      </c>
      <c r="G2128" t="n">
        <v>58.35</v>
      </c>
      <c r="H2128" t="n">
        <v>1.04</v>
      </c>
      <c r="I2128" t="n">
        <v>7</v>
      </c>
      <c r="J2128" t="n">
        <v>162.42</v>
      </c>
      <c r="K2128" t="n">
        <v>49.1</v>
      </c>
      <c r="L2128" t="n">
        <v>9.5</v>
      </c>
      <c r="M2128" t="n">
        <v>5</v>
      </c>
      <c r="N2128" t="n">
        <v>28.82</v>
      </c>
      <c r="O2128" t="n">
        <v>20265.72</v>
      </c>
      <c r="P2128" t="n">
        <v>73.2</v>
      </c>
      <c r="Q2128" t="n">
        <v>204.14</v>
      </c>
      <c r="R2128" t="n">
        <v>25.52</v>
      </c>
      <c r="S2128" t="n">
        <v>17.37</v>
      </c>
      <c r="T2128" t="n">
        <v>1966</v>
      </c>
      <c r="U2128" t="n">
        <v>0.68</v>
      </c>
      <c r="V2128" t="n">
        <v>0.75</v>
      </c>
      <c r="W2128" t="n">
        <v>1.15</v>
      </c>
      <c r="X2128" t="n">
        <v>0.12</v>
      </c>
      <c r="Y2128" t="n">
        <v>1</v>
      </c>
      <c r="Z2128" t="n">
        <v>10</v>
      </c>
    </row>
    <row r="2129">
      <c r="A2129" t="n">
        <v>35</v>
      </c>
      <c r="B2129" t="n">
        <v>75</v>
      </c>
      <c r="C2129" t="inlineStr">
        <is>
          <t xml:space="preserve">CONCLUIDO	</t>
        </is>
      </c>
      <c r="D2129" t="n">
        <v>10.7524</v>
      </c>
      <c r="E2129" t="n">
        <v>9.300000000000001</v>
      </c>
      <c r="F2129" t="n">
        <v>6.81</v>
      </c>
      <c r="G2129" t="n">
        <v>58.37</v>
      </c>
      <c r="H2129" t="n">
        <v>1.06</v>
      </c>
      <c r="I2129" t="n">
        <v>7</v>
      </c>
      <c r="J2129" t="n">
        <v>162.78</v>
      </c>
      <c r="K2129" t="n">
        <v>49.1</v>
      </c>
      <c r="L2129" t="n">
        <v>9.75</v>
      </c>
      <c r="M2129" t="n">
        <v>5</v>
      </c>
      <c r="N2129" t="n">
        <v>28.93</v>
      </c>
      <c r="O2129" t="n">
        <v>20309.81</v>
      </c>
      <c r="P2129" t="n">
        <v>72.77</v>
      </c>
      <c r="Q2129" t="n">
        <v>204.14</v>
      </c>
      <c r="R2129" t="n">
        <v>25.58</v>
      </c>
      <c r="S2129" t="n">
        <v>17.37</v>
      </c>
      <c r="T2129" t="n">
        <v>1997.77</v>
      </c>
      <c r="U2129" t="n">
        <v>0.68</v>
      </c>
      <c r="V2129" t="n">
        <v>0.75</v>
      </c>
      <c r="W2129" t="n">
        <v>1.15</v>
      </c>
      <c r="X2129" t="n">
        <v>0.12</v>
      </c>
      <c r="Y2129" t="n">
        <v>1</v>
      </c>
      <c r="Z2129" t="n">
        <v>10</v>
      </c>
    </row>
    <row r="2130">
      <c r="A2130" t="n">
        <v>36</v>
      </c>
      <c r="B2130" t="n">
        <v>75</v>
      </c>
      <c r="C2130" t="inlineStr">
        <is>
          <t xml:space="preserve">CONCLUIDO	</t>
        </is>
      </c>
      <c r="D2130" t="n">
        <v>10.7424</v>
      </c>
      <c r="E2130" t="n">
        <v>9.31</v>
      </c>
      <c r="F2130" t="n">
        <v>6.82</v>
      </c>
      <c r="G2130" t="n">
        <v>58.45</v>
      </c>
      <c r="H2130" t="n">
        <v>1.09</v>
      </c>
      <c r="I2130" t="n">
        <v>7</v>
      </c>
      <c r="J2130" t="n">
        <v>163.13</v>
      </c>
      <c r="K2130" t="n">
        <v>49.1</v>
      </c>
      <c r="L2130" t="n">
        <v>10</v>
      </c>
      <c r="M2130" t="n">
        <v>5</v>
      </c>
      <c r="N2130" t="n">
        <v>29.04</v>
      </c>
      <c r="O2130" t="n">
        <v>20353.94</v>
      </c>
      <c r="P2130" t="n">
        <v>72.51000000000001</v>
      </c>
      <c r="Q2130" t="n">
        <v>204.15</v>
      </c>
      <c r="R2130" t="n">
        <v>25.76</v>
      </c>
      <c r="S2130" t="n">
        <v>17.37</v>
      </c>
      <c r="T2130" t="n">
        <v>2088.43</v>
      </c>
      <c r="U2130" t="n">
        <v>0.67</v>
      </c>
      <c r="V2130" t="n">
        <v>0.75</v>
      </c>
      <c r="W2130" t="n">
        <v>1.15</v>
      </c>
      <c r="X2130" t="n">
        <v>0.13</v>
      </c>
      <c r="Y2130" t="n">
        <v>1</v>
      </c>
      <c r="Z2130" t="n">
        <v>10</v>
      </c>
    </row>
    <row r="2131">
      <c r="A2131" t="n">
        <v>37</v>
      </c>
      <c r="B2131" t="n">
        <v>75</v>
      </c>
      <c r="C2131" t="inlineStr">
        <is>
          <t xml:space="preserve">CONCLUIDO	</t>
        </is>
      </c>
      <c r="D2131" t="n">
        <v>10.8176</v>
      </c>
      <c r="E2131" t="n">
        <v>9.24</v>
      </c>
      <c r="F2131" t="n">
        <v>6.78</v>
      </c>
      <c r="G2131" t="n">
        <v>67.84</v>
      </c>
      <c r="H2131" t="n">
        <v>1.11</v>
      </c>
      <c r="I2131" t="n">
        <v>6</v>
      </c>
      <c r="J2131" t="n">
        <v>163.49</v>
      </c>
      <c r="K2131" t="n">
        <v>49.1</v>
      </c>
      <c r="L2131" t="n">
        <v>10.25</v>
      </c>
      <c r="M2131" t="n">
        <v>4</v>
      </c>
      <c r="N2131" t="n">
        <v>29.15</v>
      </c>
      <c r="O2131" t="n">
        <v>20398.1</v>
      </c>
      <c r="P2131" t="n">
        <v>71.56999999999999</v>
      </c>
      <c r="Q2131" t="n">
        <v>204.15</v>
      </c>
      <c r="R2131" t="n">
        <v>24.75</v>
      </c>
      <c r="S2131" t="n">
        <v>17.37</v>
      </c>
      <c r="T2131" t="n">
        <v>1589.55</v>
      </c>
      <c r="U2131" t="n">
        <v>0.7</v>
      </c>
      <c r="V2131" t="n">
        <v>0.75</v>
      </c>
      <c r="W2131" t="n">
        <v>1.15</v>
      </c>
      <c r="X2131" t="n">
        <v>0.09</v>
      </c>
      <c r="Y2131" t="n">
        <v>1</v>
      </c>
      <c r="Z2131" t="n">
        <v>10</v>
      </c>
    </row>
    <row r="2132">
      <c r="A2132" t="n">
        <v>38</v>
      </c>
      <c r="B2132" t="n">
        <v>75</v>
      </c>
      <c r="C2132" t="inlineStr">
        <is>
          <t xml:space="preserve">CONCLUIDO	</t>
        </is>
      </c>
      <c r="D2132" t="n">
        <v>10.8183</v>
      </c>
      <c r="E2132" t="n">
        <v>9.24</v>
      </c>
      <c r="F2132" t="n">
        <v>6.78</v>
      </c>
      <c r="G2132" t="n">
        <v>67.84</v>
      </c>
      <c r="H2132" t="n">
        <v>1.14</v>
      </c>
      <c r="I2132" t="n">
        <v>6</v>
      </c>
      <c r="J2132" t="n">
        <v>163.85</v>
      </c>
      <c r="K2132" t="n">
        <v>49.1</v>
      </c>
      <c r="L2132" t="n">
        <v>10.5</v>
      </c>
      <c r="M2132" t="n">
        <v>4</v>
      </c>
      <c r="N2132" t="n">
        <v>29.26</v>
      </c>
      <c r="O2132" t="n">
        <v>20442.3</v>
      </c>
      <c r="P2132" t="n">
        <v>71.51000000000001</v>
      </c>
      <c r="Q2132" t="n">
        <v>204.14</v>
      </c>
      <c r="R2132" t="n">
        <v>24.83</v>
      </c>
      <c r="S2132" t="n">
        <v>17.37</v>
      </c>
      <c r="T2132" t="n">
        <v>1628.61</v>
      </c>
      <c r="U2132" t="n">
        <v>0.7</v>
      </c>
      <c r="V2132" t="n">
        <v>0.75</v>
      </c>
      <c r="W2132" t="n">
        <v>1.14</v>
      </c>
      <c r="X2132" t="n">
        <v>0.09</v>
      </c>
      <c r="Y2132" t="n">
        <v>1</v>
      </c>
      <c r="Z2132" t="n">
        <v>10</v>
      </c>
    </row>
    <row r="2133">
      <c r="A2133" t="n">
        <v>39</v>
      </c>
      <c r="B2133" t="n">
        <v>75</v>
      </c>
      <c r="C2133" t="inlineStr">
        <is>
          <t xml:space="preserve">CONCLUIDO	</t>
        </is>
      </c>
      <c r="D2133" t="n">
        <v>10.8131</v>
      </c>
      <c r="E2133" t="n">
        <v>9.25</v>
      </c>
      <c r="F2133" t="n">
        <v>6.79</v>
      </c>
      <c r="G2133" t="n">
        <v>67.88</v>
      </c>
      <c r="H2133" t="n">
        <v>1.16</v>
      </c>
      <c r="I2133" t="n">
        <v>6</v>
      </c>
      <c r="J2133" t="n">
        <v>164.21</v>
      </c>
      <c r="K2133" t="n">
        <v>49.1</v>
      </c>
      <c r="L2133" t="n">
        <v>10.75</v>
      </c>
      <c r="M2133" t="n">
        <v>4</v>
      </c>
      <c r="N2133" t="n">
        <v>29.36</v>
      </c>
      <c r="O2133" t="n">
        <v>20486.54</v>
      </c>
      <c r="P2133" t="n">
        <v>71.63</v>
      </c>
      <c r="Q2133" t="n">
        <v>204.14</v>
      </c>
      <c r="R2133" t="n">
        <v>24.86</v>
      </c>
      <c r="S2133" t="n">
        <v>17.37</v>
      </c>
      <c r="T2133" t="n">
        <v>1640.72</v>
      </c>
      <c r="U2133" t="n">
        <v>0.7</v>
      </c>
      <c r="V2133" t="n">
        <v>0.75</v>
      </c>
      <c r="W2133" t="n">
        <v>1.15</v>
      </c>
      <c r="X2133" t="n">
        <v>0.1</v>
      </c>
      <c r="Y2133" t="n">
        <v>1</v>
      </c>
      <c r="Z2133" t="n">
        <v>10</v>
      </c>
    </row>
    <row r="2134">
      <c r="A2134" t="n">
        <v>40</v>
      </c>
      <c r="B2134" t="n">
        <v>75</v>
      </c>
      <c r="C2134" t="inlineStr">
        <is>
          <t xml:space="preserve">CONCLUIDO	</t>
        </is>
      </c>
      <c r="D2134" t="n">
        <v>10.816</v>
      </c>
      <c r="E2134" t="n">
        <v>9.25</v>
      </c>
      <c r="F2134" t="n">
        <v>6.79</v>
      </c>
      <c r="G2134" t="n">
        <v>67.86</v>
      </c>
      <c r="H2134" t="n">
        <v>1.18</v>
      </c>
      <c r="I2134" t="n">
        <v>6</v>
      </c>
      <c r="J2134" t="n">
        <v>164.57</v>
      </c>
      <c r="K2134" t="n">
        <v>49.1</v>
      </c>
      <c r="L2134" t="n">
        <v>11</v>
      </c>
      <c r="M2134" t="n">
        <v>4</v>
      </c>
      <c r="N2134" t="n">
        <v>29.47</v>
      </c>
      <c r="O2134" t="n">
        <v>20530.82</v>
      </c>
      <c r="P2134" t="n">
        <v>71.54000000000001</v>
      </c>
      <c r="Q2134" t="n">
        <v>204.14</v>
      </c>
      <c r="R2134" t="n">
        <v>24.75</v>
      </c>
      <c r="S2134" t="n">
        <v>17.37</v>
      </c>
      <c r="T2134" t="n">
        <v>1586.03</v>
      </c>
      <c r="U2134" t="n">
        <v>0.7</v>
      </c>
      <c r="V2134" t="n">
        <v>0.75</v>
      </c>
      <c r="W2134" t="n">
        <v>1.15</v>
      </c>
      <c r="X2134" t="n">
        <v>0.09</v>
      </c>
      <c r="Y2134" t="n">
        <v>1</v>
      </c>
      <c r="Z2134" t="n">
        <v>10</v>
      </c>
    </row>
    <row r="2135">
      <c r="A2135" t="n">
        <v>41</v>
      </c>
      <c r="B2135" t="n">
        <v>75</v>
      </c>
      <c r="C2135" t="inlineStr">
        <is>
          <t xml:space="preserve">CONCLUIDO	</t>
        </is>
      </c>
      <c r="D2135" t="n">
        <v>10.8183</v>
      </c>
      <c r="E2135" t="n">
        <v>9.24</v>
      </c>
      <c r="F2135" t="n">
        <v>6.78</v>
      </c>
      <c r="G2135" t="n">
        <v>67.84</v>
      </c>
      <c r="H2135" t="n">
        <v>1.21</v>
      </c>
      <c r="I2135" t="n">
        <v>6</v>
      </c>
      <c r="J2135" t="n">
        <v>164.93</v>
      </c>
      <c r="K2135" t="n">
        <v>49.1</v>
      </c>
      <c r="L2135" t="n">
        <v>11.25</v>
      </c>
      <c r="M2135" t="n">
        <v>4</v>
      </c>
      <c r="N2135" t="n">
        <v>29.58</v>
      </c>
      <c r="O2135" t="n">
        <v>20575.13</v>
      </c>
      <c r="P2135" t="n">
        <v>71.02</v>
      </c>
      <c r="Q2135" t="n">
        <v>204.15</v>
      </c>
      <c r="R2135" t="n">
        <v>24.62</v>
      </c>
      <c r="S2135" t="n">
        <v>17.37</v>
      </c>
      <c r="T2135" t="n">
        <v>1521.82</v>
      </c>
      <c r="U2135" t="n">
        <v>0.71</v>
      </c>
      <c r="V2135" t="n">
        <v>0.75</v>
      </c>
      <c r="W2135" t="n">
        <v>1.15</v>
      </c>
      <c r="X2135" t="n">
        <v>0.09</v>
      </c>
      <c r="Y2135" t="n">
        <v>1</v>
      </c>
      <c r="Z2135" t="n">
        <v>10</v>
      </c>
    </row>
    <row r="2136">
      <c r="A2136" t="n">
        <v>42</v>
      </c>
      <c r="B2136" t="n">
        <v>75</v>
      </c>
      <c r="C2136" t="inlineStr">
        <is>
          <t xml:space="preserve">CONCLUIDO	</t>
        </is>
      </c>
      <c r="D2136" t="n">
        <v>10.8095</v>
      </c>
      <c r="E2136" t="n">
        <v>9.25</v>
      </c>
      <c r="F2136" t="n">
        <v>6.79</v>
      </c>
      <c r="G2136" t="n">
        <v>67.91</v>
      </c>
      <c r="H2136" t="n">
        <v>1.23</v>
      </c>
      <c r="I2136" t="n">
        <v>6</v>
      </c>
      <c r="J2136" t="n">
        <v>165.29</v>
      </c>
      <c r="K2136" t="n">
        <v>49.1</v>
      </c>
      <c r="L2136" t="n">
        <v>11.5</v>
      </c>
      <c r="M2136" t="n">
        <v>4</v>
      </c>
      <c r="N2136" t="n">
        <v>29.69</v>
      </c>
      <c r="O2136" t="n">
        <v>20619.48</v>
      </c>
      <c r="P2136" t="n">
        <v>70.92</v>
      </c>
      <c r="Q2136" t="n">
        <v>204.16</v>
      </c>
      <c r="R2136" t="n">
        <v>24.99</v>
      </c>
      <c r="S2136" t="n">
        <v>17.37</v>
      </c>
      <c r="T2136" t="n">
        <v>1709.11</v>
      </c>
      <c r="U2136" t="n">
        <v>0.7</v>
      </c>
      <c r="V2136" t="n">
        <v>0.75</v>
      </c>
      <c r="W2136" t="n">
        <v>1.15</v>
      </c>
      <c r="X2136" t="n">
        <v>0.1</v>
      </c>
      <c r="Y2136" t="n">
        <v>1</v>
      </c>
      <c r="Z2136" t="n">
        <v>10</v>
      </c>
    </row>
    <row r="2137">
      <c r="A2137" t="n">
        <v>43</v>
      </c>
      <c r="B2137" t="n">
        <v>75</v>
      </c>
      <c r="C2137" t="inlineStr">
        <is>
          <t xml:space="preserve">CONCLUIDO	</t>
        </is>
      </c>
      <c r="D2137" t="n">
        <v>10.8157</v>
      </c>
      <c r="E2137" t="n">
        <v>9.25</v>
      </c>
      <c r="F2137" t="n">
        <v>6.79</v>
      </c>
      <c r="G2137" t="n">
        <v>67.86</v>
      </c>
      <c r="H2137" t="n">
        <v>1.26</v>
      </c>
      <c r="I2137" t="n">
        <v>6</v>
      </c>
      <c r="J2137" t="n">
        <v>165.65</v>
      </c>
      <c r="K2137" t="n">
        <v>49.1</v>
      </c>
      <c r="L2137" t="n">
        <v>11.75</v>
      </c>
      <c r="M2137" t="n">
        <v>4</v>
      </c>
      <c r="N2137" t="n">
        <v>29.8</v>
      </c>
      <c r="O2137" t="n">
        <v>20663.87</v>
      </c>
      <c r="P2137" t="n">
        <v>70.39</v>
      </c>
      <c r="Q2137" t="n">
        <v>204.14</v>
      </c>
      <c r="R2137" t="n">
        <v>24.83</v>
      </c>
      <c r="S2137" t="n">
        <v>17.37</v>
      </c>
      <c r="T2137" t="n">
        <v>1625.33</v>
      </c>
      <c r="U2137" t="n">
        <v>0.7</v>
      </c>
      <c r="V2137" t="n">
        <v>0.75</v>
      </c>
      <c r="W2137" t="n">
        <v>1.14</v>
      </c>
      <c r="X2137" t="n">
        <v>0.1</v>
      </c>
      <c r="Y2137" t="n">
        <v>1</v>
      </c>
      <c r="Z2137" t="n">
        <v>10</v>
      </c>
    </row>
    <row r="2138">
      <c r="A2138" t="n">
        <v>44</v>
      </c>
      <c r="B2138" t="n">
        <v>75</v>
      </c>
      <c r="C2138" t="inlineStr">
        <is>
          <t xml:space="preserve">CONCLUIDO	</t>
        </is>
      </c>
      <c r="D2138" t="n">
        <v>10.8147</v>
      </c>
      <c r="E2138" t="n">
        <v>9.25</v>
      </c>
      <c r="F2138" t="n">
        <v>6.79</v>
      </c>
      <c r="G2138" t="n">
        <v>67.87</v>
      </c>
      <c r="H2138" t="n">
        <v>1.28</v>
      </c>
      <c r="I2138" t="n">
        <v>6</v>
      </c>
      <c r="J2138" t="n">
        <v>166.01</v>
      </c>
      <c r="K2138" t="n">
        <v>49.1</v>
      </c>
      <c r="L2138" t="n">
        <v>12</v>
      </c>
      <c r="M2138" t="n">
        <v>4</v>
      </c>
      <c r="N2138" t="n">
        <v>29.91</v>
      </c>
      <c r="O2138" t="n">
        <v>20708.3</v>
      </c>
      <c r="P2138" t="n">
        <v>70.39</v>
      </c>
      <c r="Q2138" t="n">
        <v>204.15</v>
      </c>
      <c r="R2138" t="n">
        <v>24.77</v>
      </c>
      <c r="S2138" t="n">
        <v>17.37</v>
      </c>
      <c r="T2138" t="n">
        <v>1596.32</v>
      </c>
      <c r="U2138" t="n">
        <v>0.7</v>
      </c>
      <c r="V2138" t="n">
        <v>0.75</v>
      </c>
      <c r="W2138" t="n">
        <v>1.15</v>
      </c>
      <c r="X2138" t="n">
        <v>0.1</v>
      </c>
      <c r="Y2138" t="n">
        <v>1</v>
      </c>
      <c r="Z2138" t="n">
        <v>10</v>
      </c>
    </row>
    <row r="2139">
      <c r="A2139" t="n">
        <v>45</v>
      </c>
      <c r="B2139" t="n">
        <v>75</v>
      </c>
      <c r="C2139" t="inlineStr">
        <is>
          <t xml:space="preserve">CONCLUIDO	</t>
        </is>
      </c>
      <c r="D2139" t="n">
        <v>10.8072</v>
      </c>
      <c r="E2139" t="n">
        <v>9.25</v>
      </c>
      <c r="F2139" t="n">
        <v>6.79</v>
      </c>
      <c r="G2139" t="n">
        <v>67.93000000000001</v>
      </c>
      <c r="H2139" t="n">
        <v>1.3</v>
      </c>
      <c r="I2139" t="n">
        <v>6</v>
      </c>
      <c r="J2139" t="n">
        <v>166.37</v>
      </c>
      <c r="K2139" t="n">
        <v>49.1</v>
      </c>
      <c r="L2139" t="n">
        <v>12.25</v>
      </c>
      <c r="M2139" t="n">
        <v>4</v>
      </c>
      <c r="N2139" t="n">
        <v>30.02</v>
      </c>
      <c r="O2139" t="n">
        <v>20752.76</v>
      </c>
      <c r="P2139" t="n">
        <v>69.64</v>
      </c>
      <c r="Q2139" t="n">
        <v>204.14</v>
      </c>
      <c r="R2139" t="n">
        <v>25.05</v>
      </c>
      <c r="S2139" t="n">
        <v>17.37</v>
      </c>
      <c r="T2139" t="n">
        <v>1738.42</v>
      </c>
      <c r="U2139" t="n">
        <v>0.6899999999999999</v>
      </c>
      <c r="V2139" t="n">
        <v>0.75</v>
      </c>
      <c r="W2139" t="n">
        <v>1.15</v>
      </c>
      <c r="X2139" t="n">
        <v>0.1</v>
      </c>
      <c r="Y2139" t="n">
        <v>1</v>
      </c>
      <c r="Z2139" t="n">
        <v>10</v>
      </c>
    </row>
    <row r="2140">
      <c r="A2140" t="n">
        <v>46</v>
      </c>
      <c r="B2140" t="n">
        <v>75</v>
      </c>
      <c r="C2140" t="inlineStr">
        <is>
          <t xml:space="preserve">CONCLUIDO	</t>
        </is>
      </c>
      <c r="D2140" t="n">
        <v>10.8669</v>
      </c>
      <c r="E2140" t="n">
        <v>9.199999999999999</v>
      </c>
      <c r="F2140" t="n">
        <v>6.77</v>
      </c>
      <c r="G2140" t="n">
        <v>81.28</v>
      </c>
      <c r="H2140" t="n">
        <v>1.33</v>
      </c>
      <c r="I2140" t="n">
        <v>5</v>
      </c>
      <c r="J2140" t="n">
        <v>166.73</v>
      </c>
      <c r="K2140" t="n">
        <v>49.1</v>
      </c>
      <c r="L2140" t="n">
        <v>12.5</v>
      </c>
      <c r="M2140" t="n">
        <v>3</v>
      </c>
      <c r="N2140" t="n">
        <v>30.13</v>
      </c>
      <c r="O2140" t="n">
        <v>20797.26</v>
      </c>
      <c r="P2140" t="n">
        <v>69.23999999999999</v>
      </c>
      <c r="Q2140" t="n">
        <v>204.14</v>
      </c>
      <c r="R2140" t="n">
        <v>24.42</v>
      </c>
      <c r="S2140" t="n">
        <v>17.37</v>
      </c>
      <c r="T2140" t="n">
        <v>1428.29</v>
      </c>
      <c r="U2140" t="n">
        <v>0.71</v>
      </c>
      <c r="V2140" t="n">
        <v>0.75</v>
      </c>
      <c r="W2140" t="n">
        <v>1.14</v>
      </c>
      <c r="X2140" t="n">
        <v>0.08</v>
      </c>
      <c r="Y2140" t="n">
        <v>1</v>
      </c>
      <c r="Z2140" t="n">
        <v>10</v>
      </c>
    </row>
    <row r="2141">
      <c r="A2141" t="n">
        <v>47</v>
      </c>
      <c r="B2141" t="n">
        <v>75</v>
      </c>
      <c r="C2141" t="inlineStr">
        <is>
          <t xml:space="preserve">CONCLUIDO	</t>
        </is>
      </c>
      <c r="D2141" t="n">
        <v>10.8663</v>
      </c>
      <c r="E2141" t="n">
        <v>9.199999999999999</v>
      </c>
      <c r="F2141" t="n">
        <v>6.77</v>
      </c>
      <c r="G2141" t="n">
        <v>81.28</v>
      </c>
      <c r="H2141" t="n">
        <v>1.35</v>
      </c>
      <c r="I2141" t="n">
        <v>5</v>
      </c>
      <c r="J2141" t="n">
        <v>167.09</v>
      </c>
      <c r="K2141" t="n">
        <v>49.1</v>
      </c>
      <c r="L2141" t="n">
        <v>12.75</v>
      </c>
      <c r="M2141" t="n">
        <v>3</v>
      </c>
      <c r="N2141" t="n">
        <v>30.25</v>
      </c>
      <c r="O2141" t="n">
        <v>20841.8</v>
      </c>
      <c r="P2141" t="n">
        <v>69.43000000000001</v>
      </c>
      <c r="Q2141" t="n">
        <v>204.14</v>
      </c>
      <c r="R2141" t="n">
        <v>24.46</v>
      </c>
      <c r="S2141" t="n">
        <v>17.37</v>
      </c>
      <c r="T2141" t="n">
        <v>1444.83</v>
      </c>
      <c r="U2141" t="n">
        <v>0.71</v>
      </c>
      <c r="V2141" t="n">
        <v>0.75</v>
      </c>
      <c r="W2141" t="n">
        <v>1.14</v>
      </c>
      <c r="X2141" t="n">
        <v>0.08</v>
      </c>
      <c r="Y2141" t="n">
        <v>1</v>
      </c>
      <c r="Z2141" t="n">
        <v>10</v>
      </c>
    </row>
    <row r="2142">
      <c r="A2142" t="n">
        <v>48</v>
      </c>
      <c r="B2142" t="n">
        <v>75</v>
      </c>
      <c r="C2142" t="inlineStr">
        <is>
          <t xml:space="preserve">CONCLUIDO	</t>
        </is>
      </c>
      <c r="D2142" t="n">
        <v>10.8623</v>
      </c>
      <c r="E2142" t="n">
        <v>9.210000000000001</v>
      </c>
      <c r="F2142" t="n">
        <v>6.78</v>
      </c>
      <c r="G2142" t="n">
        <v>81.31999999999999</v>
      </c>
      <c r="H2142" t="n">
        <v>1.38</v>
      </c>
      <c r="I2142" t="n">
        <v>5</v>
      </c>
      <c r="J2142" t="n">
        <v>167.45</v>
      </c>
      <c r="K2142" t="n">
        <v>49.1</v>
      </c>
      <c r="L2142" t="n">
        <v>13</v>
      </c>
      <c r="M2142" t="n">
        <v>3</v>
      </c>
      <c r="N2142" t="n">
        <v>30.36</v>
      </c>
      <c r="O2142" t="n">
        <v>20886.38</v>
      </c>
      <c r="P2142" t="n">
        <v>69.63</v>
      </c>
      <c r="Q2142" t="n">
        <v>204.16</v>
      </c>
      <c r="R2142" t="n">
        <v>24.47</v>
      </c>
      <c r="S2142" t="n">
        <v>17.37</v>
      </c>
      <c r="T2142" t="n">
        <v>1453.92</v>
      </c>
      <c r="U2142" t="n">
        <v>0.71</v>
      </c>
      <c r="V2142" t="n">
        <v>0.75</v>
      </c>
      <c r="W2142" t="n">
        <v>1.15</v>
      </c>
      <c r="X2142" t="n">
        <v>0.09</v>
      </c>
      <c r="Y2142" t="n">
        <v>1</v>
      </c>
      <c r="Z2142" t="n">
        <v>10</v>
      </c>
    </row>
    <row r="2143">
      <c r="A2143" t="n">
        <v>49</v>
      </c>
      <c r="B2143" t="n">
        <v>75</v>
      </c>
      <c r="C2143" t="inlineStr">
        <is>
          <t xml:space="preserve">CONCLUIDO	</t>
        </is>
      </c>
      <c r="D2143" t="n">
        <v>10.865</v>
      </c>
      <c r="E2143" t="n">
        <v>9.199999999999999</v>
      </c>
      <c r="F2143" t="n">
        <v>6.77</v>
      </c>
      <c r="G2143" t="n">
        <v>81.3</v>
      </c>
      <c r="H2143" t="n">
        <v>1.4</v>
      </c>
      <c r="I2143" t="n">
        <v>5</v>
      </c>
      <c r="J2143" t="n">
        <v>167.81</v>
      </c>
      <c r="K2143" t="n">
        <v>49.1</v>
      </c>
      <c r="L2143" t="n">
        <v>13.25</v>
      </c>
      <c r="M2143" t="n">
        <v>3</v>
      </c>
      <c r="N2143" t="n">
        <v>30.47</v>
      </c>
      <c r="O2143" t="n">
        <v>20930.99</v>
      </c>
      <c r="P2143" t="n">
        <v>69.23</v>
      </c>
      <c r="Q2143" t="n">
        <v>204.14</v>
      </c>
      <c r="R2143" t="n">
        <v>24.41</v>
      </c>
      <c r="S2143" t="n">
        <v>17.37</v>
      </c>
      <c r="T2143" t="n">
        <v>1421.74</v>
      </c>
      <c r="U2143" t="n">
        <v>0.71</v>
      </c>
      <c r="V2143" t="n">
        <v>0.75</v>
      </c>
      <c r="W2143" t="n">
        <v>1.15</v>
      </c>
      <c r="X2143" t="n">
        <v>0.08</v>
      </c>
      <c r="Y2143" t="n">
        <v>1</v>
      </c>
      <c r="Z2143" t="n">
        <v>10</v>
      </c>
    </row>
    <row r="2144">
      <c r="A2144" t="n">
        <v>50</v>
      </c>
      <c r="B2144" t="n">
        <v>75</v>
      </c>
      <c r="C2144" t="inlineStr">
        <is>
          <t xml:space="preserve">CONCLUIDO	</t>
        </is>
      </c>
      <c r="D2144" t="n">
        <v>10.8663</v>
      </c>
      <c r="E2144" t="n">
        <v>9.199999999999999</v>
      </c>
      <c r="F2144" t="n">
        <v>6.77</v>
      </c>
      <c r="G2144" t="n">
        <v>81.28</v>
      </c>
      <c r="H2144" t="n">
        <v>1.42</v>
      </c>
      <c r="I2144" t="n">
        <v>5</v>
      </c>
      <c r="J2144" t="n">
        <v>168.18</v>
      </c>
      <c r="K2144" t="n">
        <v>49.1</v>
      </c>
      <c r="L2144" t="n">
        <v>13.5</v>
      </c>
      <c r="M2144" t="n">
        <v>3</v>
      </c>
      <c r="N2144" t="n">
        <v>30.58</v>
      </c>
      <c r="O2144" t="n">
        <v>20975.64</v>
      </c>
      <c r="P2144" t="n">
        <v>69.03</v>
      </c>
      <c r="Q2144" t="n">
        <v>204.14</v>
      </c>
      <c r="R2144" t="n">
        <v>24.5</v>
      </c>
      <c r="S2144" t="n">
        <v>17.37</v>
      </c>
      <c r="T2144" t="n">
        <v>1465.91</v>
      </c>
      <c r="U2144" t="n">
        <v>0.71</v>
      </c>
      <c r="V2144" t="n">
        <v>0.75</v>
      </c>
      <c r="W2144" t="n">
        <v>1.14</v>
      </c>
      <c r="X2144" t="n">
        <v>0.08</v>
      </c>
      <c r="Y2144" t="n">
        <v>1</v>
      </c>
      <c r="Z2144" t="n">
        <v>10</v>
      </c>
    </row>
    <row r="2145">
      <c r="A2145" t="n">
        <v>51</v>
      </c>
      <c r="B2145" t="n">
        <v>75</v>
      </c>
      <c r="C2145" t="inlineStr">
        <is>
          <t xml:space="preserve">CONCLUIDO	</t>
        </is>
      </c>
      <c r="D2145" t="n">
        <v>10.8689</v>
      </c>
      <c r="E2145" t="n">
        <v>9.199999999999999</v>
      </c>
      <c r="F2145" t="n">
        <v>6.77</v>
      </c>
      <c r="G2145" t="n">
        <v>81.26000000000001</v>
      </c>
      <c r="H2145" t="n">
        <v>1.45</v>
      </c>
      <c r="I2145" t="n">
        <v>5</v>
      </c>
      <c r="J2145" t="n">
        <v>168.54</v>
      </c>
      <c r="K2145" t="n">
        <v>49.1</v>
      </c>
      <c r="L2145" t="n">
        <v>13.75</v>
      </c>
      <c r="M2145" t="n">
        <v>3</v>
      </c>
      <c r="N2145" t="n">
        <v>30.69</v>
      </c>
      <c r="O2145" t="n">
        <v>21020.34</v>
      </c>
      <c r="P2145" t="n">
        <v>68.67</v>
      </c>
      <c r="Q2145" t="n">
        <v>204.14</v>
      </c>
      <c r="R2145" t="n">
        <v>24.36</v>
      </c>
      <c r="S2145" t="n">
        <v>17.37</v>
      </c>
      <c r="T2145" t="n">
        <v>1396.27</v>
      </c>
      <c r="U2145" t="n">
        <v>0.71</v>
      </c>
      <c r="V2145" t="n">
        <v>0.75</v>
      </c>
      <c r="W2145" t="n">
        <v>1.14</v>
      </c>
      <c r="X2145" t="n">
        <v>0.08</v>
      </c>
      <c r="Y2145" t="n">
        <v>1</v>
      </c>
      <c r="Z2145" t="n">
        <v>10</v>
      </c>
    </row>
    <row r="2146">
      <c r="A2146" t="n">
        <v>52</v>
      </c>
      <c r="B2146" t="n">
        <v>75</v>
      </c>
      <c r="C2146" t="inlineStr">
        <is>
          <t xml:space="preserve">CONCLUIDO	</t>
        </is>
      </c>
      <c r="D2146" t="n">
        <v>10.8751</v>
      </c>
      <c r="E2146" t="n">
        <v>9.199999999999999</v>
      </c>
      <c r="F2146" t="n">
        <v>6.77</v>
      </c>
      <c r="G2146" t="n">
        <v>81.19</v>
      </c>
      <c r="H2146" t="n">
        <v>1.47</v>
      </c>
      <c r="I2146" t="n">
        <v>5</v>
      </c>
      <c r="J2146" t="n">
        <v>168.9</v>
      </c>
      <c r="K2146" t="n">
        <v>49.1</v>
      </c>
      <c r="L2146" t="n">
        <v>14</v>
      </c>
      <c r="M2146" t="n">
        <v>3</v>
      </c>
      <c r="N2146" t="n">
        <v>30.81</v>
      </c>
      <c r="O2146" t="n">
        <v>21065.06</v>
      </c>
      <c r="P2146" t="n">
        <v>68.20999999999999</v>
      </c>
      <c r="Q2146" t="n">
        <v>204.14</v>
      </c>
      <c r="R2146" t="n">
        <v>24.18</v>
      </c>
      <c r="S2146" t="n">
        <v>17.37</v>
      </c>
      <c r="T2146" t="n">
        <v>1306.66</v>
      </c>
      <c r="U2146" t="n">
        <v>0.72</v>
      </c>
      <c r="V2146" t="n">
        <v>0.75</v>
      </c>
      <c r="W2146" t="n">
        <v>1.14</v>
      </c>
      <c r="X2146" t="n">
        <v>0.07000000000000001</v>
      </c>
      <c r="Y2146" t="n">
        <v>1</v>
      </c>
      <c r="Z2146" t="n">
        <v>10</v>
      </c>
    </row>
    <row r="2147">
      <c r="A2147" t="n">
        <v>53</v>
      </c>
      <c r="B2147" t="n">
        <v>75</v>
      </c>
      <c r="C2147" t="inlineStr">
        <is>
          <t xml:space="preserve">CONCLUIDO	</t>
        </is>
      </c>
      <c r="D2147" t="n">
        <v>10.8774</v>
      </c>
      <c r="E2147" t="n">
        <v>9.19</v>
      </c>
      <c r="F2147" t="n">
        <v>6.76</v>
      </c>
      <c r="G2147" t="n">
        <v>81.17</v>
      </c>
      <c r="H2147" t="n">
        <v>1.49</v>
      </c>
      <c r="I2147" t="n">
        <v>5</v>
      </c>
      <c r="J2147" t="n">
        <v>169.26</v>
      </c>
      <c r="K2147" t="n">
        <v>49.1</v>
      </c>
      <c r="L2147" t="n">
        <v>14.25</v>
      </c>
      <c r="M2147" t="n">
        <v>3</v>
      </c>
      <c r="N2147" t="n">
        <v>30.92</v>
      </c>
      <c r="O2147" t="n">
        <v>21109.83</v>
      </c>
      <c r="P2147" t="n">
        <v>67.56</v>
      </c>
      <c r="Q2147" t="n">
        <v>204.14</v>
      </c>
      <c r="R2147" t="n">
        <v>24.02</v>
      </c>
      <c r="S2147" t="n">
        <v>17.37</v>
      </c>
      <c r="T2147" t="n">
        <v>1229.64</v>
      </c>
      <c r="U2147" t="n">
        <v>0.72</v>
      </c>
      <c r="V2147" t="n">
        <v>0.75</v>
      </c>
      <c r="W2147" t="n">
        <v>1.15</v>
      </c>
      <c r="X2147" t="n">
        <v>0.07000000000000001</v>
      </c>
      <c r="Y2147" t="n">
        <v>1</v>
      </c>
      <c r="Z2147" t="n">
        <v>10</v>
      </c>
    </row>
    <row r="2148">
      <c r="A2148" t="n">
        <v>54</v>
      </c>
      <c r="B2148" t="n">
        <v>75</v>
      </c>
      <c r="C2148" t="inlineStr">
        <is>
          <t xml:space="preserve">CONCLUIDO	</t>
        </is>
      </c>
      <c r="D2148" t="n">
        <v>10.8751</v>
      </c>
      <c r="E2148" t="n">
        <v>9.199999999999999</v>
      </c>
      <c r="F2148" t="n">
        <v>6.77</v>
      </c>
      <c r="G2148" t="n">
        <v>81.19</v>
      </c>
      <c r="H2148" t="n">
        <v>1.52</v>
      </c>
      <c r="I2148" t="n">
        <v>5</v>
      </c>
      <c r="J2148" t="n">
        <v>169.63</v>
      </c>
      <c r="K2148" t="n">
        <v>49.1</v>
      </c>
      <c r="L2148" t="n">
        <v>14.5</v>
      </c>
      <c r="M2148" t="n">
        <v>3</v>
      </c>
      <c r="N2148" t="n">
        <v>31.03</v>
      </c>
      <c r="O2148" t="n">
        <v>21154.64</v>
      </c>
      <c r="P2148" t="n">
        <v>66.77</v>
      </c>
      <c r="Q2148" t="n">
        <v>204.15</v>
      </c>
      <c r="R2148" t="n">
        <v>24.26</v>
      </c>
      <c r="S2148" t="n">
        <v>17.37</v>
      </c>
      <c r="T2148" t="n">
        <v>1345.77</v>
      </c>
      <c r="U2148" t="n">
        <v>0.72</v>
      </c>
      <c r="V2148" t="n">
        <v>0.75</v>
      </c>
      <c r="W2148" t="n">
        <v>1.14</v>
      </c>
      <c r="X2148" t="n">
        <v>0.07000000000000001</v>
      </c>
      <c r="Y2148" t="n">
        <v>1</v>
      </c>
      <c r="Z2148" t="n">
        <v>10</v>
      </c>
    </row>
    <row r="2149">
      <c r="A2149" t="n">
        <v>55</v>
      </c>
      <c r="B2149" t="n">
        <v>75</v>
      </c>
      <c r="C2149" t="inlineStr">
        <is>
          <t xml:space="preserve">CONCLUIDO	</t>
        </is>
      </c>
      <c r="D2149" t="n">
        <v>10.8755</v>
      </c>
      <c r="E2149" t="n">
        <v>9.199999999999999</v>
      </c>
      <c r="F2149" t="n">
        <v>6.77</v>
      </c>
      <c r="G2149" t="n">
        <v>81.19</v>
      </c>
      <c r="H2149" t="n">
        <v>1.54</v>
      </c>
      <c r="I2149" t="n">
        <v>5</v>
      </c>
      <c r="J2149" t="n">
        <v>169.99</v>
      </c>
      <c r="K2149" t="n">
        <v>49.1</v>
      </c>
      <c r="L2149" t="n">
        <v>14.75</v>
      </c>
      <c r="M2149" t="n">
        <v>3</v>
      </c>
      <c r="N2149" t="n">
        <v>31.15</v>
      </c>
      <c r="O2149" t="n">
        <v>21199.48</v>
      </c>
      <c r="P2149" t="n">
        <v>66.41</v>
      </c>
      <c r="Q2149" t="n">
        <v>204.14</v>
      </c>
      <c r="R2149" t="n">
        <v>24.15</v>
      </c>
      <c r="S2149" t="n">
        <v>17.37</v>
      </c>
      <c r="T2149" t="n">
        <v>1290.4</v>
      </c>
      <c r="U2149" t="n">
        <v>0.72</v>
      </c>
      <c r="V2149" t="n">
        <v>0.75</v>
      </c>
      <c r="W2149" t="n">
        <v>1.14</v>
      </c>
      <c r="X2149" t="n">
        <v>0.07000000000000001</v>
      </c>
      <c r="Y2149" t="n">
        <v>1</v>
      </c>
      <c r="Z2149" t="n">
        <v>10</v>
      </c>
    </row>
    <row r="2150">
      <c r="A2150" t="n">
        <v>56</v>
      </c>
      <c r="B2150" t="n">
        <v>75</v>
      </c>
      <c r="C2150" t="inlineStr">
        <is>
          <t xml:space="preserve">CONCLUIDO	</t>
        </is>
      </c>
      <c r="D2150" t="n">
        <v>10.8696</v>
      </c>
      <c r="E2150" t="n">
        <v>9.199999999999999</v>
      </c>
      <c r="F2150" t="n">
        <v>6.77</v>
      </c>
      <c r="G2150" t="n">
        <v>81.25</v>
      </c>
      <c r="H2150" t="n">
        <v>1.56</v>
      </c>
      <c r="I2150" t="n">
        <v>5</v>
      </c>
      <c r="J2150" t="n">
        <v>170.35</v>
      </c>
      <c r="K2150" t="n">
        <v>49.1</v>
      </c>
      <c r="L2150" t="n">
        <v>15</v>
      </c>
      <c r="M2150" t="n">
        <v>3</v>
      </c>
      <c r="N2150" t="n">
        <v>31.26</v>
      </c>
      <c r="O2150" t="n">
        <v>21244.37</v>
      </c>
      <c r="P2150" t="n">
        <v>66.26000000000001</v>
      </c>
      <c r="Q2150" t="n">
        <v>204.14</v>
      </c>
      <c r="R2150" t="n">
        <v>24.39</v>
      </c>
      <c r="S2150" t="n">
        <v>17.37</v>
      </c>
      <c r="T2150" t="n">
        <v>1413.35</v>
      </c>
      <c r="U2150" t="n">
        <v>0.71</v>
      </c>
      <c r="V2150" t="n">
        <v>0.75</v>
      </c>
      <c r="W2150" t="n">
        <v>1.14</v>
      </c>
      <c r="X2150" t="n">
        <v>0.08</v>
      </c>
      <c r="Y2150" t="n">
        <v>1</v>
      </c>
      <c r="Z2150" t="n">
        <v>10</v>
      </c>
    </row>
    <row r="2151">
      <c r="A2151" t="n">
        <v>57</v>
      </c>
      <c r="B2151" t="n">
        <v>75</v>
      </c>
      <c r="C2151" t="inlineStr">
        <is>
          <t xml:space="preserve">CONCLUIDO	</t>
        </is>
      </c>
      <c r="D2151" t="n">
        <v>10.8686</v>
      </c>
      <c r="E2151" t="n">
        <v>9.199999999999999</v>
      </c>
      <c r="F2151" t="n">
        <v>6.77</v>
      </c>
      <c r="G2151" t="n">
        <v>81.26000000000001</v>
      </c>
      <c r="H2151" t="n">
        <v>1.58</v>
      </c>
      <c r="I2151" t="n">
        <v>5</v>
      </c>
      <c r="J2151" t="n">
        <v>170.72</v>
      </c>
      <c r="K2151" t="n">
        <v>49.1</v>
      </c>
      <c r="L2151" t="n">
        <v>15.25</v>
      </c>
      <c r="M2151" t="n">
        <v>3</v>
      </c>
      <c r="N2151" t="n">
        <v>31.37</v>
      </c>
      <c r="O2151" t="n">
        <v>21289.29</v>
      </c>
      <c r="P2151" t="n">
        <v>65.64</v>
      </c>
      <c r="Q2151" t="n">
        <v>204.14</v>
      </c>
      <c r="R2151" t="n">
        <v>24.26</v>
      </c>
      <c r="S2151" t="n">
        <v>17.37</v>
      </c>
      <c r="T2151" t="n">
        <v>1347.93</v>
      </c>
      <c r="U2151" t="n">
        <v>0.72</v>
      </c>
      <c r="V2151" t="n">
        <v>0.75</v>
      </c>
      <c r="W2151" t="n">
        <v>1.15</v>
      </c>
      <c r="X2151" t="n">
        <v>0.08</v>
      </c>
      <c r="Y2151" t="n">
        <v>1</v>
      </c>
      <c r="Z2151" t="n">
        <v>10</v>
      </c>
    </row>
    <row r="2152">
      <c r="A2152" t="n">
        <v>58</v>
      </c>
      <c r="B2152" t="n">
        <v>75</v>
      </c>
      <c r="C2152" t="inlineStr">
        <is>
          <t xml:space="preserve">CONCLUIDO	</t>
        </is>
      </c>
      <c r="D2152" t="n">
        <v>10.9386</v>
      </c>
      <c r="E2152" t="n">
        <v>9.140000000000001</v>
      </c>
      <c r="F2152" t="n">
        <v>6.74</v>
      </c>
      <c r="G2152" t="n">
        <v>101.15</v>
      </c>
      <c r="H2152" t="n">
        <v>1.61</v>
      </c>
      <c r="I2152" t="n">
        <v>4</v>
      </c>
      <c r="J2152" t="n">
        <v>171.08</v>
      </c>
      <c r="K2152" t="n">
        <v>49.1</v>
      </c>
      <c r="L2152" t="n">
        <v>15.5</v>
      </c>
      <c r="M2152" t="n">
        <v>2</v>
      </c>
      <c r="N2152" t="n">
        <v>31.49</v>
      </c>
      <c r="O2152" t="n">
        <v>21334.25</v>
      </c>
      <c r="P2152" t="n">
        <v>64.59999999999999</v>
      </c>
      <c r="Q2152" t="n">
        <v>204.14</v>
      </c>
      <c r="R2152" t="n">
        <v>23.46</v>
      </c>
      <c r="S2152" t="n">
        <v>17.37</v>
      </c>
      <c r="T2152" t="n">
        <v>952.58</v>
      </c>
      <c r="U2152" t="n">
        <v>0.74</v>
      </c>
      <c r="V2152" t="n">
        <v>0.76</v>
      </c>
      <c r="W2152" t="n">
        <v>1.14</v>
      </c>
      <c r="X2152" t="n">
        <v>0.05</v>
      </c>
      <c r="Y2152" t="n">
        <v>1</v>
      </c>
      <c r="Z2152" t="n">
        <v>10</v>
      </c>
    </row>
    <row r="2153">
      <c r="A2153" t="n">
        <v>59</v>
      </c>
      <c r="B2153" t="n">
        <v>75</v>
      </c>
      <c r="C2153" t="inlineStr">
        <is>
          <t xml:space="preserve">CONCLUIDO	</t>
        </is>
      </c>
      <c r="D2153" t="n">
        <v>10.9316</v>
      </c>
      <c r="E2153" t="n">
        <v>9.15</v>
      </c>
      <c r="F2153" t="n">
        <v>6.75</v>
      </c>
      <c r="G2153" t="n">
        <v>101.24</v>
      </c>
      <c r="H2153" t="n">
        <v>1.63</v>
      </c>
      <c r="I2153" t="n">
        <v>4</v>
      </c>
      <c r="J2153" t="n">
        <v>171.45</v>
      </c>
      <c r="K2153" t="n">
        <v>49.1</v>
      </c>
      <c r="L2153" t="n">
        <v>15.75</v>
      </c>
      <c r="M2153" t="n">
        <v>2</v>
      </c>
      <c r="N2153" t="n">
        <v>31.6</v>
      </c>
      <c r="O2153" t="n">
        <v>21379.25</v>
      </c>
      <c r="P2153" t="n">
        <v>64.79000000000001</v>
      </c>
      <c r="Q2153" t="n">
        <v>204.14</v>
      </c>
      <c r="R2153" t="n">
        <v>23.63</v>
      </c>
      <c r="S2153" t="n">
        <v>17.37</v>
      </c>
      <c r="T2153" t="n">
        <v>1039.34</v>
      </c>
      <c r="U2153" t="n">
        <v>0.74</v>
      </c>
      <c r="V2153" t="n">
        <v>0.76</v>
      </c>
      <c r="W2153" t="n">
        <v>1.14</v>
      </c>
      <c r="X2153" t="n">
        <v>0.06</v>
      </c>
      <c r="Y2153" t="n">
        <v>1</v>
      </c>
      <c r="Z2153" t="n">
        <v>10</v>
      </c>
    </row>
    <row r="2154">
      <c r="A2154" t="n">
        <v>60</v>
      </c>
      <c r="B2154" t="n">
        <v>75</v>
      </c>
      <c r="C2154" t="inlineStr">
        <is>
          <t xml:space="preserve">CONCLUIDO	</t>
        </is>
      </c>
      <c r="D2154" t="n">
        <v>10.9306</v>
      </c>
      <c r="E2154" t="n">
        <v>9.15</v>
      </c>
      <c r="F2154" t="n">
        <v>6.75</v>
      </c>
      <c r="G2154" t="n">
        <v>101.25</v>
      </c>
      <c r="H2154" t="n">
        <v>1.65</v>
      </c>
      <c r="I2154" t="n">
        <v>4</v>
      </c>
      <c r="J2154" t="n">
        <v>171.81</v>
      </c>
      <c r="K2154" t="n">
        <v>49.1</v>
      </c>
      <c r="L2154" t="n">
        <v>16</v>
      </c>
      <c r="M2154" t="n">
        <v>1</v>
      </c>
      <c r="N2154" t="n">
        <v>31.72</v>
      </c>
      <c r="O2154" t="n">
        <v>21424.29</v>
      </c>
      <c r="P2154" t="n">
        <v>64.92</v>
      </c>
      <c r="Q2154" t="n">
        <v>204.16</v>
      </c>
      <c r="R2154" t="n">
        <v>23.63</v>
      </c>
      <c r="S2154" t="n">
        <v>17.37</v>
      </c>
      <c r="T2154" t="n">
        <v>1034.87</v>
      </c>
      <c r="U2154" t="n">
        <v>0.74</v>
      </c>
      <c r="V2154" t="n">
        <v>0.76</v>
      </c>
      <c r="W2154" t="n">
        <v>1.14</v>
      </c>
      <c r="X2154" t="n">
        <v>0.06</v>
      </c>
      <c r="Y2154" t="n">
        <v>1</v>
      </c>
      <c r="Z2154" t="n">
        <v>10</v>
      </c>
    </row>
    <row r="2155">
      <c r="A2155" t="n">
        <v>61</v>
      </c>
      <c r="B2155" t="n">
        <v>75</v>
      </c>
      <c r="C2155" t="inlineStr">
        <is>
          <t xml:space="preserve">CONCLUIDO	</t>
        </is>
      </c>
      <c r="D2155" t="n">
        <v>10.93</v>
      </c>
      <c r="E2155" t="n">
        <v>9.15</v>
      </c>
      <c r="F2155" t="n">
        <v>6.75</v>
      </c>
      <c r="G2155" t="n">
        <v>101.26</v>
      </c>
      <c r="H2155" t="n">
        <v>1.67</v>
      </c>
      <c r="I2155" t="n">
        <v>4</v>
      </c>
      <c r="J2155" t="n">
        <v>172.18</v>
      </c>
      <c r="K2155" t="n">
        <v>49.1</v>
      </c>
      <c r="L2155" t="n">
        <v>16.25</v>
      </c>
      <c r="M2155" t="n">
        <v>0</v>
      </c>
      <c r="N2155" t="n">
        <v>31.83</v>
      </c>
      <c r="O2155" t="n">
        <v>21469.36</v>
      </c>
      <c r="P2155" t="n">
        <v>65.03</v>
      </c>
      <c r="Q2155" t="n">
        <v>204.15</v>
      </c>
      <c r="R2155" t="n">
        <v>23.57</v>
      </c>
      <c r="S2155" t="n">
        <v>17.37</v>
      </c>
      <c r="T2155" t="n">
        <v>1005.46</v>
      </c>
      <c r="U2155" t="n">
        <v>0.74</v>
      </c>
      <c r="V2155" t="n">
        <v>0.76</v>
      </c>
      <c r="W2155" t="n">
        <v>1.15</v>
      </c>
      <c r="X2155" t="n">
        <v>0.06</v>
      </c>
      <c r="Y2155" t="n">
        <v>1</v>
      </c>
      <c r="Z2155" t="n">
        <v>10</v>
      </c>
    </row>
    <row r="2156">
      <c r="A2156" t="n">
        <v>0</v>
      </c>
      <c r="B2156" t="n">
        <v>95</v>
      </c>
      <c r="C2156" t="inlineStr">
        <is>
          <t xml:space="preserve">CONCLUIDO	</t>
        </is>
      </c>
      <c r="D2156" t="n">
        <v>7.18</v>
      </c>
      <c r="E2156" t="n">
        <v>13.93</v>
      </c>
      <c r="F2156" t="n">
        <v>8.369999999999999</v>
      </c>
      <c r="G2156" t="n">
        <v>6.05</v>
      </c>
      <c r="H2156" t="n">
        <v>0.1</v>
      </c>
      <c r="I2156" t="n">
        <v>83</v>
      </c>
      <c r="J2156" t="n">
        <v>185.69</v>
      </c>
      <c r="K2156" t="n">
        <v>53.44</v>
      </c>
      <c r="L2156" t="n">
        <v>1</v>
      </c>
      <c r="M2156" t="n">
        <v>81</v>
      </c>
      <c r="N2156" t="n">
        <v>36.26</v>
      </c>
      <c r="O2156" t="n">
        <v>23136.14</v>
      </c>
      <c r="P2156" t="n">
        <v>113.42</v>
      </c>
      <c r="Q2156" t="n">
        <v>204.22</v>
      </c>
      <c r="R2156" t="n">
        <v>74.25</v>
      </c>
      <c r="S2156" t="n">
        <v>17.37</v>
      </c>
      <c r="T2156" t="n">
        <v>25951.85</v>
      </c>
      <c r="U2156" t="n">
        <v>0.23</v>
      </c>
      <c r="V2156" t="n">
        <v>0.61</v>
      </c>
      <c r="W2156" t="n">
        <v>1.27</v>
      </c>
      <c r="X2156" t="n">
        <v>1.68</v>
      </c>
      <c r="Y2156" t="n">
        <v>1</v>
      </c>
      <c r="Z2156" t="n">
        <v>10</v>
      </c>
    </row>
    <row r="2157">
      <c r="A2157" t="n">
        <v>1</v>
      </c>
      <c r="B2157" t="n">
        <v>95</v>
      </c>
      <c r="C2157" t="inlineStr">
        <is>
          <t xml:space="preserve">CONCLUIDO	</t>
        </is>
      </c>
      <c r="D2157" t="n">
        <v>7.8251</v>
      </c>
      <c r="E2157" t="n">
        <v>12.78</v>
      </c>
      <c r="F2157" t="n">
        <v>7.97</v>
      </c>
      <c r="G2157" t="n">
        <v>7.59</v>
      </c>
      <c r="H2157" t="n">
        <v>0.12</v>
      </c>
      <c r="I2157" t="n">
        <v>63</v>
      </c>
      <c r="J2157" t="n">
        <v>186.07</v>
      </c>
      <c r="K2157" t="n">
        <v>53.44</v>
      </c>
      <c r="L2157" t="n">
        <v>1.25</v>
      </c>
      <c r="M2157" t="n">
        <v>61</v>
      </c>
      <c r="N2157" t="n">
        <v>36.39</v>
      </c>
      <c r="O2157" t="n">
        <v>23182.76</v>
      </c>
      <c r="P2157" t="n">
        <v>107.76</v>
      </c>
      <c r="Q2157" t="n">
        <v>204.17</v>
      </c>
      <c r="R2157" t="n">
        <v>61.45</v>
      </c>
      <c r="S2157" t="n">
        <v>17.37</v>
      </c>
      <c r="T2157" t="n">
        <v>19651.02</v>
      </c>
      <c r="U2157" t="n">
        <v>0.28</v>
      </c>
      <c r="V2157" t="n">
        <v>0.64</v>
      </c>
      <c r="W2157" t="n">
        <v>1.24</v>
      </c>
      <c r="X2157" t="n">
        <v>1.27</v>
      </c>
      <c r="Y2157" t="n">
        <v>1</v>
      </c>
      <c r="Z2157" t="n">
        <v>10</v>
      </c>
    </row>
    <row r="2158">
      <c r="A2158" t="n">
        <v>2</v>
      </c>
      <c r="B2158" t="n">
        <v>95</v>
      </c>
      <c r="C2158" t="inlineStr">
        <is>
          <t xml:space="preserve">CONCLUIDO	</t>
        </is>
      </c>
      <c r="D2158" t="n">
        <v>8.280799999999999</v>
      </c>
      <c r="E2158" t="n">
        <v>12.08</v>
      </c>
      <c r="F2158" t="n">
        <v>7.71</v>
      </c>
      <c r="G2158" t="n">
        <v>9.07</v>
      </c>
      <c r="H2158" t="n">
        <v>0.14</v>
      </c>
      <c r="I2158" t="n">
        <v>51</v>
      </c>
      <c r="J2158" t="n">
        <v>186.45</v>
      </c>
      <c r="K2158" t="n">
        <v>53.44</v>
      </c>
      <c r="L2158" t="n">
        <v>1.5</v>
      </c>
      <c r="M2158" t="n">
        <v>49</v>
      </c>
      <c r="N2158" t="n">
        <v>36.51</v>
      </c>
      <c r="O2158" t="n">
        <v>23229.42</v>
      </c>
      <c r="P2158" t="n">
        <v>104.1</v>
      </c>
      <c r="Q2158" t="n">
        <v>204.27</v>
      </c>
      <c r="R2158" t="n">
        <v>53.57</v>
      </c>
      <c r="S2158" t="n">
        <v>17.37</v>
      </c>
      <c r="T2158" t="n">
        <v>15770.83</v>
      </c>
      <c r="U2158" t="n">
        <v>0.32</v>
      </c>
      <c r="V2158" t="n">
        <v>0.66</v>
      </c>
      <c r="W2158" t="n">
        <v>1.22</v>
      </c>
      <c r="X2158" t="n">
        <v>1.02</v>
      </c>
      <c r="Y2158" t="n">
        <v>1</v>
      </c>
      <c r="Z2158" t="n">
        <v>10</v>
      </c>
    </row>
    <row r="2159">
      <c r="A2159" t="n">
        <v>3</v>
      </c>
      <c r="B2159" t="n">
        <v>95</v>
      </c>
      <c r="C2159" t="inlineStr">
        <is>
          <t xml:space="preserve">CONCLUIDO	</t>
        </is>
      </c>
      <c r="D2159" t="n">
        <v>8.610200000000001</v>
      </c>
      <c r="E2159" t="n">
        <v>11.61</v>
      </c>
      <c r="F2159" t="n">
        <v>7.54</v>
      </c>
      <c r="G2159" t="n">
        <v>10.53</v>
      </c>
      <c r="H2159" t="n">
        <v>0.17</v>
      </c>
      <c r="I2159" t="n">
        <v>43</v>
      </c>
      <c r="J2159" t="n">
        <v>186.83</v>
      </c>
      <c r="K2159" t="n">
        <v>53.44</v>
      </c>
      <c r="L2159" t="n">
        <v>1.75</v>
      </c>
      <c r="M2159" t="n">
        <v>41</v>
      </c>
      <c r="N2159" t="n">
        <v>36.64</v>
      </c>
      <c r="O2159" t="n">
        <v>23276.13</v>
      </c>
      <c r="P2159" t="n">
        <v>101.75</v>
      </c>
      <c r="Q2159" t="n">
        <v>204.16</v>
      </c>
      <c r="R2159" t="n">
        <v>48.45</v>
      </c>
      <c r="S2159" t="n">
        <v>17.37</v>
      </c>
      <c r="T2159" t="n">
        <v>13253.53</v>
      </c>
      <c r="U2159" t="n">
        <v>0.36</v>
      </c>
      <c r="V2159" t="n">
        <v>0.68</v>
      </c>
      <c r="W2159" t="n">
        <v>1.21</v>
      </c>
      <c r="X2159" t="n">
        <v>0.85</v>
      </c>
      <c r="Y2159" t="n">
        <v>1</v>
      </c>
      <c r="Z2159" t="n">
        <v>10</v>
      </c>
    </row>
    <row r="2160">
      <c r="A2160" t="n">
        <v>4</v>
      </c>
      <c r="B2160" t="n">
        <v>95</v>
      </c>
      <c r="C2160" t="inlineStr">
        <is>
          <t xml:space="preserve">CONCLUIDO	</t>
        </is>
      </c>
      <c r="D2160" t="n">
        <v>8.8803</v>
      </c>
      <c r="E2160" t="n">
        <v>11.26</v>
      </c>
      <c r="F2160" t="n">
        <v>7.42</v>
      </c>
      <c r="G2160" t="n">
        <v>12.02</v>
      </c>
      <c r="H2160" t="n">
        <v>0.19</v>
      </c>
      <c r="I2160" t="n">
        <v>37</v>
      </c>
      <c r="J2160" t="n">
        <v>187.21</v>
      </c>
      <c r="K2160" t="n">
        <v>53.44</v>
      </c>
      <c r="L2160" t="n">
        <v>2</v>
      </c>
      <c r="M2160" t="n">
        <v>35</v>
      </c>
      <c r="N2160" t="n">
        <v>36.77</v>
      </c>
      <c r="O2160" t="n">
        <v>23322.88</v>
      </c>
      <c r="P2160" t="n">
        <v>99.8</v>
      </c>
      <c r="Q2160" t="n">
        <v>204.14</v>
      </c>
      <c r="R2160" t="n">
        <v>44.42</v>
      </c>
      <c r="S2160" t="n">
        <v>17.37</v>
      </c>
      <c r="T2160" t="n">
        <v>11268.53</v>
      </c>
      <c r="U2160" t="n">
        <v>0.39</v>
      </c>
      <c r="V2160" t="n">
        <v>0.6899999999999999</v>
      </c>
      <c r="W2160" t="n">
        <v>1.2</v>
      </c>
      <c r="X2160" t="n">
        <v>0.72</v>
      </c>
      <c r="Y2160" t="n">
        <v>1</v>
      </c>
      <c r="Z2160" t="n">
        <v>10</v>
      </c>
    </row>
    <row r="2161">
      <c r="A2161" t="n">
        <v>5</v>
      </c>
      <c r="B2161" t="n">
        <v>95</v>
      </c>
      <c r="C2161" t="inlineStr">
        <is>
          <t xml:space="preserve">CONCLUIDO	</t>
        </is>
      </c>
      <c r="D2161" t="n">
        <v>9.056100000000001</v>
      </c>
      <c r="E2161" t="n">
        <v>11.04</v>
      </c>
      <c r="F2161" t="n">
        <v>7.35</v>
      </c>
      <c r="G2161" t="n">
        <v>13.36</v>
      </c>
      <c r="H2161" t="n">
        <v>0.21</v>
      </c>
      <c r="I2161" t="n">
        <v>33</v>
      </c>
      <c r="J2161" t="n">
        <v>187.59</v>
      </c>
      <c r="K2161" t="n">
        <v>53.44</v>
      </c>
      <c r="L2161" t="n">
        <v>2.25</v>
      </c>
      <c r="M2161" t="n">
        <v>31</v>
      </c>
      <c r="N2161" t="n">
        <v>36.9</v>
      </c>
      <c r="O2161" t="n">
        <v>23369.68</v>
      </c>
      <c r="P2161" t="n">
        <v>98.72</v>
      </c>
      <c r="Q2161" t="n">
        <v>204.19</v>
      </c>
      <c r="R2161" t="n">
        <v>42.1</v>
      </c>
      <c r="S2161" t="n">
        <v>17.37</v>
      </c>
      <c r="T2161" t="n">
        <v>10129.75</v>
      </c>
      <c r="U2161" t="n">
        <v>0.41</v>
      </c>
      <c r="V2161" t="n">
        <v>0.7</v>
      </c>
      <c r="W2161" t="n">
        <v>1.19</v>
      </c>
      <c r="X2161" t="n">
        <v>0.65</v>
      </c>
      <c r="Y2161" t="n">
        <v>1</v>
      </c>
      <c r="Z2161" t="n">
        <v>10</v>
      </c>
    </row>
    <row r="2162">
      <c r="A2162" t="n">
        <v>6</v>
      </c>
      <c r="B2162" t="n">
        <v>95</v>
      </c>
      <c r="C2162" t="inlineStr">
        <is>
          <t xml:space="preserve">CONCLUIDO	</t>
        </is>
      </c>
      <c r="D2162" t="n">
        <v>9.2486</v>
      </c>
      <c r="E2162" t="n">
        <v>10.81</v>
      </c>
      <c r="F2162" t="n">
        <v>7.26</v>
      </c>
      <c r="G2162" t="n">
        <v>15.03</v>
      </c>
      <c r="H2162" t="n">
        <v>0.24</v>
      </c>
      <c r="I2162" t="n">
        <v>29</v>
      </c>
      <c r="J2162" t="n">
        <v>187.97</v>
      </c>
      <c r="K2162" t="n">
        <v>53.44</v>
      </c>
      <c r="L2162" t="n">
        <v>2.5</v>
      </c>
      <c r="M2162" t="n">
        <v>27</v>
      </c>
      <c r="N2162" t="n">
        <v>37.03</v>
      </c>
      <c r="O2162" t="n">
        <v>23416.52</v>
      </c>
      <c r="P2162" t="n">
        <v>97.44</v>
      </c>
      <c r="Q2162" t="n">
        <v>204.18</v>
      </c>
      <c r="R2162" t="n">
        <v>39.76</v>
      </c>
      <c r="S2162" t="n">
        <v>17.37</v>
      </c>
      <c r="T2162" t="n">
        <v>8978.32</v>
      </c>
      <c r="U2162" t="n">
        <v>0.44</v>
      </c>
      <c r="V2162" t="n">
        <v>0.7</v>
      </c>
      <c r="W2162" t="n">
        <v>1.18</v>
      </c>
      <c r="X2162" t="n">
        <v>0.57</v>
      </c>
      <c r="Y2162" t="n">
        <v>1</v>
      </c>
      <c r="Z2162" t="n">
        <v>10</v>
      </c>
    </row>
    <row r="2163">
      <c r="A2163" t="n">
        <v>7</v>
      </c>
      <c r="B2163" t="n">
        <v>95</v>
      </c>
      <c r="C2163" t="inlineStr">
        <is>
          <t xml:space="preserve">CONCLUIDO	</t>
        </is>
      </c>
      <c r="D2163" t="n">
        <v>9.3545</v>
      </c>
      <c r="E2163" t="n">
        <v>10.69</v>
      </c>
      <c r="F2163" t="n">
        <v>7.22</v>
      </c>
      <c r="G2163" t="n">
        <v>16.04</v>
      </c>
      <c r="H2163" t="n">
        <v>0.26</v>
      </c>
      <c r="I2163" t="n">
        <v>27</v>
      </c>
      <c r="J2163" t="n">
        <v>188.35</v>
      </c>
      <c r="K2163" t="n">
        <v>53.44</v>
      </c>
      <c r="L2163" t="n">
        <v>2.75</v>
      </c>
      <c r="M2163" t="n">
        <v>25</v>
      </c>
      <c r="N2163" t="n">
        <v>37.16</v>
      </c>
      <c r="O2163" t="n">
        <v>23463.4</v>
      </c>
      <c r="P2163" t="n">
        <v>96.67</v>
      </c>
      <c r="Q2163" t="n">
        <v>204.16</v>
      </c>
      <c r="R2163" t="n">
        <v>38.06</v>
      </c>
      <c r="S2163" t="n">
        <v>17.37</v>
      </c>
      <c r="T2163" t="n">
        <v>8135.14</v>
      </c>
      <c r="U2163" t="n">
        <v>0.46</v>
      </c>
      <c r="V2163" t="n">
        <v>0.71</v>
      </c>
      <c r="W2163" t="n">
        <v>1.19</v>
      </c>
      <c r="X2163" t="n">
        <v>0.53</v>
      </c>
      <c r="Y2163" t="n">
        <v>1</v>
      </c>
      <c r="Z2163" t="n">
        <v>10</v>
      </c>
    </row>
    <row r="2164">
      <c r="A2164" t="n">
        <v>8</v>
      </c>
      <c r="B2164" t="n">
        <v>95</v>
      </c>
      <c r="C2164" t="inlineStr">
        <is>
          <t xml:space="preserve">CONCLUIDO	</t>
        </is>
      </c>
      <c r="D2164" t="n">
        <v>9.511699999999999</v>
      </c>
      <c r="E2164" t="n">
        <v>10.51</v>
      </c>
      <c r="F2164" t="n">
        <v>7.15</v>
      </c>
      <c r="G2164" t="n">
        <v>17.88</v>
      </c>
      <c r="H2164" t="n">
        <v>0.28</v>
      </c>
      <c r="I2164" t="n">
        <v>24</v>
      </c>
      <c r="J2164" t="n">
        <v>188.73</v>
      </c>
      <c r="K2164" t="n">
        <v>53.44</v>
      </c>
      <c r="L2164" t="n">
        <v>3</v>
      </c>
      <c r="M2164" t="n">
        <v>22</v>
      </c>
      <c r="N2164" t="n">
        <v>37.29</v>
      </c>
      <c r="O2164" t="n">
        <v>23510.33</v>
      </c>
      <c r="P2164" t="n">
        <v>95.59999999999999</v>
      </c>
      <c r="Q2164" t="n">
        <v>204.15</v>
      </c>
      <c r="R2164" t="n">
        <v>36.24</v>
      </c>
      <c r="S2164" t="n">
        <v>17.37</v>
      </c>
      <c r="T2164" t="n">
        <v>7243.51</v>
      </c>
      <c r="U2164" t="n">
        <v>0.48</v>
      </c>
      <c r="V2164" t="n">
        <v>0.71</v>
      </c>
      <c r="W2164" t="n">
        <v>1.17</v>
      </c>
      <c r="X2164" t="n">
        <v>0.46</v>
      </c>
      <c r="Y2164" t="n">
        <v>1</v>
      </c>
      <c r="Z2164" t="n">
        <v>10</v>
      </c>
    </row>
    <row r="2165">
      <c r="A2165" t="n">
        <v>9</v>
      </c>
      <c r="B2165" t="n">
        <v>95</v>
      </c>
      <c r="C2165" t="inlineStr">
        <is>
          <t xml:space="preserve">CONCLUIDO	</t>
        </is>
      </c>
      <c r="D2165" t="n">
        <v>9.6195</v>
      </c>
      <c r="E2165" t="n">
        <v>10.4</v>
      </c>
      <c r="F2165" t="n">
        <v>7.11</v>
      </c>
      <c r="G2165" t="n">
        <v>19.39</v>
      </c>
      <c r="H2165" t="n">
        <v>0.3</v>
      </c>
      <c r="I2165" t="n">
        <v>22</v>
      </c>
      <c r="J2165" t="n">
        <v>189.11</v>
      </c>
      <c r="K2165" t="n">
        <v>53.44</v>
      </c>
      <c r="L2165" t="n">
        <v>3.25</v>
      </c>
      <c r="M2165" t="n">
        <v>20</v>
      </c>
      <c r="N2165" t="n">
        <v>37.42</v>
      </c>
      <c r="O2165" t="n">
        <v>23557.3</v>
      </c>
      <c r="P2165" t="n">
        <v>94.86</v>
      </c>
      <c r="Q2165" t="n">
        <v>204.16</v>
      </c>
      <c r="R2165" t="n">
        <v>34.86</v>
      </c>
      <c r="S2165" t="n">
        <v>17.37</v>
      </c>
      <c r="T2165" t="n">
        <v>6562.53</v>
      </c>
      <c r="U2165" t="n">
        <v>0.5</v>
      </c>
      <c r="V2165" t="n">
        <v>0.72</v>
      </c>
      <c r="W2165" t="n">
        <v>1.17</v>
      </c>
      <c r="X2165" t="n">
        <v>0.42</v>
      </c>
      <c r="Y2165" t="n">
        <v>1</v>
      </c>
      <c r="Z2165" t="n">
        <v>10</v>
      </c>
    </row>
    <row r="2166">
      <c r="A2166" t="n">
        <v>10</v>
      </c>
      <c r="B2166" t="n">
        <v>95</v>
      </c>
      <c r="C2166" t="inlineStr">
        <is>
          <t xml:space="preserve">CONCLUIDO	</t>
        </is>
      </c>
      <c r="D2166" t="n">
        <v>9.6761</v>
      </c>
      <c r="E2166" t="n">
        <v>10.33</v>
      </c>
      <c r="F2166" t="n">
        <v>7.08</v>
      </c>
      <c r="G2166" t="n">
        <v>20.24</v>
      </c>
      <c r="H2166" t="n">
        <v>0.33</v>
      </c>
      <c r="I2166" t="n">
        <v>21</v>
      </c>
      <c r="J2166" t="n">
        <v>189.49</v>
      </c>
      <c r="K2166" t="n">
        <v>53.44</v>
      </c>
      <c r="L2166" t="n">
        <v>3.5</v>
      </c>
      <c r="M2166" t="n">
        <v>19</v>
      </c>
      <c r="N2166" t="n">
        <v>37.55</v>
      </c>
      <c r="O2166" t="n">
        <v>23604.32</v>
      </c>
      <c r="P2166" t="n">
        <v>94.31999999999999</v>
      </c>
      <c r="Q2166" t="n">
        <v>204.19</v>
      </c>
      <c r="R2166" t="n">
        <v>34.08</v>
      </c>
      <c r="S2166" t="n">
        <v>17.37</v>
      </c>
      <c r="T2166" t="n">
        <v>6177.13</v>
      </c>
      <c r="U2166" t="n">
        <v>0.51</v>
      </c>
      <c r="V2166" t="n">
        <v>0.72</v>
      </c>
      <c r="W2166" t="n">
        <v>1.17</v>
      </c>
      <c r="X2166" t="n">
        <v>0.39</v>
      </c>
      <c r="Y2166" t="n">
        <v>1</v>
      </c>
      <c r="Z2166" t="n">
        <v>10</v>
      </c>
    </row>
    <row r="2167">
      <c r="A2167" t="n">
        <v>11</v>
      </c>
      <c r="B2167" t="n">
        <v>95</v>
      </c>
      <c r="C2167" t="inlineStr">
        <is>
          <t xml:space="preserve">CONCLUIDO	</t>
        </is>
      </c>
      <c r="D2167" t="n">
        <v>9.7746</v>
      </c>
      <c r="E2167" t="n">
        <v>10.23</v>
      </c>
      <c r="F2167" t="n">
        <v>7.05</v>
      </c>
      <c r="G2167" t="n">
        <v>22.28</v>
      </c>
      <c r="H2167" t="n">
        <v>0.35</v>
      </c>
      <c r="I2167" t="n">
        <v>19</v>
      </c>
      <c r="J2167" t="n">
        <v>189.87</v>
      </c>
      <c r="K2167" t="n">
        <v>53.44</v>
      </c>
      <c r="L2167" t="n">
        <v>3.75</v>
      </c>
      <c r="M2167" t="n">
        <v>17</v>
      </c>
      <c r="N2167" t="n">
        <v>37.69</v>
      </c>
      <c r="O2167" t="n">
        <v>23651.38</v>
      </c>
      <c r="P2167" t="n">
        <v>93.76000000000001</v>
      </c>
      <c r="Q2167" t="n">
        <v>204.14</v>
      </c>
      <c r="R2167" t="n">
        <v>32.94</v>
      </c>
      <c r="S2167" t="n">
        <v>17.37</v>
      </c>
      <c r="T2167" t="n">
        <v>5614.93</v>
      </c>
      <c r="U2167" t="n">
        <v>0.53</v>
      </c>
      <c r="V2167" t="n">
        <v>0.72</v>
      </c>
      <c r="W2167" t="n">
        <v>1.17</v>
      </c>
      <c r="X2167" t="n">
        <v>0.36</v>
      </c>
      <c r="Y2167" t="n">
        <v>1</v>
      </c>
      <c r="Z2167" t="n">
        <v>10</v>
      </c>
    </row>
    <row r="2168">
      <c r="A2168" t="n">
        <v>12</v>
      </c>
      <c r="B2168" t="n">
        <v>95</v>
      </c>
      <c r="C2168" t="inlineStr">
        <is>
          <t xml:space="preserve">CONCLUIDO	</t>
        </is>
      </c>
      <c r="D2168" t="n">
        <v>9.8431</v>
      </c>
      <c r="E2168" t="n">
        <v>10.16</v>
      </c>
      <c r="F2168" t="n">
        <v>7.02</v>
      </c>
      <c r="G2168" t="n">
        <v>23.4</v>
      </c>
      <c r="H2168" t="n">
        <v>0.37</v>
      </c>
      <c r="I2168" t="n">
        <v>18</v>
      </c>
      <c r="J2168" t="n">
        <v>190.25</v>
      </c>
      <c r="K2168" t="n">
        <v>53.44</v>
      </c>
      <c r="L2168" t="n">
        <v>4</v>
      </c>
      <c r="M2168" t="n">
        <v>16</v>
      </c>
      <c r="N2168" t="n">
        <v>37.82</v>
      </c>
      <c r="O2168" t="n">
        <v>23698.48</v>
      </c>
      <c r="P2168" t="n">
        <v>93.23999999999999</v>
      </c>
      <c r="Q2168" t="n">
        <v>204.14</v>
      </c>
      <c r="R2168" t="n">
        <v>32</v>
      </c>
      <c r="S2168" t="n">
        <v>17.37</v>
      </c>
      <c r="T2168" t="n">
        <v>5149.87</v>
      </c>
      <c r="U2168" t="n">
        <v>0.54</v>
      </c>
      <c r="V2168" t="n">
        <v>0.73</v>
      </c>
      <c r="W2168" t="n">
        <v>1.17</v>
      </c>
      <c r="X2168" t="n">
        <v>0.33</v>
      </c>
      <c r="Y2168" t="n">
        <v>1</v>
      </c>
      <c r="Z2168" t="n">
        <v>10</v>
      </c>
    </row>
    <row r="2169">
      <c r="A2169" t="n">
        <v>13</v>
      </c>
      <c r="B2169" t="n">
        <v>95</v>
      </c>
      <c r="C2169" t="inlineStr">
        <is>
          <t xml:space="preserve">CONCLUIDO	</t>
        </is>
      </c>
      <c r="D2169" t="n">
        <v>9.8787</v>
      </c>
      <c r="E2169" t="n">
        <v>10.12</v>
      </c>
      <c r="F2169" t="n">
        <v>7.02</v>
      </c>
      <c r="G2169" t="n">
        <v>24.78</v>
      </c>
      <c r="H2169" t="n">
        <v>0.4</v>
      </c>
      <c r="I2169" t="n">
        <v>17</v>
      </c>
      <c r="J2169" t="n">
        <v>190.63</v>
      </c>
      <c r="K2169" t="n">
        <v>53.44</v>
      </c>
      <c r="L2169" t="n">
        <v>4.25</v>
      </c>
      <c r="M2169" t="n">
        <v>15</v>
      </c>
      <c r="N2169" t="n">
        <v>37.95</v>
      </c>
      <c r="O2169" t="n">
        <v>23745.63</v>
      </c>
      <c r="P2169" t="n">
        <v>93.05</v>
      </c>
      <c r="Q2169" t="n">
        <v>204.16</v>
      </c>
      <c r="R2169" t="n">
        <v>32.11</v>
      </c>
      <c r="S2169" t="n">
        <v>17.37</v>
      </c>
      <c r="T2169" t="n">
        <v>5213.86</v>
      </c>
      <c r="U2169" t="n">
        <v>0.54</v>
      </c>
      <c r="V2169" t="n">
        <v>0.73</v>
      </c>
      <c r="W2169" t="n">
        <v>1.16</v>
      </c>
      <c r="X2169" t="n">
        <v>0.33</v>
      </c>
      <c r="Y2169" t="n">
        <v>1</v>
      </c>
      <c r="Z2169" t="n">
        <v>10</v>
      </c>
    </row>
    <row r="2170">
      <c r="A2170" t="n">
        <v>14</v>
      </c>
      <c r="B2170" t="n">
        <v>95</v>
      </c>
      <c r="C2170" t="inlineStr">
        <is>
          <t xml:space="preserve">CONCLUIDO	</t>
        </is>
      </c>
      <c r="D2170" t="n">
        <v>9.939500000000001</v>
      </c>
      <c r="E2170" t="n">
        <v>10.06</v>
      </c>
      <c r="F2170" t="n">
        <v>7</v>
      </c>
      <c r="G2170" t="n">
        <v>26.24</v>
      </c>
      <c r="H2170" t="n">
        <v>0.42</v>
      </c>
      <c r="I2170" t="n">
        <v>16</v>
      </c>
      <c r="J2170" t="n">
        <v>191.02</v>
      </c>
      <c r="K2170" t="n">
        <v>53.44</v>
      </c>
      <c r="L2170" t="n">
        <v>4.5</v>
      </c>
      <c r="M2170" t="n">
        <v>14</v>
      </c>
      <c r="N2170" t="n">
        <v>38.08</v>
      </c>
      <c r="O2170" t="n">
        <v>23792.83</v>
      </c>
      <c r="P2170" t="n">
        <v>92.56</v>
      </c>
      <c r="Q2170" t="n">
        <v>204.16</v>
      </c>
      <c r="R2170" t="n">
        <v>31.13</v>
      </c>
      <c r="S2170" t="n">
        <v>17.37</v>
      </c>
      <c r="T2170" t="n">
        <v>4728.78</v>
      </c>
      <c r="U2170" t="n">
        <v>0.5600000000000001</v>
      </c>
      <c r="V2170" t="n">
        <v>0.73</v>
      </c>
      <c r="W2170" t="n">
        <v>1.17</v>
      </c>
      <c r="X2170" t="n">
        <v>0.3</v>
      </c>
      <c r="Y2170" t="n">
        <v>1</v>
      </c>
      <c r="Z2170" t="n">
        <v>10</v>
      </c>
    </row>
    <row r="2171">
      <c r="A2171" t="n">
        <v>15</v>
      </c>
      <c r="B2171" t="n">
        <v>95</v>
      </c>
      <c r="C2171" t="inlineStr">
        <is>
          <t xml:space="preserve">CONCLUIDO	</t>
        </is>
      </c>
      <c r="D2171" t="n">
        <v>9.988899999999999</v>
      </c>
      <c r="E2171" t="n">
        <v>10.01</v>
      </c>
      <c r="F2171" t="n">
        <v>6.98</v>
      </c>
      <c r="G2171" t="n">
        <v>27.94</v>
      </c>
      <c r="H2171" t="n">
        <v>0.44</v>
      </c>
      <c r="I2171" t="n">
        <v>15</v>
      </c>
      <c r="J2171" t="n">
        <v>191.4</v>
      </c>
      <c r="K2171" t="n">
        <v>53.44</v>
      </c>
      <c r="L2171" t="n">
        <v>4.75</v>
      </c>
      <c r="M2171" t="n">
        <v>13</v>
      </c>
      <c r="N2171" t="n">
        <v>38.22</v>
      </c>
      <c r="O2171" t="n">
        <v>23840.07</v>
      </c>
      <c r="P2171" t="n">
        <v>92.27</v>
      </c>
      <c r="Q2171" t="n">
        <v>204.15</v>
      </c>
      <c r="R2171" t="n">
        <v>31.17</v>
      </c>
      <c r="S2171" t="n">
        <v>17.37</v>
      </c>
      <c r="T2171" t="n">
        <v>4753.82</v>
      </c>
      <c r="U2171" t="n">
        <v>0.5600000000000001</v>
      </c>
      <c r="V2171" t="n">
        <v>0.73</v>
      </c>
      <c r="W2171" t="n">
        <v>1.16</v>
      </c>
      <c r="X2171" t="n">
        <v>0.29</v>
      </c>
      <c r="Y2171" t="n">
        <v>1</v>
      </c>
      <c r="Z2171" t="n">
        <v>10</v>
      </c>
    </row>
    <row r="2172">
      <c r="A2172" t="n">
        <v>16</v>
      </c>
      <c r="B2172" t="n">
        <v>95</v>
      </c>
      <c r="C2172" t="inlineStr">
        <is>
          <t xml:space="preserve">CONCLUIDO	</t>
        </is>
      </c>
      <c r="D2172" t="n">
        <v>10.0017</v>
      </c>
      <c r="E2172" t="n">
        <v>10</v>
      </c>
      <c r="F2172" t="n">
        <v>6.97</v>
      </c>
      <c r="G2172" t="n">
        <v>27.89</v>
      </c>
      <c r="H2172" t="n">
        <v>0.46</v>
      </c>
      <c r="I2172" t="n">
        <v>15</v>
      </c>
      <c r="J2172" t="n">
        <v>191.78</v>
      </c>
      <c r="K2172" t="n">
        <v>53.44</v>
      </c>
      <c r="L2172" t="n">
        <v>5</v>
      </c>
      <c r="M2172" t="n">
        <v>13</v>
      </c>
      <c r="N2172" t="n">
        <v>38.35</v>
      </c>
      <c r="O2172" t="n">
        <v>23887.36</v>
      </c>
      <c r="P2172" t="n">
        <v>91.89</v>
      </c>
      <c r="Q2172" t="n">
        <v>204.22</v>
      </c>
      <c r="R2172" t="n">
        <v>30.61</v>
      </c>
      <c r="S2172" t="n">
        <v>17.37</v>
      </c>
      <c r="T2172" t="n">
        <v>4472.14</v>
      </c>
      <c r="U2172" t="n">
        <v>0.57</v>
      </c>
      <c r="V2172" t="n">
        <v>0.73</v>
      </c>
      <c r="W2172" t="n">
        <v>1.16</v>
      </c>
      <c r="X2172" t="n">
        <v>0.28</v>
      </c>
      <c r="Y2172" t="n">
        <v>1</v>
      </c>
      <c r="Z2172" t="n">
        <v>10</v>
      </c>
    </row>
    <row r="2173">
      <c r="A2173" t="n">
        <v>17</v>
      </c>
      <c r="B2173" t="n">
        <v>95</v>
      </c>
      <c r="C2173" t="inlineStr">
        <is>
          <t xml:space="preserve">CONCLUIDO	</t>
        </is>
      </c>
      <c r="D2173" t="n">
        <v>10.0668</v>
      </c>
      <c r="E2173" t="n">
        <v>9.93</v>
      </c>
      <c r="F2173" t="n">
        <v>6.94</v>
      </c>
      <c r="G2173" t="n">
        <v>29.76</v>
      </c>
      <c r="H2173" t="n">
        <v>0.48</v>
      </c>
      <c r="I2173" t="n">
        <v>14</v>
      </c>
      <c r="J2173" t="n">
        <v>192.17</v>
      </c>
      <c r="K2173" t="n">
        <v>53.44</v>
      </c>
      <c r="L2173" t="n">
        <v>5.25</v>
      </c>
      <c r="M2173" t="n">
        <v>12</v>
      </c>
      <c r="N2173" t="n">
        <v>38.48</v>
      </c>
      <c r="O2173" t="n">
        <v>23934.69</v>
      </c>
      <c r="P2173" t="n">
        <v>91.5</v>
      </c>
      <c r="Q2173" t="n">
        <v>204.15</v>
      </c>
      <c r="R2173" t="n">
        <v>29.65</v>
      </c>
      <c r="S2173" t="n">
        <v>17.37</v>
      </c>
      <c r="T2173" t="n">
        <v>3999.21</v>
      </c>
      <c r="U2173" t="n">
        <v>0.59</v>
      </c>
      <c r="V2173" t="n">
        <v>0.74</v>
      </c>
      <c r="W2173" t="n">
        <v>1.16</v>
      </c>
      <c r="X2173" t="n">
        <v>0.25</v>
      </c>
      <c r="Y2173" t="n">
        <v>1</v>
      </c>
      <c r="Z2173" t="n">
        <v>10</v>
      </c>
    </row>
    <row r="2174">
      <c r="A2174" t="n">
        <v>18</v>
      </c>
      <c r="B2174" t="n">
        <v>95</v>
      </c>
      <c r="C2174" t="inlineStr">
        <is>
          <t xml:space="preserve">CONCLUIDO	</t>
        </is>
      </c>
      <c r="D2174" t="n">
        <v>10.1178</v>
      </c>
      <c r="E2174" t="n">
        <v>9.880000000000001</v>
      </c>
      <c r="F2174" t="n">
        <v>6.93</v>
      </c>
      <c r="G2174" t="n">
        <v>31.99</v>
      </c>
      <c r="H2174" t="n">
        <v>0.51</v>
      </c>
      <c r="I2174" t="n">
        <v>13</v>
      </c>
      <c r="J2174" t="n">
        <v>192.55</v>
      </c>
      <c r="K2174" t="n">
        <v>53.44</v>
      </c>
      <c r="L2174" t="n">
        <v>5.5</v>
      </c>
      <c r="M2174" t="n">
        <v>11</v>
      </c>
      <c r="N2174" t="n">
        <v>38.62</v>
      </c>
      <c r="O2174" t="n">
        <v>23982.06</v>
      </c>
      <c r="P2174" t="n">
        <v>91.06</v>
      </c>
      <c r="Q2174" t="n">
        <v>204.14</v>
      </c>
      <c r="R2174" t="n">
        <v>29.37</v>
      </c>
      <c r="S2174" t="n">
        <v>17.37</v>
      </c>
      <c r="T2174" t="n">
        <v>3864.07</v>
      </c>
      <c r="U2174" t="n">
        <v>0.59</v>
      </c>
      <c r="V2174" t="n">
        <v>0.74</v>
      </c>
      <c r="W2174" t="n">
        <v>1.16</v>
      </c>
      <c r="X2174" t="n">
        <v>0.24</v>
      </c>
      <c r="Y2174" t="n">
        <v>1</v>
      </c>
      <c r="Z2174" t="n">
        <v>10</v>
      </c>
    </row>
    <row r="2175">
      <c r="A2175" t="n">
        <v>19</v>
      </c>
      <c r="B2175" t="n">
        <v>95</v>
      </c>
      <c r="C2175" t="inlineStr">
        <is>
          <t xml:space="preserve">CONCLUIDO	</t>
        </is>
      </c>
      <c r="D2175" t="n">
        <v>10.1223</v>
      </c>
      <c r="E2175" t="n">
        <v>9.880000000000001</v>
      </c>
      <c r="F2175" t="n">
        <v>6.93</v>
      </c>
      <c r="G2175" t="n">
        <v>31.97</v>
      </c>
      <c r="H2175" t="n">
        <v>0.53</v>
      </c>
      <c r="I2175" t="n">
        <v>13</v>
      </c>
      <c r="J2175" t="n">
        <v>192.94</v>
      </c>
      <c r="K2175" t="n">
        <v>53.44</v>
      </c>
      <c r="L2175" t="n">
        <v>5.75</v>
      </c>
      <c r="M2175" t="n">
        <v>11</v>
      </c>
      <c r="N2175" t="n">
        <v>38.75</v>
      </c>
      <c r="O2175" t="n">
        <v>24029.48</v>
      </c>
      <c r="P2175" t="n">
        <v>90.93000000000001</v>
      </c>
      <c r="Q2175" t="n">
        <v>204.19</v>
      </c>
      <c r="R2175" t="n">
        <v>29.07</v>
      </c>
      <c r="S2175" t="n">
        <v>17.37</v>
      </c>
      <c r="T2175" t="n">
        <v>3711.51</v>
      </c>
      <c r="U2175" t="n">
        <v>0.6</v>
      </c>
      <c r="V2175" t="n">
        <v>0.74</v>
      </c>
      <c r="W2175" t="n">
        <v>1.16</v>
      </c>
      <c r="X2175" t="n">
        <v>0.23</v>
      </c>
      <c r="Y2175" t="n">
        <v>1</v>
      </c>
      <c r="Z2175" t="n">
        <v>10</v>
      </c>
    </row>
    <row r="2176">
      <c r="A2176" t="n">
        <v>20</v>
      </c>
      <c r="B2176" t="n">
        <v>95</v>
      </c>
      <c r="C2176" t="inlineStr">
        <is>
          <t xml:space="preserve">CONCLUIDO	</t>
        </is>
      </c>
      <c r="D2176" t="n">
        <v>10.1752</v>
      </c>
      <c r="E2176" t="n">
        <v>9.83</v>
      </c>
      <c r="F2176" t="n">
        <v>6.91</v>
      </c>
      <c r="G2176" t="n">
        <v>34.56</v>
      </c>
      <c r="H2176" t="n">
        <v>0.55</v>
      </c>
      <c r="I2176" t="n">
        <v>12</v>
      </c>
      <c r="J2176" t="n">
        <v>193.32</v>
      </c>
      <c r="K2176" t="n">
        <v>53.44</v>
      </c>
      <c r="L2176" t="n">
        <v>6</v>
      </c>
      <c r="M2176" t="n">
        <v>10</v>
      </c>
      <c r="N2176" t="n">
        <v>38.89</v>
      </c>
      <c r="O2176" t="n">
        <v>24076.95</v>
      </c>
      <c r="P2176" t="n">
        <v>90.55</v>
      </c>
      <c r="Q2176" t="n">
        <v>204.17</v>
      </c>
      <c r="R2176" t="n">
        <v>28.92</v>
      </c>
      <c r="S2176" t="n">
        <v>17.37</v>
      </c>
      <c r="T2176" t="n">
        <v>3644.24</v>
      </c>
      <c r="U2176" t="n">
        <v>0.6</v>
      </c>
      <c r="V2176" t="n">
        <v>0.74</v>
      </c>
      <c r="W2176" t="n">
        <v>1.15</v>
      </c>
      <c r="X2176" t="n">
        <v>0.22</v>
      </c>
      <c r="Y2176" t="n">
        <v>1</v>
      </c>
      <c r="Z2176" t="n">
        <v>10</v>
      </c>
    </row>
    <row r="2177">
      <c r="A2177" t="n">
        <v>21</v>
      </c>
      <c r="B2177" t="n">
        <v>95</v>
      </c>
      <c r="C2177" t="inlineStr">
        <is>
          <t xml:space="preserve">CONCLUIDO	</t>
        </is>
      </c>
      <c r="D2177" t="n">
        <v>10.1698</v>
      </c>
      <c r="E2177" t="n">
        <v>9.83</v>
      </c>
      <c r="F2177" t="n">
        <v>6.92</v>
      </c>
      <c r="G2177" t="n">
        <v>34.59</v>
      </c>
      <c r="H2177" t="n">
        <v>0.57</v>
      </c>
      <c r="I2177" t="n">
        <v>12</v>
      </c>
      <c r="J2177" t="n">
        <v>193.71</v>
      </c>
      <c r="K2177" t="n">
        <v>53.44</v>
      </c>
      <c r="L2177" t="n">
        <v>6.25</v>
      </c>
      <c r="M2177" t="n">
        <v>10</v>
      </c>
      <c r="N2177" t="n">
        <v>39.02</v>
      </c>
      <c r="O2177" t="n">
        <v>24124.47</v>
      </c>
      <c r="P2177" t="n">
        <v>90.52</v>
      </c>
      <c r="Q2177" t="n">
        <v>204.15</v>
      </c>
      <c r="R2177" t="n">
        <v>28.84</v>
      </c>
      <c r="S2177" t="n">
        <v>17.37</v>
      </c>
      <c r="T2177" t="n">
        <v>3603.17</v>
      </c>
      <c r="U2177" t="n">
        <v>0.6</v>
      </c>
      <c r="V2177" t="n">
        <v>0.74</v>
      </c>
      <c r="W2177" t="n">
        <v>1.16</v>
      </c>
      <c r="X2177" t="n">
        <v>0.23</v>
      </c>
      <c r="Y2177" t="n">
        <v>1</v>
      </c>
      <c r="Z2177" t="n">
        <v>10</v>
      </c>
    </row>
    <row r="2178">
      <c r="A2178" t="n">
        <v>22</v>
      </c>
      <c r="B2178" t="n">
        <v>95</v>
      </c>
      <c r="C2178" t="inlineStr">
        <is>
          <t xml:space="preserve">CONCLUIDO	</t>
        </is>
      </c>
      <c r="D2178" t="n">
        <v>10.2488</v>
      </c>
      <c r="E2178" t="n">
        <v>9.76</v>
      </c>
      <c r="F2178" t="n">
        <v>6.88</v>
      </c>
      <c r="G2178" t="n">
        <v>37.52</v>
      </c>
      <c r="H2178" t="n">
        <v>0.59</v>
      </c>
      <c r="I2178" t="n">
        <v>11</v>
      </c>
      <c r="J2178" t="n">
        <v>194.09</v>
      </c>
      <c r="K2178" t="n">
        <v>53.44</v>
      </c>
      <c r="L2178" t="n">
        <v>6.5</v>
      </c>
      <c r="M2178" t="n">
        <v>9</v>
      </c>
      <c r="N2178" t="n">
        <v>39.16</v>
      </c>
      <c r="O2178" t="n">
        <v>24172.03</v>
      </c>
      <c r="P2178" t="n">
        <v>89.61</v>
      </c>
      <c r="Q2178" t="n">
        <v>204.14</v>
      </c>
      <c r="R2178" t="n">
        <v>27.64</v>
      </c>
      <c r="S2178" t="n">
        <v>17.37</v>
      </c>
      <c r="T2178" t="n">
        <v>3005.83</v>
      </c>
      <c r="U2178" t="n">
        <v>0.63</v>
      </c>
      <c r="V2178" t="n">
        <v>0.74</v>
      </c>
      <c r="W2178" t="n">
        <v>1.15</v>
      </c>
      <c r="X2178" t="n">
        <v>0.19</v>
      </c>
      <c r="Y2178" t="n">
        <v>1</v>
      </c>
      <c r="Z2178" t="n">
        <v>10</v>
      </c>
    </row>
    <row r="2179">
      <c r="A2179" t="n">
        <v>23</v>
      </c>
      <c r="B2179" t="n">
        <v>95</v>
      </c>
      <c r="C2179" t="inlineStr">
        <is>
          <t xml:space="preserve">CONCLUIDO	</t>
        </is>
      </c>
      <c r="D2179" t="n">
        <v>10.2447</v>
      </c>
      <c r="E2179" t="n">
        <v>9.76</v>
      </c>
      <c r="F2179" t="n">
        <v>6.88</v>
      </c>
      <c r="G2179" t="n">
        <v>37.54</v>
      </c>
      <c r="H2179" t="n">
        <v>0.62</v>
      </c>
      <c r="I2179" t="n">
        <v>11</v>
      </c>
      <c r="J2179" t="n">
        <v>194.48</v>
      </c>
      <c r="K2179" t="n">
        <v>53.44</v>
      </c>
      <c r="L2179" t="n">
        <v>6.75</v>
      </c>
      <c r="M2179" t="n">
        <v>9</v>
      </c>
      <c r="N2179" t="n">
        <v>39.29</v>
      </c>
      <c r="O2179" t="n">
        <v>24219.63</v>
      </c>
      <c r="P2179" t="n">
        <v>89.64</v>
      </c>
      <c r="Q2179" t="n">
        <v>204.15</v>
      </c>
      <c r="R2179" t="n">
        <v>27.81</v>
      </c>
      <c r="S2179" t="n">
        <v>17.37</v>
      </c>
      <c r="T2179" t="n">
        <v>3091.7</v>
      </c>
      <c r="U2179" t="n">
        <v>0.62</v>
      </c>
      <c r="V2179" t="n">
        <v>0.74</v>
      </c>
      <c r="W2179" t="n">
        <v>1.15</v>
      </c>
      <c r="X2179" t="n">
        <v>0.19</v>
      </c>
      <c r="Y2179" t="n">
        <v>1</v>
      </c>
      <c r="Z2179" t="n">
        <v>10</v>
      </c>
    </row>
    <row r="2180">
      <c r="A2180" t="n">
        <v>24</v>
      </c>
      <c r="B2180" t="n">
        <v>95</v>
      </c>
      <c r="C2180" t="inlineStr">
        <is>
          <t xml:space="preserve">CONCLUIDO	</t>
        </is>
      </c>
      <c r="D2180" t="n">
        <v>10.2421</v>
      </c>
      <c r="E2180" t="n">
        <v>9.76</v>
      </c>
      <c r="F2180" t="n">
        <v>6.89</v>
      </c>
      <c r="G2180" t="n">
        <v>37.56</v>
      </c>
      <c r="H2180" t="n">
        <v>0.64</v>
      </c>
      <c r="I2180" t="n">
        <v>11</v>
      </c>
      <c r="J2180" t="n">
        <v>194.86</v>
      </c>
      <c r="K2180" t="n">
        <v>53.44</v>
      </c>
      <c r="L2180" t="n">
        <v>7</v>
      </c>
      <c r="M2180" t="n">
        <v>9</v>
      </c>
      <c r="N2180" t="n">
        <v>39.43</v>
      </c>
      <c r="O2180" t="n">
        <v>24267.28</v>
      </c>
      <c r="P2180" t="n">
        <v>89.37</v>
      </c>
      <c r="Q2180" t="n">
        <v>204.18</v>
      </c>
      <c r="R2180" t="n">
        <v>27.9</v>
      </c>
      <c r="S2180" t="n">
        <v>17.37</v>
      </c>
      <c r="T2180" t="n">
        <v>3139.5</v>
      </c>
      <c r="U2180" t="n">
        <v>0.62</v>
      </c>
      <c r="V2180" t="n">
        <v>0.74</v>
      </c>
      <c r="W2180" t="n">
        <v>1.15</v>
      </c>
      <c r="X2180" t="n">
        <v>0.19</v>
      </c>
      <c r="Y2180" t="n">
        <v>1</v>
      </c>
      <c r="Z2180" t="n">
        <v>10</v>
      </c>
    </row>
    <row r="2181">
      <c r="A2181" t="n">
        <v>25</v>
      </c>
      <c r="B2181" t="n">
        <v>95</v>
      </c>
      <c r="C2181" t="inlineStr">
        <is>
          <t xml:space="preserve">CONCLUIDO	</t>
        </is>
      </c>
      <c r="D2181" t="n">
        <v>10.3031</v>
      </c>
      <c r="E2181" t="n">
        <v>9.710000000000001</v>
      </c>
      <c r="F2181" t="n">
        <v>6.87</v>
      </c>
      <c r="G2181" t="n">
        <v>41.19</v>
      </c>
      <c r="H2181" t="n">
        <v>0.66</v>
      </c>
      <c r="I2181" t="n">
        <v>10</v>
      </c>
      <c r="J2181" t="n">
        <v>195.25</v>
      </c>
      <c r="K2181" t="n">
        <v>53.44</v>
      </c>
      <c r="L2181" t="n">
        <v>7.25</v>
      </c>
      <c r="M2181" t="n">
        <v>8</v>
      </c>
      <c r="N2181" t="n">
        <v>39.57</v>
      </c>
      <c r="O2181" t="n">
        <v>24314.98</v>
      </c>
      <c r="P2181" t="n">
        <v>88.83</v>
      </c>
      <c r="Q2181" t="n">
        <v>204.15</v>
      </c>
      <c r="R2181" t="n">
        <v>27.3</v>
      </c>
      <c r="S2181" t="n">
        <v>17.37</v>
      </c>
      <c r="T2181" t="n">
        <v>2841.04</v>
      </c>
      <c r="U2181" t="n">
        <v>0.64</v>
      </c>
      <c r="V2181" t="n">
        <v>0.74</v>
      </c>
      <c r="W2181" t="n">
        <v>1.15</v>
      </c>
      <c r="X2181" t="n">
        <v>0.17</v>
      </c>
      <c r="Y2181" t="n">
        <v>1</v>
      </c>
      <c r="Z2181" t="n">
        <v>10</v>
      </c>
    </row>
    <row r="2182">
      <c r="A2182" t="n">
        <v>26</v>
      </c>
      <c r="B2182" t="n">
        <v>95</v>
      </c>
      <c r="C2182" t="inlineStr">
        <is>
          <t xml:space="preserve">CONCLUIDO	</t>
        </is>
      </c>
      <c r="D2182" t="n">
        <v>10.3001</v>
      </c>
      <c r="E2182" t="n">
        <v>9.710000000000001</v>
      </c>
      <c r="F2182" t="n">
        <v>6.87</v>
      </c>
      <c r="G2182" t="n">
        <v>41.21</v>
      </c>
      <c r="H2182" t="n">
        <v>0.68</v>
      </c>
      <c r="I2182" t="n">
        <v>10</v>
      </c>
      <c r="J2182" t="n">
        <v>195.64</v>
      </c>
      <c r="K2182" t="n">
        <v>53.44</v>
      </c>
      <c r="L2182" t="n">
        <v>7.5</v>
      </c>
      <c r="M2182" t="n">
        <v>8</v>
      </c>
      <c r="N2182" t="n">
        <v>39.7</v>
      </c>
      <c r="O2182" t="n">
        <v>24362.73</v>
      </c>
      <c r="P2182" t="n">
        <v>88.84</v>
      </c>
      <c r="Q2182" t="n">
        <v>204.14</v>
      </c>
      <c r="R2182" t="n">
        <v>27.33</v>
      </c>
      <c r="S2182" t="n">
        <v>17.37</v>
      </c>
      <c r="T2182" t="n">
        <v>2855.01</v>
      </c>
      <c r="U2182" t="n">
        <v>0.64</v>
      </c>
      <c r="V2182" t="n">
        <v>0.74</v>
      </c>
      <c r="W2182" t="n">
        <v>1.15</v>
      </c>
      <c r="X2182" t="n">
        <v>0.18</v>
      </c>
      <c r="Y2182" t="n">
        <v>1</v>
      </c>
      <c r="Z2182" t="n">
        <v>10</v>
      </c>
    </row>
    <row r="2183">
      <c r="A2183" t="n">
        <v>27</v>
      </c>
      <c r="B2183" t="n">
        <v>95</v>
      </c>
      <c r="C2183" t="inlineStr">
        <is>
          <t xml:space="preserve">CONCLUIDO	</t>
        </is>
      </c>
      <c r="D2183" t="n">
        <v>10.3007</v>
      </c>
      <c r="E2183" t="n">
        <v>9.710000000000001</v>
      </c>
      <c r="F2183" t="n">
        <v>6.87</v>
      </c>
      <c r="G2183" t="n">
        <v>41.2</v>
      </c>
      <c r="H2183" t="n">
        <v>0.7</v>
      </c>
      <c r="I2183" t="n">
        <v>10</v>
      </c>
      <c r="J2183" t="n">
        <v>196.03</v>
      </c>
      <c r="K2183" t="n">
        <v>53.44</v>
      </c>
      <c r="L2183" t="n">
        <v>7.75</v>
      </c>
      <c r="M2183" t="n">
        <v>8</v>
      </c>
      <c r="N2183" t="n">
        <v>39.84</v>
      </c>
      <c r="O2183" t="n">
        <v>24410.52</v>
      </c>
      <c r="P2183" t="n">
        <v>88.77</v>
      </c>
      <c r="Q2183" t="n">
        <v>204.17</v>
      </c>
      <c r="R2183" t="n">
        <v>27.32</v>
      </c>
      <c r="S2183" t="n">
        <v>17.37</v>
      </c>
      <c r="T2183" t="n">
        <v>2853.9</v>
      </c>
      <c r="U2183" t="n">
        <v>0.64</v>
      </c>
      <c r="V2183" t="n">
        <v>0.74</v>
      </c>
      <c r="W2183" t="n">
        <v>1.15</v>
      </c>
      <c r="X2183" t="n">
        <v>0.18</v>
      </c>
      <c r="Y2183" t="n">
        <v>1</v>
      </c>
      <c r="Z2183" t="n">
        <v>10</v>
      </c>
    </row>
    <row r="2184">
      <c r="A2184" t="n">
        <v>28</v>
      </c>
      <c r="B2184" t="n">
        <v>95</v>
      </c>
      <c r="C2184" t="inlineStr">
        <is>
          <t xml:space="preserve">CONCLUIDO	</t>
        </is>
      </c>
      <c r="D2184" t="n">
        <v>10.3546</v>
      </c>
      <c r="E2184" t="n">
        <v>9.66</v>
      </c>
      <c r="F2184" t="n">
        <v>6.85</v>
      </c>
      <c r="G2184" t="n">
        <v>45.69</v>
      </c>
      <c r="H2184" t="n">
        <v>0.72</v>
      </c>
      <c r="I2184" t="n">
        <v>9</v>
      </c>
      <c r="J2184" t="n">
        <v>196.41</v>
      </c>
      <c r="K2184" t="n">
        <v>53.44</v>
      </c>
      <c r="L2184" t="n">
        <v>8</v>
      </c>
      <c r="M2184" t="n">
        <v>7</v>
      </c>
      <c r="N2184" t="n">
        <v>39.98</v>
      </c>
      <c r="O2184" t="n">
        <v>24458.36</v>
      </c>
      <c r="P2184" t="n">
        <v>88.34999999999999</v>
      </c>
      <c r="Q2184" t="n">
        <v>204.19</v>
      </c>
      <c r="R2184" t="n">
        <v>26.81</v>
      </c>
      <c r="S2184" t="n">
        <v>17.37</v>
      </c>
      <c r="T2184" t="n">
        <v>2601.43</v>
      </c>
      <c r="U2184" t="n">
        <v>0.65</v>
      </c>
      <c r="V2184" t="n">
        <v>0.75</v>
      </c>
      <c r="W2184" t="n">
        <v>1.15</v>
      </c>
      <c r="X2184" t="n">
        <v>0.16</v>
      </c>
      <c r="Y2184" t="n">
        <v>1</v>
      </c>
      <c r="Z2184" t="n">
        <v>10</v>
      </c>
    </row>
    <row r="2185">
      <c r="A2185" t="n">
        <v>29</v>
      </c>
      <c r="B2185" t="n">
        <v>95</v>
      </c>
      <c r="C2185" t="inlineStr">
        <is>
          <t xml:space="preserve">CONCLUIDO	</t>
        </is>
      </c>
      <c r="D2185" t="n">
        <v>10.3514</v>
      </c>
      <c r="E2185" t="n">
        <v>9.66</v>
      </c>
      <c r="F2185" t="n">
        <v>6.86</v>
      </c>
      <c r="G2185" t="n">
        <v>45.71</v>
      </c>
      <c r="H2185" t="n">
        <v>0.74</v>
      </c>
      <c r="I2185" t="n">
        <v>9</v>
      </c>
      <c r="J2185" t="n">
        <v>196.8</v>
      </c>
      <c r="K2185" t="n">
        <v>53.44</v>
      </c>
      <c r="L2185" t="n">
        <v>8.25</v>
      </c>
      <c r="M2185" t="n">
        <v>7</v>
      </c>
      <c r="N2185" t="n">
        <v>40.12</v>
      </c>
      <c r="O2185" t="n">
        <v>24506.24</v>
      </c>
      <c r="P2185" t="n">
        <v>88.52</v>
      </c>
      <c r="Q2185" t="n">
        <v>204.14</v>
      </c>
      <c r="R2185" t="n">
        <v>26.98</v>
      </c>
      <c r="S2185" t="n">
        <v>17.37</v>
      </c>
      <c r="T2185" t="n">
        <v>2687.88</v>
      </c>
      <c r="U2185" t="n">
        <v>0.64</v>
      </c>
      <c r="V2185" t="n">
        <v>0.74</v>
      </c>
      <c r="W2185" t="n">
        <v>1.15</v>
      </c>
      <c r="X2185" t="n">
        <v>0.17</v>
      </c>
      <c r="Y2185" t="n">
        <v>1</v>
      </c>
      <c r="Z2185" t="n">
        <v>10</v>
      </c>
    </row>
    <row r="2186">
      <c r="A2186" t="n">
        <v>30</v>
      </c>
      <c r="B2186" t="n">
        <v>95</v>
      </c>
      <c r="C2186" t="inlineStr">
        <is>
          <t xml:space="preserve">CONCLUIDO	</t>
        </is>
      </c>
      <c r="D2186" t="n">
        <v>10.3502</v>
      </c>
      <c r="E2186" t="n">
        <v>9.66</v>
      </c>
      <c r="F2186" t="n">
        <v>6.86</v>
      </c>
      <c r="G2186" t="n">
        <v>45.72</v>
      </c>
      <c r="H2186" t="n">
        <v>0.77</v>
      </c>
      <c r="I2186" t="n">
        <v>9</v>
      </c>
      <c r="J2186" t="n">
        <v>197.19</v>
      </c>
      <c r="K2186" t="n">
        <v>53.44</v>
      </c>
      <c r="L2186" t="n">
        <v>8.5</v>
      </c>
      <c r="M2186" t="n">
        <v>7</v>
      </c>
      <c r="N2186" t="n">
        <v>40.26</v>
      </c>
      <c r="O2186" t="n">
        <v>24554.18</v>
      </c>
      <c r="P2186" t="n">
        <v>88.3</v>
      </c>
      <c r="Q2186" t="n">
        <v>204.15</v>
      </c>
      <c r="R2186" t="n">
        <v>26.99</v>
      </c>
      <c r="S2186" t="n">
        <v>17.37</v>
      </c>
      <c r="T2186" t="n">
        <v>2691.38</v>
      </c>
      <c r="U2186" t="n">
        <v>0.64</v>
      </c>
      <c r="V2186" t="n">
        <v>0.74</v>
      </c>
      <c r="W2186" t="n">
        <v>1.15</v>
      </c>
      <c r="X2186" t="n">
        <v>0.17</v>
      </c>
      <c r="Y2186" t="n">
        <v>1</v>
      </c>
      <c r="Z2186" t="n">
        <v>10</v>
      </c>
    </row>
    <row r="2187">
      <c r="A2187" t="n">
        <v>31</v>
      </c>
      <c r="B2187" t="n">
        <v>95</v>
      </c>
      <c r="C2187" t="inlineStr">
        <is>
          <t xml:space="preserve">CONCLUIDO	</t>
        </is>
      </c>
      <c r="D2187" t="n">
        <v>10.352</v>
      </c>
      <c r="E2187" t="n">
        <v>9.66</v>
      </c>
      <c r="F2187" t="n">
        <v>6.86</v>
      </c>
      <c r="G2187" t="n">
        <v>45.71</v>
      </c>
      <c r="H2187" t="n">
        <v>0.79</v>
      </c>
      <c r="I2187" t="n">
        <v>9</v>
      </c>
      <c r="J2187" t="n">
        <v>197.58</v>
      </c>
      <c r="K2187" t="n">
        <v>53.44</v>
      </c>
      <c r="L2187" t="n">
        <v>8.75</v>
      </c>
      <c r="M2187" t="n">
        <v>7</v>
      </c>
      <c r="N2187" t="n">
        <v>40.39</v>
      </c>
      <c r="O2187" t="n">
        <v>24602.15</v>
      </c>
      <c r="P2187" t="n">
        <v>88.04000000000001</v>
      </c>
      <c r="Q2187" t="n">
        <v>204.14</v>
      </c>
      <c r="R2187" t="n">
        <v>26.99</v>
      </c>
      <c r="S2187" t="n">
        <v>17.37</v>
      </c>
      <c r="T2187" t="n">
        <v>2694.76</v>
      </c>
      <c r="U2187" t="n">
        <v>0.64</v>
      </c>
      <c r="V2187" t="n">
        <v>0.74</v>
      </c>
      <c r="W2187" t="n">
        <v>1.15</v>
      </c>
      <c r="X2187" t="n">
        <v>0.17</v>
      </c>
      <c r="Y2187" t="n">
        <v>1</v>
      </c>
      <c r="Z2187" t="n">
        <v>10</v>
      </c>
    </row>
    <row r="2188">
      <c r="A2188" t="n">
        <v>32</v>
      </c>
      <c r="B2188" t="n">
        <v>95</v>
      </c>
      <c r="C2188" t="inlineStr">
        <is>
          <t xml:space="preserve">CONCLUIDO	</t>
        </is>
      </c>
      <c r="D2188" t="n">
        <v>10.4158</v>
      </c>
      <c r="E2188" t="n">
        <v>9.6</v>
      </c>
      <c r="F2188" t="n">
        <v>6.83</v>
      </c>
      <c r="G2188" t="n">
        <v>51.26</v>
      </c>
      <c r="H2188" t="n">
        <v>0.8100000000000001</v>
      </c>
      <c r="I2188" t="n">
        <v>8</v>
      </c>
      <c r="J2188" t="n">
        <v>197.97</v>
      </c>
      <c r="K2188" t="n">
        <v>53.44</v>
      </c>
      <c r="L2188" t="n">
        <v>9</v>
      </c>
      <c r="M2188" t="n">
        <v>6</v>
      </c>
      <c r="N2188" t="n">
        <v>40.53</v>
      </c>
      <c r="O2188" t="n">
        <v>24650.18</v>
      </c>
      <c r="P2188" t="n">
        <v>87.47</v>
      </c>
      <c r="Q2188" t="n">
        <v>204.15</v>
      </c>
      <c r="R2188" t="n">
        <v>26.34</v>
      </c>
      <c r="S2188" t="n">
        <v>17.37</v>
      </c>
      <c r="T2188" t="n">
        <v>2374.4</v>
      </c>
      <c r="U2188" t="n">
        <v>0.66</v>
      </c>
      <c r="V2188" t="n">
        <v>0.75</v>
      </c>
      <c r="W2188" t="n">
        <v>1.15</v>
      </c>
      <c r="X2188" t="n">
        <v>0.14</v>
      </c>
      <c r="Y2188" t="n">
        <v>1</v>
      </c>
      <c r="Z2188" t="n">
        <v>10</v>
      </c>
    </row>
    <row r="2189">
      <c r="A2189" t="n">
        <v>33</v>
      </c>
      <c r="B2189" t="n">
        <v>95</v>
      </c>
      <c r="C2189" t="inlineStr">
        <is>
          <t xml:space="preserve">CONCLUIDO	</t>
        </is>
      </c>
      <c r="D2189" t="n">
        <v>10.4327</v>
      </c>
      <c r="E2189" t="n">
        <v>9.59</v>
      </c>
      <c r="F2189" t="n">
        <v>6.82</v>
      </c>
      <c r="G2189" t="n">
        <v>51.14</v>
      </c>
      <c r="H2189" t="n">
        <v>0.83</v>
      </c>
      <c r="I2189" t="n">
        <v>8</v>
      </c>
      <c r="J2189" t="n">
        <v>198.36</v>
      </c>
      <c r="K2189" t="n">
        <v>53.44</v>
      </c>
      <c r="L2189" t="n">
        <v>9.25</v>
      </c>
      <c r="M2189" t="n">
        <v>6</v>
      </c>
      <c r="N2189" t="n">
        <v>40.67</v>
      </c>
      <c r="O2189" t="n">
        <v>24698.26</v>
      </c>
      <c r="P2189" t="n">
        <v>87.06</v>
      </c>
      <c r="Q2189" t="n">
        <v>204.15</v>
      </c>
      <c r="R2189" t="n">
        <v>25.81</v>
      </c>
      <c r="S2189" t="n">
        <v>17.37</v>
      </c>
      <c r="T2189" t="n">
        <v>2109.38</v>
      </c>
      <c r="U2189" t="n">
        <v>0.67</v>
      </c>
      <c r="V2189" t="n">
        <v>0.75</v>
      </c>
      <c r="W2189" t="n">
        <v>1.15</v>
      </c>
      <c r="X2189" t="n">
        <v>0.13</v>
      </c>
      <c r="Y2189" t="n">
        <v>1</v>
      </c>
      <c r="Z2189" t="n">
        <v>10</v>
      </c>
    </row>
    <row r="2190">
      <c r="A2190" t="n">
        <v>34</v>
      </c>
      <c r="B2190" t="n">
        <v>95</v>
      </c>
      <c r="C2190" t="inlineStr">
        <is>
          <t xml:space="preserve">CONCLUIDO	</t>
        </is>
      </c>
      <c r="D2190" t="n">
        <v>10.4212</v>
      </c>
      <c r="E2190" t="n">
        <v>9.6</v>
      </c>
      <c r="F2190" t="n">
        <v>6.83</v>
      </c>
      <c r="G2190" t="n">
        <v>51.22</v>
      </c>
      <c r="H2190" t="n">
        <v>0.85</v>
      </c>
      <c r="I2190" t="n">
        <v>8</v>
      </c>
      <c r="J2190" t="n">
        <v>198.75</v>
      </c>
      <c r="K2190" t="n">
        <v>53.44</v>
      </c>
      <c r="L2190" t="n">
        <v>9.5</v>
      </c>
      <c r="M2190" t="n">
        <v>6</v>
      </c>
      <c r="N2190" t="n">
        <v>40.81</v>
      </c>
      <c r="O2190" t="n">
        <v>24746.38</v>
      </c>
      <c r="P2190" t="n">
        <v>87.03</v>
      </c>
      <c r="Q2190" t="n">
        <v>204.14</v>
      </c>
      <c r="R2190" t="n">
        <v>26.09</v>
      </c>
      <c r="S2190" t="n">
        <v>17.37</v>
      </c>
      <c r="T2190" t="n">
        <v>2246.74</v>
      </c>
      <c r="U2190" t="n">
        <v>0.67</v>
      </c>
      <c r="V2190" t="n">
        <v>0.75</v>
      </c>
      <c r="W2190" t="n">
        <v>1.15</v>
      </c>
      <c r="X2190" t="n">
        <v>0.14</v>
      </c>
      <c r="Y2190" t="n">
        <v>1</v>
      </c>
      <c r="Z2190" t="n">
        <v>10</v>
      </c>
    </row>
    <row r="2191">
      <c r="A2191" t="n">
        <v>35</v>
      </c>
      <c r="B2191" t="n">
        <v>95</v>
      </c>
      <c r="C2191" t="inlineStr">
        <is>
          <t xml:space="preserve">CONCLUIDO	</t>
        </is>
      </c>
      <c r="D2191" t="n">
        <v>10.4251</v>
      </c>
      <c r="E2191" t="n">
        <v>9.59</v>
      </c>
      <c r="F2191" t="n">
        <v>6.83</v>
      </c>
      <c r="G2191" t="n">
        <v>51.19</v>
      </c>
      <c r="H2191" t="n">
        <v>0.87</v>
      </c>
      <c r="I2191" t="n">
        <v>8</v>
      </c>
      <c r="J2191" t="n">
        <v>199.14</v>
      </c>
      <c r="K2191" t="n">
        <v>53.44</v>
      </c>
      <c r="L2191" t="n">
        <v>9.75</v>
      </c>
      <c r="M2191" t="n">
        <v>6</v>
      </c>
      <c r="N2191" t="n">
        <v>40.95</v>
      </c>
      <c r="O2191" t="n">
        <v>24794.55</v>
      </c>
      <c r="P2191" t="n">
        <v>86.78</v>
      </c>
      <c r="Q2191" t="n">
        <v>204.16</v>
      </c>
      <c r="R2191" t="n">
        <v>26.13</v>
      </c>
      <c r="S2191" t="n">
        <v>17.37</v>
      </c>
      <c r="T2191" t="n">
        <v>2269.6</v>
      </c>
      <c r="U2191" t="n">
        <v>0.66</v>
      </c>
      <c r="V2191" t="n">
        <v>0.75</v>
      </c>
      <c r="W2191" t="n">
        <v>1.15</v>
      </c>
      <c r="X2191" t="n">
        <v>0.13</v>
      </c>
      <c r="Y2191" t="n">
        <v>1</v>
      </c>
      <c r="Z2191" t="n">
        <v>10</v>
      </c>
    </row>
    <row r="2192">
      <c r="A2192" t="n">
        <v>36</v>
      </c>
      <c r="B2192" t="n">
        <v>95</v>
      </c>
      <c r="C2192" t="inlineStr">
        <is>
          <t xml:space="preserve">CONCLUIDO	</t>
        </is>
      </c>
      <c r="D2192" t="n">
        <v>10.4206</v>
      </c>
      <c r="E2192" t="n">
        <v>9.6</v>
      </c>
      <c r="F2192" t="n">
        <v>6.83</v>
      </c>
      <c r="G2192" t="n">
        <v>51.23</v>
      </c>
      <c r="H2192" t="n">
        <v>0.89</v>
      </c>
      <c r="I2192" t="n">
        <v>8</v>
      </c>
      <c r="J2192" t="n">
        <v>199.53</v>
      </c>
      <c r="K2192" t="n">
        <v>53.44</v>
      </c>
      <c r="L2192" t="n">
        <v>10</v>
      </c>
      <c r="M2192" t="n">
        <v>6</v>
      </c>
      <c r="N2192" t="n">
        <v>41.1</v>
      </c>
      <c r="O2192" t="n">
        <v>24842.77</v>
      </c>
      <c r="P2192" t="n">
        <v>86.66</v>
      </c>
      <c r="Q2192" t="n">
        <v>204.14</v>
      </c>
      <c r="R2192" t="n">
        <v>26.09</v>
      </c>
      <c r="S2192" t="n">
        <v>17.37</v>
      </c>
      <c r="T2192" t="n">
        <v>2249.74</v>
      </c>
      <c r="U2192" t="n">
        <v>0.67</v>
      </c>
      <c r="V2192" t="n">
        <v>0.75</v>
      </c>
      <c r="W2192" t="n">
        <v>1.15</v>
      </c>
      <c r="X2192" t="n">
        <v>0.14</v>
      </c>
      <c r="Y2192" t="n">
        <v>1</v>
      </c>
      <c r="Z2192" t="n">
        <v>10</v>
      </c>
    </row>
    <row r="2193">
      <c r="A2193" t="n">
        <v>37</v>
      </c>
      <c r="B2193" t="n">
        <v>95</v>
      </c>
      <c r="C2193" t="inlineStr">
        <is>
          <t xml:space="preserve">CONCLUIDO	</t>
        </is>
      </c>
      <c r="D2193" t="n">
        <v>10.4941</v>
      </c>
      <c r="E2193" t="n">
        <v>9.529999999999999</v>
      </c>
      <c r="F2193" t="n">
        <v>6.8</v>
      </c>
      <c r="G2193" t="n">
        <v>58.29</v>
      </c>
      <c r="H2193" t="n">
        <v>0.91</v>
      </c>
      <c r="I2193" t="n">
        <v>7</v>
      </c>
      <c r="J2193" t="n">
        <v>199.92</v>
      </c>
      <c r="K2193" t="n">
        <v>53.44</v>
      </c>
      <c r="L2193" t="n">
        <v>10.25</v>
      </c>
      <c r="M2193" t="n">
        <v>5</v>
      </c>
      <c r="N2193" t="n">
        <v>41.24</v>
      </c>
      <c r="O2193" t="n">
        <v>24891.03</v>
      </c>
      <c r="P2193" t="n">
        <v>85.86</v>
      </c>
      <c r="Q2193" t="n">
        <v>204.14</v>
      </c>
      <c r="R2193" t="n">
        <v>25.27</v>
      </c>
      <c r="S2193" t="n">
        <v>17.37</v>
      </c>
      <c r="T2193" t="n">
        <v>1842.32</v>
      </c>
      <c r="U2193" t="n">
        <v>0.6899999999999999</v>
      </c>
      <c r="V2193" t="n">
        <v>0.75</v>
      </c>
      <c r="W2193" t="n">
        <v>1.15</v>
      </c>
      <c r="X2193" t="n">
        <v>0.11</v>
      </c>
      <c r="Y2193" t="n">
        <v>1</v>
      </c>
      <c r="Z2193" t="n">
        <v>10</v>
      </c>
    </row>
    <row r="2194">
      <c r="A2194" t="n">
        <v>38</v>
      </c>
      <c r="B2194" t="n">
        <v>95</v>
      </c>
      <c r="C2194" t="inlineStr">
        <is>
          <t xml:space="preserve">CONCLUIDO	</t>
        </is>
      </c>
      <c r="D2194" t="n">
        <v>10.4935</v>
      </c>
      <c r="E2194" t="n">
        <v>9.529999999999999</v>
      </c>
      <c r="F2194" t="n">
        <v>6.8</v>
      </c>
      <c r="G2194" t="n">
        <v>58.29</v>
      </c>
      <c r="H2194" t="n">
        <v>0.93</v>
      </c>
      <c r="I2194" t="n">
        <v>7</v>
      </c>
      <c r="J2194" t="n">
        <v>200.31</v>
      </c>
      <c r="K2194" t="n">
        <v>53.44</v>
      </c>
      <c r="L2194" t="n">
        <v>10.5</v>
      </c>
      <c r="M2194" t="n">
        <v>5</v>
      </c>
      <c r="N2194" t="n">
        <v>41.38</v>
      </c>
      <c r="O2194" t="n">
        <v>24939.35</v>
      </c>
      <c r="P2194" t="n">
        <v>86.09999999999999</v>
      </c>
      <c r="Q2194" t="n">
        <v>204.16</v>
      </c>
      <c r="R2194" t="n">
        <v>25.25</v>
      </c>
      <c r="S2194" t="n">
        <v>17.37</v>
      </c>
      <c r="T2194" t="n">
        <v>1834.79</v>
      </c>
      <c r="U2194" t="n">
        <v>0.6899999999999999</v>
      </c>
      <c r="V2194" t="n">
        <v>0.75</v>
      </c>
      <c r="W2194" t="n">
        <v>1.15</v>
      </c>
      <c r="X2194" t="n">
        <v>0.11</v>
      </c>
      <c r="Y2194" t="n">
        <v>1</v>
      </c>
      <c r="Z2194" t="n">
        <v>10</v>
      </c>
    </row>
    <row r="2195">
      <c r="A2195" t="n">
        <v>39</v>
      </c>
      <c r="B2195" t="n">
        <v>95</v>
      </c>
      <c r="C2195" t="inlineStr">
        <is>
          <t xml:space="preserve">CONCLUIDO	</t>
        </is>
      </c>
      <c r="D2195" t="n">
        <v>10.4898</v>
      </c>
      <c r="E2195" t="n">
        <v>9.529999999999999</v>
      </c>
      <c r="F2195" t="n">
        <v>6.8</v>
      </c>
      <c r="G2195" t="n">
        <v>58.32</v>
      </c>
      <c r="H2195" t="n">
        <v>0.95</v>
      </c>
      <c r="I2195" t="n">
        <v>7</v>
      </c>
      <c r="J2195" t="n">
        <v>200.71</v>
      </c>
      <c r="K2195" t="n">
        <v>53.44</v>
      </c>
      <c r="L2195" t="n">
        <v>10.75</v>
      </c>
      <c r="M2195" t="n">
        <v>5</v>
      </c>
      <c r="N2195" t="n">
        <v>41.52</v>
      </c>
      <c r="O2195" t="n">
        <v>24987.71</v>
      </c>
      <c r="P2195" t="n">
        <v>86.27</v>
      </c>
      <c r="Q2195" t="n">
        <v>204.14</v>
      </c>
      <c r="R2195" t="n">
        <v>25.31</v>
      </c>
      <c r="S2195" t="n">
        <v>17.37</v>
      </c>
      <c r="T2195" t="n">
        <v>1859.84</v>
      </c>
      <c r="U2195" t="n">
        <v>0.6899999999999999</v>
      </c>
      <c r="V2195" t="n">
        <v>0.75</v>
      </c>
      <c r="W2195" t="n">
        <v>1.15</v>
      </c>
      <c r="X2195" t="n">
        <v>0.11</v>
      </c>
      <c r="Y2195" t="n">
        <v>1</v>
      </c>
      <c r="Z2195" t="n">
        <v>10</v>
      </c>
    </row>
    <row r="2196">
      <c r="A2196" t="n">
        <v>40</v>
      </c>
      <c r="B2196" t="n">
        <v>95</v>
      </c>
      <c r="C2196" t="inlineStr">
        <is>
          <t xml:space="preserve">CONCLUIDO	</t>
        </is>
      </c>
      <c r="D2196" t="n">
        <v>10.4761</v>
      </c>
      <c r="E2196" t="n">
        <v>9.550000000000001</v>
      </c>
      <c r="F2196" t="n">
        <v>6.82</v>
      </c>
      <c r="G2196" t="n">
        <v>58.43</v>
      </c>
      <c r="H2196" t="n">
        <v>0.97</v>
      </c>
      <c r="I2196" t="n">
        <v>7</v>
      </c>
      <c r="J2196" t="n">
        <v>201.1</v>
      </c>
      <c r="K2196" t="n">
        <v>53.44</v>
      </c>
      <c r="L2196" t="n">
        <v>11</v>
      </c>
      <c r="M2196" t="n">
        <v>5</v>
      </c>
      <c r="N2196" t="n">
        <v>41.66</v>
      </c>
      <c r="O2196" t="n">
        <v>25036.12</v>
      </c>
      <c r="P2196" t="n">
        <v>86.29000000000001</v>
      </c>
      <c r="Q2196" t="n">
        <v>204.15</v>
      </c>
      <c r="R2196" t="n">
        <v>25.72</v>
      </c>
      <c r="S2196" t="n">
        <v>17.37</v>
      </c>
      <c r="T2196" t="n">
        <v>2067.36</v>
      </c>
      <c r="U2196" t="n">
        <v>0.68</v>
      </c>
      <c r="V2196" t="n">
        <v>0.75</v>
      </c>
      <c r="W2196" t="n">
        <v>1.15</v>
      </c>
      <c r="X2196" t="n">
        <v>0.12</v>
      </c>
      <c r="Y2196" t="n">
        <v>1</v>
      </c>
      <c r="Z2196" t="n">
        <v>10</v>
      </c>
    </row>
    <row r="2197">
      <c r="A2197" t="n">
        <v>41</v>
      </c>
      <c r="B2197" t="n">
        <v>95</v>
      </c>
      <c r="C2197" t="inlineStr">
        <is>
          <t xml:space="preserve">CONCLUIDO	</t>
        </is>
      </c>
      <c r="D2197" t="n">
        <v>10.4837</v>
      </c>
      <c r="E2197" t="n">
        <v>9.539999999999999</v>
      </c>
      <c r="F2197" t="n">
        <v>6.81</v>
      </c>
      <c r="G2197" t="n">
        <v>58.37</v>
      </c>
      <c r="H2197" t="n">
        <v>0.99</v>
      </c>
      <c r="I2197" t="n">
        <v>7</v>
      </c>
      <c r="J2197" t="n">
        <v>201.49</v>
      </c>
      <c r="K2197" t="n">
        <v>53.44</v>
      </c>
      <c r="L2197" t="n">
        <v>11.25</v>
      </c>
      <c r="M2197" t="n">
        <v>5</v>
      </c>
      <c r="N2197" t="n">
        <v>41.81</v>
      </c>
      <c r="O2197" t="n">
        <v>25084.58</v>
      </c>
      <c r="P2197" t="n">
        <v>86.03</v>
      </c>
      <c r="Q2197" t="n">
        <v>204.14</v>
      </c>
      <c r="R2197" t="n">
        <v>25.6</v>
      </c>
      <c r="S2197" t="n">
        <v>17.37</v>
      </c>
      <c r="T2197" t="n">
        <v>2008.77</v>
      </c>
      <c r="U2197" t="n">
        <v>0.68</v>
      </c>
      <c r="V2197" t="n">
        <v>0.75</v>
      </c>
      <c r="W2197" t="n">
        <v>1.15</v>
      </c>
      <c r="X2197" t="n">
        <v>0.12</v>
      </c>
      <c r="Y2197" t="n">
        <v>1</v>
      </c>
      <c r="Z2197" t="n">
        <v>10</v>
      </c>
    </row>
    <row r="2198">
      <c r="A2198" t="n">
        <v>42</v>
      </c>
      <c r="B2198" t="n">
        <v>95</v>
      </c>
      <c r="C2198" t="inlineStr">
        <is>
          <t xml:space="preserve">CONCLUIDO	</t>
        </is>
      </c>
      <c r="D2198" t="n">
        <v>10.4834</v>
      </c>
      <c r="E2198" t="n">
        <v>9.539999999999999</v>
      </c>
      <c r="F2198" t="n">
        <v>6.81</v>
      </c>
      <c r="G2198" t="n">
        <v>58.37</v>
      </c>
      <c r="H2198" t="n">
        <v>1.01</v>
      </c>
      <c r="I2198" t="n">
        <v>7</v>
      </c>
      <c r="J2198" t="n">
        <v>201.88</v>
      </c>
      <c r="K2198" t="n">
        <v>53.44</v>
      </c>
      <c r="L2198" t="n">
        <v>11.5</v>
      </c>
      <c r="M2198" t="n">
        <v>5</v>
      </c>
      <c r="N2198" t="n">
        <v>41.95</v>
      </c>
      <c r="O2198" t="n">
        <v>25133.09</v>
      </c>
      <c r="P2198" t="n">
        <v>85.73</v>
      </c>
      <c r="Q2198" t="n">
        <v>204.14</v>
      </c>
      <c r="R2198" t="n">
        <v>25.57</v>
      </c>
      <c r="S2198" t="n">
        <v>17.37</v>
      </c>
      <c r="T2198" t="n">
        <v>1994.16</v>
      </c>
      <c r="U2198" t="n">
        <v>0.68</v>
      </c>
      <c r="V2198" t="n">
        <v>0.75</v>
      </c>
      <c r="W2198" t="n">
        <v>1.15</v>
      </c>
      <c r="X2198" t="n">
        <v>0.12</v>
      </c>
      <c r="Y2198" t="n">
        <v>1</v>
      </c>
      <c r="Z2198" t="n">
        <v>10</v>
      </c>
    </row>
    <row r="2199">
      <c r="A2199" t="n">
        <v>43</v>
      </c>
      <c r="B2199" t="n">
        <v>95</v>
      </c>
      <c r="C2199" t="inlineStr">
        <is>
          <t xml:space="preserve">CONCLUIDO	</t>
        </is>
      </c>
      <c r="D2199" t="n">
        <v>10.4712</v>
      </c>
      <c r="E2199" t="n">
        <v>9.550000000000001</v>
      </c>
      <c r="F2199" t="n">
        <v>6.82</v>
      </c>
      <c r="G2199" t="n">
        <v>58.46</v>
      </c>
      <c r="H2199" t="n">
        <v>1.03</v>
      </c>
      <c r="I2199" t="n">
        <v>7</v>
      </c>
      <c r="J2199" t="n">
        <v>202.28</v>
      </c>
      <c r="K2199" t="n">
        <v>53.44</v>
      </c>
      <c r="L2199" t="n">
        <v>11.75</v>
      </c>
      <c r="M2199" t="n">
        <v>5</v>
      </c>
      <c r="N2199" t="n">
        <v>42.09</v>
      </c>
      <c r="O2199" t="n">
        <v>25181.64</v>
      </c>
      <c r="P2199" t="n">
        <v>85.58</v>
      </c>
      <c r="Q2199" t="n">
        <v>204.2</v>
      </c>
      <c r="R2199" t="n">
        <v>25.88</v>
      </c>
      <c r="S2199" t="n">
        <v>17.37</v>
      </c>
      <c r="T2199" t="n">
        <v>2147.24</v>
      </c>
      <c r="U2199" t="n">
        <v>0.67</v>
      </c>
      <c r="V2199" t="n">
        <v>0.75</v>
      </c>
      <c r="W2199" t="n">
        <v>1.15</v>
      </c>
      <c r="X2199" t="n">
        <v>0.13</v>
      </c>
      <c r="Y2199" t="n">
        <v>1</v>
      </c>
      <c r="Z2199" t="n">
        <v>10</v>
      </c>
    </row>
    <row r="2200">
      <c r="A2200" t="n">
        <v>44</v>
      </c>
      <c r="B2200" t="n">
        <v>95</v>
      </c>
      <c r="C2200" t="inlineStr">
        <is>
          <t xml:space="preserve">CONCLUIDO	</t>
        </is>
      </c>
      <c r="D2200" t="n">
        <v>10.4874</v>
      </c>
      <c r="E2200" t="n">
        <v>9.539999999999999</v>
      </c>
      <c r="F2200" t="n">
        <v>6.81</v>
      </c>
      <c r="G2200" t="n">
        <v>58.34</v>
      </c>
      <c r="H2200" t="n">
        <v>1.05</v>
      </c>
      <c r="I2200" t="n">
        <v>7</v>
      </c>
      <c r="J2200" t="n">
        <v>202.67</v>
      </c>
      <c r="K2200" t="n">
        <v>53.44</v>
      </c>
      <c r="L2200" t="n">
        <v>12</v>
      </c>
      <c r="M2200" t="n">
        <v>5</v>
      </c>
      <c r="N2200" t="n">
        <v>42.24</v>
      </c>
      <c r="O2200" t="n">
        <v>25230.25</v>
      </c>
      <c r="P2200" t="n">
        <v>85.05</v>
      </c>
      <c r="Q2200" t="n">
        <v>204.14</v>
      </c>
      <c r="R2200" t="n">
        <v>25.46</v>
      </c>
      <c r="S2200" t="n">
        <v>17.37</v>
      </c>
      <c r="T2200" t="n">
        <v>1935.02</v>
      </c>
      <c r="U2200" t="n">
        <v>0.68</v>
      </c>
      <c r="V2200" t="n">
        <v>0.75</v>
      </c>
      <c r="W2200" t="n">
        <v>1.15</v>
      </c>
      <c r="X2200" t="n">
        <v>0.12</v>
      </c>
      <c r="Y2200" t="n">
        <v>1</v>
      </c>
      <c r="Z2200" t="n">
        <v>10</v>
      </c>
    </row>
    <row r="2201">
      <c r="A2201" t="n">
        <v>45</v>
      </c>
      <c r="B2201" t="n">
        <v>95</v>
      </c>
      <c r="C2201" t="inlineStr">
        <is>
          <t xml:space="preserve">CONCLUIDO	</t>
        </is>
      </c>
      <c r="D2201" t="n">
        <v>10.5553</v>
      </c>
      <c r="E2201" t="n">
        <v>9.470000000000001</v>
      </c>
      <c r="F2201" t="n">
        <v>6.78</v>
      </c>
      <c r="G2201" t="n">
        <v>67.81999999999999</v>
      </c>
      <c r="H2201" t="n">
        <v>1.07</v>
      </c>
      <c r="I2201" t="n">
        <v>6</v>
      </c>
      <c r="J2201" t="n">
        <v>203.07</v>
      </c>
      <c r="K2201" t="n">
        <v>53.44</v>
      </c>
      <c r="L2201" t="n">
        <v>12.25</v>
      </c>
      <c r="M2201" t="n">
        <v>4</v>
      </c>
      <c r="N2201" t="n">
        <v>42.38</v>
      </c>
      <c r="O2201" t="n">
        <v>25279.03</v>
      </c>
      <c r="P2201" t="n">
        <v>84.53</v>
      </c>
      <c r="Q2201" t="n">
        <v>204.14</v>
      </c>
      <c r="R2201" t="n">
        <v>24.67</v>
      </c>
      <c r="S2201" t="n">
        <v>17.37</v>
      </c>
      <c r="T2201" t="n">
        <v>1545.05</v>
      </c>
      <c r="U2201" t="n">
        <v>0.7</v>
      </c>
      <c r="V2201" t="n">
        <v>0.75</v>
      </c>
      <c r="W2201" t="n">
        <v>1.14</v>
      </c>
      <c r="X2201" t="n">
        <v>0.09</v>
      </c>
      <c r="Y2201" t="n">
        <v>1</v>
      </c>
      <c r="Z2201" t="n">
        <v>10</v>
      </c>
    </row>
    <row r="2202">
      <c r="A2202" t="n">
        <v>46</v>
      </c>
      <c r="B2202" t="n">
        <v>95</v>
      </c>
      <c r="C2202" t="inlineStr">
        <is>
          <t xml:space="preserve">CONCLUIDO	</t>
        </is>
      </c>
      <c r="D2202" t="n">
        <v>10.5491</v>
      </c>
      <c r="E2202" t="n">
        <v>9.48</v>
      </c>
      <c r="F2202" t="n">
        <v>6.79</v>
      </c>
      <c r="G2202" t="n">
        <v>67.88</v>
      </c>
      <c r="H2202" t="n">
        <v>1.09</v>
      </c>
      <c r="I2202" t="n">
        <v>6</v>
      </c>
      <c r="J2202" t="n">
        <v>203.46</v>
      </c>
      <c r="K2202" t="n">
        <v>53.44</v>
      </c>
      <c r="L2202" t="n">
        <v>12.5</v>
      </c>
      <c r="M2202" t="n">
        <v>4</v>
      </c>
      <c r="N2202" t="n">
        <v>42.53</v>
      </c>
      <c r="O2202" t="n">
        <v>25327.74</v>
      </c>
      <c r="P2202" t="n">
        <v>84.59</v>
      </c>
      <c r="Q2202" t="n">
        <v>204.14</v>
      </c>
      <c r="R2202" t="n">
        <v>24.84</v>
      </c>
      <c r="S2202" t="n">
        <v>17.37</v>
      </c>
      <c r="T2202" t="n">
        <v>1634.62</v>
      </c>
      <c r="U2202" t="n">
        <v>0.7</v>
      </c>
      <c r="V2202" t="n">
        <v>0.75</v>
      </c>
      <c r="W2202" t="n">
        <v>1.15</v>
      </c>
      <c r="X2202" t="n">
        <v>0.1</v>
      </c>
      <c r="Y2202" t="n">
        <v>1</v>
      </c>
      <c r="Z2202" t="n">
        <v>10</v>
      </c>
    </row>
    <row r="2203">
      <c r="A2203" t="n">
        <v>47</v>
      </c>
      <c r="B2203" t="n">
        <v>95</v>
      </c>
      <c r="C2203" t="inlineStr">
        <is>
          <t xml:space="preserve">CONCLUIDO	</t>
        </is>
      </c>
      <c r="D2203" t="n">
        <v>10.5479</v>
      </c>
      <c r="E2203" t="n">
        <v>9.48</v>
      </c>
      <c r="F2203" t="n">
        <v>6.79</v>
      </c>
      <c r="G2203" t="n">
        <v>67.89</v>
      </c>
      <c r="H2203" t="n">
        <v>1.11</v>
      </c>
      <c r="I2203" t="n">
        <v>6</v>
      </c>
      <c r="J2203" t="n">
        <v>203.86</v>
      </c>
      <c r="K2203" t="n">
        <v>53.44</v>
      </c>
      <c r="L2203" t="n">
        <v>12.75</v>
      </c>
      <c r="M2203" t="n">
        <v>4</v>
      </c>
      <c r="N2203" t="n">
        <v>42.67</v>
      </c>
      <c r="O2203" t="n">
        <v>25376.49</v>
      </c>
      <c r="P2203" t="n">
        <v>84.70999999999999</v>
      </c>
      <c r="Q2203" t="n">
        <v>204.14</v>
      </c>
      <c r="R2203" t="n">
        <v>24.85</v>
      </c>
      <c r="S2203" t="n">
        <v>17.37</v>
      </c>
      <c r="T2203" t="n">
        <v>1635.97</v>
      </c>
      <c r="U2203" t="n">
        <v>0.7</v>
      </c>
      <c r="V2203" t="n">
        <v>0.75</v>
      </c>
      <c r="W2203" t="n">
        <v>1.15</v>
      </c>
      <c r="X2203" t="n">
        <v>0.1</v>
      </c>
      <c r="Y2203" t="n">
        <v>1</v>
      </c>
      <c r="Z2203" t="n">
        <v>10</v>
      </c>
    </row>
    <row r="2204">
      <c r="A2204" t="n">
        <v>48</v>
      </c>
      <c r="B2204" t="n">
        <v>95</v>
      </c>
      <c r="C2204" t="inlineStr">
        <is>
          <t xml:space="preserve">CONCLUIDO	</t>
        </is>
      </c>
      <c r="D2204" t="n">
        <v>10.5482</v>
      </c>
      <c r="E2204" t="n">
        <v>9.48</v>
      </c>
      <c r="F2204" t="n">
        <v>6.79</v>
      </c>
      <c r="G2204" t="n">
        <v>67.88</v>
      </c>
      <c r="H2204" t="n">
        <v>1.13</v>
      </c>
      <c r="I2204" t="n">
        <v>6</v>
      </c>
      <c r="J2204" t="n">
        <v>204.25</v>
      </c>
      <c r="K2204" t="n">
        <v>53.44</v>
      </c>
      <c r="L2204" t="n">
        <v>13</v>
      </c>
      <c r="M2204" t="n">
        <v>4</v>
      </c>
      <c r="N2204" t="n">
        <v>42.82</v>
      </c>
      <c r="O2204" t="n">
        <v>25425.3</v>
      </c>
      <c r="P2204" t="n">
        <v>84.65000000000001</v>
      </c>
      <c r="Q2204" t="n">
        <v>204.16</v>
      </c>
      <c r="R2204" t="n">
        <v>24.97</v>
      </c>
      <c r="S2204" t="n">
        <v>17.37</v>
      </c>
      <c r="T2204" t="n">
        <v>1697.51</v>
      </c>
      <c r="U2204" t="n">
        <v>0.7</v>
      </c>
      <c r="V2204" t="n">
        <v>0.75</v>
      </c>
      <c r="W2204" t="n">
        <v>1.14</v>
      </c>
      <c r="X2204" t="n">
        <v>0.1</v>
      </c>
      <c r="Y2204" t="n">
        <v>1</v>
      </c>
      <c r="Z2204" t="n">
        <v>10</v>
      </c>
    </row>
    <row r="2205">
      <c r="A2205" t="n">
        <v>49</v>
      </c>
      <c r="B2205" t="n">
        <v>95</v>
      </c>
      <c r="C2205" t="inlineStr">
        <is>
          <t xml:space="preserve">CONCLUIDO	</t>
        </is>
      </c>
      <c r="D2205" t="n">
        <v>10.5572</v>
      </c>
      <c r="E2205" t="n">
        <v>9.470000000000001</v>
      </c>
      <c r="F2205" t="n">
        <v>6.78</v>
      </c>
      <c r="G2205" t="n">
        <v>67.8</v>
      </c>
      <c r="H2205" t="n">
        <v>1.15</v>
      </c>
      <c r="I2205" t="n">
        <v>6</v>
      </c>
      <c r="J2205" t="n">
        <v>204.65</v>
      </c>
      <c r="K2205" t="n">
        <v>53.44</v>
      </c>
      <c r="L2205" t="n">
        <v>13.25</v>
      </c>
      <c r="M2205" t="n">
        <v>4</v>
      </c>
      <c r="N2205" t="n">
        <v>42.96</v>
      </c>
      <c r="O2205" t="n">
        <v>25474.16</v>
      </c>
      <c r="P2205" t="n">
        <v>84.34</v>
      </c>
      <c r="Q2205" t="n">
        <v>204.14</v>
      </c>
      <c r="R2205" t="n">
        <v>24.59</v>
      </c>
      <c r="S2205" t="n">
        <v>17.37</v>
      </c>
      <c r="T2205" t="n">
        <v>1504.89</v>
      </c>
      <c r="U2205" t="n">
        <v>0.71</v>
      </c>
      <c r="V2205" t="n">
        <v>0.75</v>
      </c>
      <c r="W2205" t="n">
        <v>1.15</v>
      </c>
      <c r="X2205" t="n">
        <v>0.09</v>
      </c>
      <c r="Y2205" t="n">
        <v>1</v>
      </c>
      <c r="Z2205" t="n">
        <v>10</v>
      </c>
    </row>
    <row r="2206">
      <c r="A2206" t="n">
        <v>50</v>
      </c>
      <c r="B2206" t="n">
        <v>95</v>
      </c>
      <c r="C2206" t="inlineStr">
        <is>
          <t xml:space="preserve">CONCLUIDO	</t>
        </is>
      </c>
      <c r="D2206" t="n">
        <v>10.5479</v>
      </c>
      <c r="E2206" t="n">
        <v>9.48</v>
      </c>
      <c r="F2206" t="n">
        <v>6.79</v>
      </c>
      <c r="G2206" t="n">
        <v>67.89</v>
      </c>
      <c r="H2206" t="n">
        <v>1.17</v>
      </c>
      <c r="I2206" t="n">
        <v>6</v>
      </c>
      <c r="J2206" t="n">
        <v>205.05</v>
      </c>
      <c r="K2206" t="n">
        <v>53.44</v>
      </c>
      <c r="L2206" t="n">
        <v>13.5</v>
      </c>
      <c r="M2206" t="n">
        <v>4</v>
      </c>
      <c r="N2206" t="n">
        <v>43.11</v>
      </c>
      <c r="O2206" t="n">
        <v>25523.06</v>
      </c>
      <c r="P2206" t="n">
        <v>84.2</v>
      </c>
      <c r="Q2206" t="n">
        <v>204.14</v>
      </c>
      <c r="R2206" t="n">
        <v>24.87</v>
      </c>
      <c r="S2206" t="n">
        <v>17.37</v>
      </c>
      <c r="T2206" t="n">
        <v>1645.98</v>
      </c>
      <c r="U2206" t="n">
        <v>0.7</v>
      </c>
      <c r="V2206" t="n">
        <v>0.75</v>
      </c>
      <c r="W2206" t="n">
        <v>1.15</v>
      </c>
      <c r="X2206" t="n">
        <v>0.1</v>
      </c>
      <c r="Y2206" t="n">
        <v>1</v>
      </c>
      <c r="Z2206" t="n">
        <v>10</v>
      </c>
    </row>
    <row r="2207">
      <c r="A2207" t="n">
        <v>51</v>
      </c>
      <c r="B2207" t="n">
        <v>95</v>
      </c>
      <c r="C2207" t="inlineStr">
        <is>
          <t xml:space="preserve">CONCLUIDO	</t>
        </is>
      </c>
      <c r="D2207" t="n">
        <v>10.5399</v>
      </c>
      <c r="E2207" t="n">
        <v>9.49</v>
      </c>
      <c r="F2207" t="n">
        <v>6.8</v>
      </c>
      <c r="G2207" t="n">
        <v>67.95999999999999</v>
      </c>
      <c r="H2207" t="n">
        <v>1.19</v>
      </c>
      <c r="I2207" t="n">
        <v>6</v>
      </c>
      <c r="J2207" t="n">
        <v>205.44</v>
      </c>
      <c r="K2207" t="n">
        <v>53.44</v>
      </c>
      <c r="L2207" t="n">
        <v>13.75</v>
      </c>
      <c r="M2207" t="n">
        <v>4</v>
      </c>
      <c r="N2207" t="n">
        <v>43.26</v>
      </c>
      <c r="O2207" t="n">
        <v>25572.02</v>
      </c>
      <c r="P2207" t="n">
        <v>84.12</v>
      </c>
      <c r="Q2207" t="n">
        <v>204.14</v>
      </c>
      <c r="R2207" t="n">
        <v>25.12</v>
      </c>
      <c r="S2207" t="n">
        <v>17.37</v>
      </c>
      <c r="T2207" t="n">
        <v>1772.21</v>
      </c>
      <c r="U2207" t="n">
        <v>0.6899999999999999</v>
      </c>
      <c r="V2207" t="n">
        <v>0.75</v>
      </c>
      <c r="W2207" t="n">
        <v>1.15</v>
      </c>
      <c r="X2207" t="n">
        <v>0.1</v>
      </c>
      <c r="Y2207" t="n">
        <v>1</v>
      </c>
      <c r="Z2207" t="n">
        <v>10</v>
      </c>
    </row>
    <row r="2208">
      <c r="A2208" t="n">
        <v>52</v>
      </c>
      <c r="B2208" t="n">
        <v>95</v>
      </c>
      <c r="C2208" t="inlineStr">
        <is>
          <t xml:space="preserve">CONCLUIDO	</t>
        </is>
      </c>
      <c r="D2208" t="n">
        <v>10.5485</v>
      </c>
      <c r="E2208" t="n">
        <v>9.48</v>
      </c>
      <c r="F2208" t="n">
        <v>6.79</v>
      </c>
      <c r="G2208" t="n">
        <v>67.88</v>
      </c>
      <c r="H2208" t="n">
        <v>1.21</v>
      </c>
      <c r="I2208" t="n">
        <v>6</v>
      </c>
      <c r="J2208" t="n">
        <v>205.84</v>
      </c>
      <c r="K2208" t="n">
        <v>53.44</v>
      </c>
      <c r="L2208" t="n">
        <v>14</v>
      </c>
      <c r="M2208" t="n">
        <v>4</v>
      </c>
      <c r="N2208" t="n">
        <v>43.4</v>
      </c>
      <c r="O2208" t="n">
        <v>25621.03</v>
      </c>
      <c r="P2208" t="n">
        <v>83.68000000000001</v>
      </c>
      <c r="Q2208" t="n">
        <v>204.14</v>
      </c>
      <c r="R2208" t="n">
        <v>24.83</v>
      </c>
      <c r="S2208" t="n">
        <v>17.37</v>
      </c>
      <c r="T2208" t="n">
        <v>1626.31</v>
      </c>
      <c r="U2208" t="n">
        <v>0.7</v>
      </c>
      <c r="V2208" t="n">
        <v>0.75</v>
      </c>
      <c r="W2208" t="n">
        <v>1.15</v>
      </c>
      <c r="X2208" t="n">
        <v>0.1</v>
      </c>
      <c r="Y2208" t="n">
        <v>1</v>
      </c>
      <c r="Z2208" t="n">
        <v>10</v>
      </c>
    </row>
    <row r="2209">
      <c r="A2209" t="n">
        <v>53</v>
      </c>
      <c r="B2209" t="n">
        <v>95</v>
      </c>
      <c r="C2209" t="inlineStr">
        <is>
          <t xml:space="preserve">CONCLUIDO	</t>
        </is>
      </c>
      <c r="D2209" t="n">
        <v>10.5498</v>
      </c>
      <c r="E2209" t="n">
        <v>9.48</v>
      </c>
      <c r="F2209" t="n">
        <v>6.79</v>
      </c>
      <c r="G2209" t="n">
        <v>67.87</v>
      </c>
      <c r="H2209" t="n">
        <v>1.23</v>
      </c>
      <c r="I2209" t="n">
        <v>6</v>
      </c>
      <c r="J2209" t="n">
        <v>206.24</v>
      </c>
      <c r="K2209" t="n">
        <v>53.44</v>
      </c>
      <c r="L2209" t="n">
        <v>14.25</v>
      </c>
      <c r="M2209" t="n">
        <v>4</v>
      </c>
      <c r="N2209" t="n">
        <v>43.55</v>
      </c>
      <c r="O2209" t="n">
        <v>25670.09</v>
      </c>
      <c r="P2209" t="n">
        <v>83.59</v>
      </c>
      <c r="Q2209" t="n">
        <v>204.14</v>
      </c>
      <c r="R2209" t="n">
        <v>24.81</v>
      </c>
      <c r="S2209" t="n">
        <v>17.37</v>
      </c>
      <c r="T2209" t="n">
        <v>1616.1</v>
      </c>
      <c r="U2209" t="n">
        <v>0.7</v>
      </c>
      <c r="V2209" t="n">
        <v>0.75</v>
      </c>
      <c r="W2209" t="n">
        <v>1.15</v>
      </c>
      <c r="X2209" t="n">
        <v>0.1</v>
      </c>
      <c r="Y2209" t="n">
        <v>1</v>
      </c>
      <c r="Z2209" t="n">
        <v>10</v>
      </c>
    </row>
    <row r="2210">
      <c r="A2210" t="n">
        <v>54</v>
      </c>
      <c r="B2210" t="n">
        <v>95</v>
      </c>
      <c r="C2210" t="inlineStr">
        <is>
          <t xml:space="preserve">CONCLUIDO	</t>
        </is>
      </c>
      <c r="D2210" t="n">
        <v>10.5442</v>
      </c>
      <c r="E2210" t="n">
        <v>9.48</v>
      </c>
      <c r="F2210" t="n">
        <v>6.79</v>
      </c>
      <c r="G2210" t="n">
        <v>67.92</v>
      </c>
      <c r="H2210" t="n">
        <v>1.25</v>
      </c>
      <c r="I2210" t="n">
        <v>6</v>
      </c>
      <c r="J2210" t="n">
        <v>206.64</v>
      </c>
      <c r="K2210" t="n">
        <v>53.44</v>
      </c>
      <c r="L2210" t="n">
        <v>14.5</v>
      </c>
      <c r="M2210" t="n">
        <v>4</v>
      </c>
      <c r="N2210" t="n">
        <v>43.7</v>
      </c>
      <c r="O2210" t="n">
        <v>25719.19</v>
      </c>
      <c r="P2210" t="n">
        <v>83.38</v>
      </c>
      <c r="Q2210" t="n">
        <v>204.14</v>
      </c>
      <c r="R2210" t="n">
        <v>24.95</v>
      </c>
      <c r="S2210" t="n">
        <v>17.37</v>
      </c>
      <c r="T2210" t="n">
        <v>1687.38</v>
      </c>
      <c r="U2210" t="n">
        <v>0.7</v>
      </c>
      <c r="V2210" t="n">
        <v>0.75</v>
      </c>
      <c r="W2210" t="n">
        <v>1.15</v>
      </c>
      <c r="X2210" t="n">
        <v>0.1</v>
      </c>
      <c r="Y2210" t="n">
        <v>1</v>
      </c>
      <c r="Z2210" t="n">
        <v>10</v>
      </c>
    </row>
    <row r="2211">
      <c r="A2211" t="n">
        <v>55</v>
      </c>
      <c r="B2211" t="n">
        <v>95</v>
      </c>
      <c r="C2211" t="inlineStr">
        <is>
          <t xml:space="preserve">CONCLUIDO	</t>
        </is>
      </c>
      <c r="D2211" t="n">
        <v>10.6132</v>
      </c>
      <c r="E2211" t="n">
        <v>9.42</v>
      </c>
      <c r="F2211" t="n">
        <v>6.77</v>
      </c>
      <c r="G2211" t="n">
        <v>81.20999999999999</v>
      </c>
      <c r="H2211" t="n">
        <v>1.27</v>
      </c>
      <c r="I2211" t="n">
        <v>5</v>
      </c>
      <c r="J2211" t="n">
        <v>207.03</v>
      </c>
      <c r="K2211" t="n">
        <v>53.44</v>
      </c>
      <c r="L2211" t="n">
        <v>14.75</v>
      </c>
      <c r="M2211" t="n">
        <v>3</v>
      </c>
      <c r="N2211" t="n">
        <v>43.85</v>
      </c>
      <c r="O2211" t="n">
        <v>25768.35</v>
      </c>
      <c r="P2211" t="n">
        <v>82.33</v>
      </c>
      <c r="Q2211" t="n">
        <v>204.14</v>
      </c>
      <c r="R2211" t="n">
        <v>24.22</v>
      </c>
      <c r="S2211" t="n">
        <v>17.37</v>
      </c>
      <c r="T2211" t="n">
        <v>1328.64</v>
      </c>
      <c r="U2211" t="n">
        <v>0.72</v>
      </c>
      <c r="V2211" t="n">
        <v>0.75</v>
      </c>
      <c r="W2211" t="n">
        <v>1.14</v>
      </c>
      <c r="X2211" t="n">
        <v>0.08</v>
      </c>
      <c r="Y2211" t="n">
        <v>1</v>
      </c>
      <c r="Z2211" t="n">
        <v>10</v>
      </c>
    </row>
    <row r="2212">
      <c r="A2212" t="n">
        <v>56</v>
      </c>
      <c r="B2212" t="n">
        <v>95</v>
      </c>
      <c r="C2212" t="inlineStr">
        <is>
          <t xml:space="preserve">CONCLUIDO	</t>
        </is>
      </c>
      <c r="D2212" t="n">
        <v>10.6088</v>
      </c>
      <c r="E2212" t="n">
        <v>9.43</v>
      </c>
      <c r="F2212" t="n">
        <v>6.77</v>
      </c>
      <c r="G2212" t="n">
        <v>81.26000000000001</v>
      </c>
      <c r="H2212" t="n">
        <v>1.28</v>
      </c>
      <c r="I2212" t="n">
        <v>5</v>
      </c>
      <c r="J2212" t="n">
        <v>207.43</v>
      </c>
      <c r="K2212" t="n">
        <v>53.44</v>
      </c>
      <c r="L2212" t="n">
        <v>15</v>
      </c>
      <c r="M2212" t="n">
        <v>3</v>
      </c>
      <c r="N2212" t="n">
        <v>44</v>
      </c>
      <c r="O2212" t="n">
        <v>25817.56</v>
      </c>
      <c r="P2212" t="n">
        <v>82.61</v>
      </c>
      <c r="Q2212" t="n">
        <v>204.14</v>
      </c>
      <c r="R2212" t="n">
        <v>24.4</v>
      </c>
      <c r="S2212" t="n">
        <v>17.37</v>
      </c>
      <c r="T2212" t="n">
        <v>1417.14</v>
      </c>
      <c r="U2212" t="n">
        <v>0.71</v>
      </c>
      <c r="V2212" t="n">
        <v>0.75</v>
      </c>
      <c r="W2212" t="n">
        <v>1.14</v>
      </c>
      <c r="X2212" t="n">
        <v>0.08</v>
      </c>
      <c r="Y2212" t="n">
        <v>1</v>
      </c>
      <c r="Z2212" t="n">
        <v>10</v>
      </c>
    </row>
    <row r="2213">
      <c r="A2213" t="n">
        <v>57</v>
      </c>
      <c r="B2213" t="n">
        <v>95</v>
      </c>
      <c r="C2213" t="inlineStr">
        <is>
          <t xml:space="preserve">CONCLUIDO	</t>
        </is>
      </c>
      <c r="D2213" t="n">
        <v>10.606</v>
      </c>
      <c r="E2213" t="n">
        <v>9.43</v>
      </c>
      <c r="F2213" t="n">
        <v>6.77</v>
      </c>
      <c r="G2213" t="n">
        <v>81.29000000000001</v>
      </c>
      <c r="H2213" t="n">
        <v>1.3</v>
      </c>
      <c r="I2213" t="n">
        <v>5</v>
      </c>
      <c r="J2213" t="n">
        <v>207.83</v>
      </c>
      <c r="K2213" t="n">
        <v>53.44</v>
      </c>
      <c r="L2213" t="n">
        <v>15.25</v>
      </c>
      <c r="M2213" t="n">
        <v>3</v>
      </c>
      <c r="N2213" t="n">
        <v>44.15</v>
      </c>
      <c r="O2213" t="n">
        <v>25866.82</v>
      </c>
      <c r="P2213" t="n">
        <v>82.84999999999999</v>
      </c>
      <c r="Q2213" t="n">
        <v>204.14</v>
      </c>
      <c r="R2213" t="n">
        <v>24.5</v>
      </c>
      <c r="S2213" t="n">
        <v>17.37</v>
      </c>
      <c r="T2213" t="n">
        <v>1465.25</v>
      </c>
      <c r="U2213" t="n">
        <v>0.71</v>
      </c>
      <c r="V2213" t="n">
        <v>0.75</v>
      </c>
      <c r="W2213" t="n">
        <v>1.14</v>
      </c>
      <c r="X2213" t="n">
        <v>0.08</v>
      </c>
      <c r="Y2213" t="n">
        <v>1</v>
      </c>
      <c r="Z2213" t="n">
        <v>10</v>
      </c>
    </row>
    <row r="2214">
      <c r="A2214" t="n">
        <v>58</v>
      </c>
      <c r="B2214" t="n">
        <v>95</v>
      </c>
      <c r="C2214" t="inlineStr">
        <is>
          <t xml:space="preserve">CONCLUIDO	</t>
        </is>
      </c>
      <c r="D2214" t="n">
        <v>10.6088</v>
      </c>
      <c r="E2214" t="n">
        <v>9.43</v>
      </c>
      <c r="F2214" t="n">
        <v>6.77</v>
      </c>
      <c r="G2214" t="n">
        <v>81.26000000000001</v>
      </c>
      <c r="H2214" t="n">
        <v>1.32</v>
      </c>
      <c r="I2214" t="n">
        <v>5</v>
      </c>
      <c r="J2214" t="n">
        <v>208.23</v>
      </c>
      <c r="K2214" t="n">
        <v>53.44</v>
      </c>
      <c r="L2214" t="n">
        <v>15.5</v>
      </c>
      <c r="M2214" t="n">
        <v>3</v>
      </c>
      <c r="N2214" t="n">
        <v>44.3</v>
      </c>
      <c r="O2214" t="n">
        <v>25916.13</v>
      </c>
      <c r="P2214" t="n">
        <v>82.91</v>
      </c>
      <c r="Q2214" t="n">
        <v>204.14</v>
      </c>
      <c r="R2214" t="n">
        <v>24.37</v>
      </c>
      <c r="S2214" t="n">
        <v>17.37</v>
      </c>
      <c r="T2214" t="n">
        <v>1401.29</v>
      </c>
      <c r="U2214" t="n">
        <v>0.71</v>
      </c>
      <c r="V2214" t="n">
        <v>0.75</v>
      </c>
      <c r="W2214" t="n">
        <v>1.14</v>
      </c>
      <c r="X2214" t="n">
        <v>0.08</v>
      </c>
      <c r="Y2214" t="n">
        <v>1</v>
      </c>
      <c r="Z2214" t="n">
        <v>10</v>
      </c>
    </row>
    <row r="2215">
      <c r="A2215" t="n">
        <v>59</v>
      </c>
      <c r="B2215" t="n">
        <v>95</v>
      </c>
      <c r="C2215" t="inlineStr">
        <is>
          <t xml:space="preserve">CONCLUIDO	</t>
        </is>
      </c>
      <c r="D2215" t="n">
        <v>10.6051</v>
      </c>
      <c r="E2215" t="n">
        <v>9.43</v>
      </c>
      <c r="F2215" t="n">
        <v>6.77</v>
      </c>
      <c r="G2215" t="n">
        <v>81.3</v>
      </c>
      <c r="H2215" t="n">
        <v>1.34</v>
      </c>
      <c r="I2215" t="n">
        <v>5</v>
      </c>
      <c r="J2215" t="n">
        <v>208.63</v>
      </c>
      <c r="K2215" t="n">
        <v>53.44</v>
      </c>
      <c r="L2215" t="n">
        <v>15.75</v>
      </c>
      <c r="M2215" t="n">
        <v>3</v>
      </c>
      <c r="N2215" t="n">
        <v>44.45</v>
      </c>
      <c r="O2215" t="n">
        <v>25965.5</v>
      </c>
      <c r="P2215" t="n">
        <v>82.89</v>
      </c>
      <c r="Q2215" t="n">
        <v>204.14</v>
      </c>
      <c r="R2215" t="n">
        <v>24.48</v>
      </c>
      <c r="S2215" t="n">
        <v>17.37</v>
      </c>
      <c r="T2215" t="n">
        <v>1458.19</v>
      </c>
      <c r="U2215" t="n">
        <v>0.71</v>
      </c>
      <c r="V2215" t="n">
        <v>0.75</v>
      </c>
      <c r="W2215" t="n">
        <v>1.14</v>
      </c>
      <c r="X2215" t="n">
        <v>0.08</v>
      </c>
      <c r="Y2215" t="n">
        <v>1</v>
      </c>
      <c r="Z2215" t="n">
        <v>10</v>
      </c>
    </row>
    <row r="2216">
      <c r="A2216" t="n">
        <v>60</v>
      </c>
      <c r="B2216" t="n">
        <v>95</v>
      </c>
      <c r="C2216" t="inlineStr">
        <is>
          <t xml:space="preserve">CONCLUIDO	</t>
        </is>
      </c>
      <c r="D2216" t="n">
        <v>10.6098</v>
      </c>
      <c r="E2216" t="n">
        <v>9.43</v>
      </c>
      <c r="F2216" t="n">
        <v>6.77</v>
      </c>
      <c r="G2216" t="n">
        <v>81.25</v>
      </c>
      <c r="H2216" t="n">
        <v>1.36</v>
      </c>
      <c r="I2216" t="n">
        <v>5</v>
      </c>
      <c r="J2216" t="n">
        <v>209.03</v>
      </c>
      <c r="K2216" t="n">
        <v>53.44</v>
      </c>
      <c r="L2216" t="n">
        <v>16</v>
      </c>
      <c r="M2216" t="n">
        <v>3</v>
      </c>
      <c r="N2216" t="n">
        <v>44.6</v>
      </c>
      <c r="O2216" t="n">
        <v>26014.91</v>
      </c>
      <c r="P2216" t="n">
        <v>82.65000000000001</v>
      </c>
      <c r="Q2216" t="n">
        <v>204.14</v>
      </c>
      <c r="R2216" t="n">
        <v>24.41</v>
      </c>
      <c r="S2216" t="n">
        <v>17.37</v>
      </c>
      <c r="T2216" t="n">
        <v>1421.8</v>
      </c>
      <c r="U2216" t="n">
        <v>0.71</v>
      </c>
      <c r="V2216" t="n">
        <v>0.75</v>
      </c>
      <c r="W2216" t="n">
        <v>1.14</v>
      </c>
      <c r="X2216" t="n">
        <v>0.08</v>
      </c>
      <c r="Y2216" t="n">
        <v>1</v>
      </c>
      <c r="Z2216" t="n">
        <v>10</v>
      </c>
    </row>
    <row r="2217">
      <c r="A2217" t="n">
        <v>61</v>
      </c>
      <c r="B2217" t="n">
        <v>95</v>
      </c>
      <c r="C2217" t="inlineStr">
        <is>
          <t xml:space="preserve">CONCLUIDO	</t>
        </is>
      </c>
      <c r="D2217" t="n">
        <v>10.6029</v>
      </c>
      <c r="E2217" t="n">
        <v>9.43</v>
      </c>
      <c r="F2217" t="n">
        <v>6.78</v>
      </c>
      <c r="G2217" t="n">
        <v>81.31999999999999</v>
      </c>
      <c r="H2217" t="n">
        <v>1.38</v>
      </c>
      <c r="I2217" t="n">
        <v>5</v>
      </c>
      <c r="J2217" t="n">
        <v>209.43</v>
      </c>
      <c r="K2217" t="n">
        <v>53.44</v>
      </c>
      <c r="L2217" t="n">
        <v>16.25</v>
      </c>
      <c r="M2217" t="n">
        <v>3</v>
      </c>
      <c r="N2217" t="n">
        <v>44.75</v>
      </c>
      <c r="O2217" t="n">
        <v>26064.38</v>
      </c>
      <c r="P2217" t="n">
        <v>82.59</v>
      </c>
      <c r="Q2217" t="n">
        <v>204.14</v>
      </c>
      <c r="R2217" t="n">
        <v>24.51</v>
      </c>
      <c r="S2217" t="n">
        <v>17.37</v>
      </c>
      <c r="T2217" t="n">
        <v>1470.26</v>
      </c>
      <c r="U2217" t="n">
        <v>0.71</v>
      </c>
      <c r="V2217" t="n">
        <v>0.75</v>
      </c>
      <c r="W2217" t="n">
        <v>1.14</v>
      </c>
      <c r="X2217" t="n">
        <v>0.09</v>
      </c>
      <c r="Y2217" t="n">
        <v>1</v>
      </c>
      <c r="Z2217" t="n">
        <v>10</v>
      </c>
    </row>
    <row r="2218">
      <c r="A2218" t="n">
        <v>62</v>
      </c>
      <c r="B2218" t="n">
        <v>95</v>
      </c>
      <c r="C2218" t="inlineStr">
        <is>
          <t xml:space="preserve">CONCLUIDO	</t>
        </is>
      </c>
      <c r="D2218" t="n">
        <v>10.6085</v>
      </c>
      <c r="E2218" t="n">
        <v>9.43</v>
      </c>
      <c r="F2218" t="n">
        <v>6.77</v>
      </c>
      <c r="G2218" t="n">
        <v>81.26000000000001</v>
      </c>
      <c r="H2218" t="n">
        <v>1.4</v>
      </c>
      <c r="I2218" t="n">
        <v>5</v>
      </c>
      <c r="J2218" t="n">
        <v>209.84</v>
      </c>
      <c r="K2218" t="n">
        <v>53.44</v>
      </c>
      <c r="L2218" t="n">
        <v>16.5</v>
      </c>
      <c r="M2218" t="n">
        <v>3</v>
      </c>
      <c r="N2218" t="n">
        <v>44.9</v>
      </c>
      <c r="O2218" t="n">
        <v>26113.9</v>
      </c>
      <c r="P2218" t="n">
        <v>82.33</v>
      </c>
      <c r="Q2218" t="n">
        <v>204.18</v>
      </c>
      <c r="R2218" t="n">
        <v>24.39</v>
      </c>
      <c r="S2218" t="n">
        <v>17.37</v>
      </c>
      <c r="T2218" t="n">
        <v>1412.57</v>
      </c>
      <c r="U2218" t="n">
        <v>0.71</v>
      </c>
      <c r="V2218" t="n">
        <v>0.75</v>
      </c>
      <c r="W2218" t="n">
        <v>1.14</v>
      </c>
      <c r="X2218" t="n">
        <v>0.08</v>
      </c>
      <c r="Y2218" t="n">
        <v>1</v>
      </c>
      <c r="Z2218" t="n">
        <v>10</v>
      </c>
    </row>
    <row r="2219">
      <c r="A2219" t="n">
        <v>63</v>
      </c>
      <c r="B2219" t="n">
        <v>95</v>
      </c>
      <c r="C2219" t="inlineStr">
        <is>
          <t xml:space="preserve">CONCLUIDO	</t>
        </is>
      </c>
      <c r="D2219" t="n">
        <v>10.6085</v>
      </c>
      <c r="E2219" t="n">
        <v>9.43</v>
      </c>
      <c r="F2219" t="n">
        <v>6.77</v>
      </c>
      <c r="G2219" t="n">
        <v>81.26000000000001</v>
      </c>
      <c r="H2219" t="n">
        <v>1.42</v>
      </c>
      <c r="I2219" t="n">
        <v>5</v>
      </c>
      <c r="J2219" t="n">
        <v>210.24</v>
      </c>
      <c r="K2219" t="n">
        <v>53.44</v>
      </c>
      <c r="L2219" t="n">
        <v>16.75</v>
      </c>
      <c r="M2219" t="n">
        <v>3</v>
      </c>
      <c r="N2219" t="n">
        <v>45.05</v>
      </c>
      <c r="O2219" t="n">
        <v>26163.47</v>
      </c>
      <c r="P2219" t="n">
        <v>82.13</v>
      </c>
      <c r="Q2219" t="n">
        <v>204.14</v>
      </c>
      <c r="R2219" t="n">
        <v>24.33</v>
      </c>
      <c r="S2219" t="n">
        <v>17.37</v>
      </c>
      <c r="T2219" t="n">
        <v>1382.21</v>
      </c>
      <c r="U2219" t="n">
        <v>0.71</v>
      </c>
      <c r="V2219" t="n">
        <v>0.75</v>
      </c>
      <c r="W2219" t="n">
        <v>1.14</v>
      </c>
      <c r="X2219" t="n">
        <v>0.08</v>
      </c>
      <c r="Y2219" t="n">
        <v>1</v>
      </c>
      <c r="Z2219" t="n">
        <v>10</v>
      </c>
    </row>
    <row r="2220">
      <c r="A2220" t="n">
        <v>64</v>
      </c>
      <c r="B2220" t="n">
        <v>95</v>
      </c>
      <c r="C2220" t="inlineStr">
        <is>
          <t xml:space="preserve">CONCLUIDO	</t>
        </is>
      </c>
      <c r="D2220" t="n">
        <v>10.6154</v>
      </c>
      <c r="E2220" t="n">
        <v>9.42</v>
      </c>
      <c r="F2220" t="n">
        <v>6.77</v>
      </c>
      <c r="G2220" t="n">
        <v>81.19</v>
      </c>
      <c r="H2220" t="n">
        <v>1.43</v>
      </c>
      <c r="I2220" t="n">
        <v>5</v>
      </c>
      <c r="J2220" t="n">
        <v>210.64</v>
      </c>
      <c r="K2220" t="n">
        <v>53.44</v>
      </c>
      <c r="L2220" t="n">
        <v>17</v>
      </c>
      <c r="M2220" t="n">
        <v>3</v>
      </c>
      <c r="N2220" t="n">
        <v>45.21</v>
      </c>
      <c r="O2220" t="n">
        <v>26213.09</v>
      </c>
      <c r="P2220" t="n">
        <v>81.65000000000001</v>
      </c>
      <c r="Q2220" t="n">
        <v>204.14</v>
      </c>
      <c r="R2220" t="n">
        <v>24.14</v>
      </c>
      <c r="S2220" t="n">
        <v>17.37</v>
      </c>
      <c r="T2220" t="n">
        <v>1286.39</v>
      </c>
      <c r="U2220" t="n">
        <v>0.72</v>
      </c>
      <c r="V2220" t="n">
        <v>0.75</v>
      </c>
      <c r="W2220" t="n">
        <v>1.14</v>
      </c>
      <c r="X2220" t="n">
        <v>0.07000000000000001</v>
      </c>
      <c r="Y2220" t="n">
        <v>1</v>
      </c>
      <c r="Z2220" t="n">
        <v>10</v>
      </c>
    </row>
    <row r="2221">
      <c r="A2221" t="n">
        <v>65</v>
      </c>
      <c r="B2221" t="n">
        <v>95</v>
      </c>
      <c r="C2221" t="inlineStr">
        <is>
          <t xml:space="preserve">CONCLUIDO	</t>
        </is>
      </c>
      <c r="D2221" t="n">
        <v>10.6173</v>
      </c>
      <c r="E2221" t="n">
        <v>9.42</v>
      </c>
      <c r="F2221" t="n">
        <v>6.76</v>
      </c>
      <c r="G2221" t="n">
        <v>81.17</v>
      </c>
      <c r="H2221" t="n">
        <v>1.45</v>
      </c>
      <c r="I2221" t="n">
        <v>5</v>
      </c>
      <c r="J2221" t="n">
        <v>211.04</v>
      </c>
      <c r="K2221" t="n">
        <v>53.44</v>
      </c>
      <c r="L2221" t="n">
        <v>17.25</v>
      </c>
      <c r="M2221" t="n">
        <v>3</v>
      </c>
      <c r="N2221" t="n">
        <v>45.36</v>
      </c>
      <c r="O2221" t="n">
        <v>26262.77</v>
      </c>
      <c r="P2221" t="n">
        <v>81.18000000000001</v>
      </c>
      <c r="Q2221" t="n">
        <v>204.15</v>
      </c>
      <c r="R2221" t="n">
        <v>24.06</v>
      </c>
      <c r="S2221" t="n">
        <v>17.37</v>
      </c>
      <c r="T2221" t="n">
        <v>1249.26</v>
      </c>
      <c r="U2221" t="n">
        <v>0.72</v>
      </c>
      <c r="V2221" t="n">
        <v>0.76</v>
      </c>
      <c r="W2221" t="n">
        <v>1.14</v>
      </c>
      <c r="X2221" t="n">
        <v>0.07000000000000001</v>
      </c>
      <c r="Y2221" t="n">
        <v>1</v>
      </c>
      <c r="Z2221" t="n">
        <v>10</v>
      </c>
    </row>
    <row r="2222">
      <c r="A2222" t="n">
        <v>66</v>
      </c>
      <c r="B2222" t="n">
        <v>95</v>
      </c>
      <c r="C2222" t="inlineStr">
        <is>
          <t xml:space="preserve">CONCLUIDO	</t>
        </is>
      </c>
      <c r="D2222" t="n">
        <v>10.6104</v>
      </c>
      <c r="E2222" t="n">
        <v>9.42</v>
      </c>
      <c r="F2222" t="n">
        <v>6.77</v>
      </c>
      <c r="G2222" t="n">
        <v>81.23999999999999</v>
      </c>
      <c r="H2222" t="n">
        <v>1.47</v>
      </c>
      <c r="I2222" t="n">
        <v>5</v>
      </c>
      <c r="J2222" t="n">
        <v>211.45</v>
      </c>
      <c r="K2222" t="n">
        <v>53.44</v>
      </c>
      <c r="L2222" t="n">
        <v>17.5</v>
      </c>
      <c r="M2222" t="n">
        <v>3</v>
      </c>
      <c r="N2222" t="n">
        <v>45.51</v>
      </c>
      <c r="O2222" t="n">
        <v>26312.5</v>
      </c>
      <c r="P2222" t="n">
        <v>80.69</v>
      </c>
      <c r="Q2222" t="n">
        <v>204.14</v>
      </c>
      <c r="R2222" t="n">
        <v>24.2</v>
      </c>
      <c r="S2222" t="n">
        <v>17.37</v>
      </c>
      <c r="T2222" t="n">
        <v>1319.28</v>
      </c>
      <c r="U2222" t="n">
        <v>0.72</v>
      </c>
      <c r="V2222" t="n">
        <v>0.75</v>
      </c>
      <c r="W2222" t="n">
        <v>1.15</v>
      </c>
      <c r="X2222" t="n">
        <v>0.08</v>
      </c>
      <c r="Y2222" t="n">
        <v>1</v>
      </c>
      <c r="Z2222" t="n">
        <v>10</v>
      </c>
    </row>
    <row r="2223">
      <c r="A2223" t="n">
        <v>67</v>
      </c>
      <c r="B2223" t="n">
        <v>95</v>
      </c>
      <c r="C2223" t="inlineStr">
        <is>
          <t xml:space="preserve">CONCLUIDO	</t>
        </is>
      </c>
      <c r="D2223" t="n">
        <v>10.6132</v>
      </c>
      <c r="E2223" t="n">
        <v>9.42</v>
      </c>
      <c r="F2223" t="n">
        <v>6.77</v>
      </c>
      <c r="G2223" t="n">
        <v>81.20999999999999</v>
      </c>
      <c r="H2223" t="n">
        <v>1.49</v>
      </c>
      <c r="I2223" t="n">
        <v>5</v>
      </c>
      <c r="J2223" t="n">
        <v>211.85</v>
      </c>
      <c r="K2223" t="n">
        <v>53.44</v>
      </c>
      <c r="L2223" t="n">
        <v>17.75</v>
      </c>
      <c r="M2223" t="n">
        <v>3</v>
      </c>
      <c r="N2223" t="n">
        <v>45.67</v>
      </c>
      <c r="O2223" t="n">
        <v>26362.28</v>
      </c>
      <c r="P2223" t="n">
        <v>80.27</v>
      </c>
      <c r="Q2223" t="n">
        <v>204.18</v>
      </c>
      <c r="R2223" t="n">
        <v>24.18</v>
      </c>
      <c r="S2223" t="n">
        <v>17.37</v>
      </c>
      <c r="T2223" t="n">
        <v>1305.92</v>
      </c>
      <c r="U2223" t="n">
        <v>0.72</v>
      </c>
      <c r="V2223" t="n">
        <v>0.75</v>
      </c>
      <c r="W2223" t="n">
        <v>1.14</v>
      </c>
      <c r="X2223" t="n">
        <v>0.08</v>
      </c>
      <c r="Y2223" t="n">
        <v>1</v>
      </c>
      <c r="Z2223" t="n">
        <v>10</v>
      </c>
    </row>
    <row r="2224">
      <c r="A2224" t="n">
        <v>68</v>
      </c>
      <c r="B2224" t="n">
        <v>95</v>
      </c>
      <c r="C2224" t="inlineStr">
        <is>
          <t xml:space="preserve">CONCLUIDO	</t>
        </is>
      </c>
      <c r="D2224" t="n">
        <v>10.6091</v>
      </c>
      <c r="E2224" t="n">
        <v>9.43</v>
      </c>
      <c r="F2224" t="n">
        <v>6.77</v>
      </c>
      <c r="G2224" t="n">
        <v>81.25</v>
      </c>
      <c r="H2224" t="n">
        <v>1.51</v>
      </c>
      <c r="I2224" t="n">
        <v>5</v>
      </c>
      <c r="J2224" t="n">
        <v>212.25</v>
      </c>
      <c r="K2224" t="n">
        <v>53.44</v>
      </c>
      <c r="L2224" t="n">
        <v>18</v>
      </c>
      <c r="M2224" t="n">
        <v>3</v>
      </c>
      <c r="N2224" t="n">
        <v>45.82</v>
      </c>
      <c r="O2224" t="n">
        <v>26412.11</v>
      </c>
      <c r="P2224" t="n">
        <v>80.3</v>
      </c>
      <c r="Q2224" t="n">
        <v>204.15</v>
      </c>
      <c r="R2224" t="n">
        <v>24.25</v>
      </c>
      <c r="S2224" t="n">
        <v>17.37</v>
      </c>
      <c r="T2224" t="n">
        <v>1340.12</v>
      </c>
      <c r="U2224" t="n">
        <v>0.72</v>
      </c>
      <c r="V2224" t="n">
        <v>0.75</v>
      </c>
      <c r="W2224" t="n">
        <v>1.15</v>
      </c>
      <c r="X2224" t="n">
        <v>0.08</v>
      </c>
      <c r="Y2224" t="n">
        <v>1</v>
      </c>
      <c r="Z2224" t="n">
        <v>10</v>
      </c>
    </row>
    <row r="2225">
      <c r="A2225" t="n">
        <v>69</v>
      </c>
      <c r="B2225" t="n">
        <v>95</v>
      </c>
      <c r="C2225" t="inlineStr">
        <is>
          <t xml:space="preserve">CONCLUIDO	</t>
        </is>
      </c>
      <c r="D2225" t="n">
        <v>10.6057</v>
      </c>
      <c r="E2225" t="n">
        <v>9.43</v>
      </c>
      <c r="F2225" t="n">
        <v>6.77</v>
      </c>
      <c r="G2225" t="n">
        <v>81.29000000000001</v>
      </c>
      <c r="H2225" t="n">
        <v>1.52</v>
      </c>
      <c r="I2225" t="n">
        <v>5</v>
      </c>
      <c r="J2225" t="n">
        <v>212.66</v>
      </c>
      <c r="K2225" t="n">
        <v>53.44</v>
      </c>
      <c r="L2225" t="n">
        <v>18.25</v>
      </c>
      <c r="M2225" t="n">
        <v>3</v>
      </c>
      <c r="N2225" t="n">
        <v>45.97</v>
      </c>
      <c r="O2225" t="n">
        <v>26462</v>
      </c>
      <c r="P2225" t="n">
        <v>80.04000000000001</v>
      </c>
      <c r="Q2225" t="n">
        <v>204.14</v>
      </c>
      <c r="R2225" t="n">
        <v>24.45</v>
      </c>
      <c r="S2225" t="n">
        <v>17.37</v>
      </c>
      <c r="T2225" t="n">
        <v>1441.87</v>
      </c>
      <c r="U2225" t="n">
        <v>0.71</v>
      </c>
      <c r="V2225" t="n">
        <v>0.75</v>
      </c>
      <c r="W2225" t="n">
        <v>1.14</v>
      </c>
      <c r="X2225" t="n">
        <v>0.08</v>
      </c>
      <c r="Y2225" t="n">
        <v>1</v>
      </c>
      <c r="Z2225" t="n">
        <v>10</v>
      </c>
    </row>
    <row r="2226">
      <c r="A2226" t="n">
        <v>70</v>
      </c>
      <c r="B2226" t="n">
        <v>95</v>
      </c>
      <c r="C2226" t="inlineStr">
        <is>
          <t xml:space="preserve">CONCLUIDO	</t>
        </is>
      </c>
      <c r="D2226" t="n">
        <v>10.6101</v>
      </c>
      <c r="E2226" t="n">
        <v>9.43</v>
      </c>
      <c r="F2226" t="n">
        <v>6.77</v>
      </c>
      <c r="G2226" t="n">
        <v>81.23999999999999</v>
      </c>
      <c r="H2226" t="n">
        <v>1.54</v>
      </c>
      <c r="I2226" t="n">
        <v>5</v>
      </c>
      <c r="J2226" t="n">
        <v>213.06</v>
      </c>
      <c r="K2226" t="n">
        <v>53.44</v>
      </c>
      <c r="L2226" t="n">
        <v>18.5</v>
      </c>
      <c r="M2226" t="n">
        <v>3</v>
      </c>
      <c r="N2226" t="n">
        <v>46.13</v>
      </c>
      <c r="O2226" t="n">
        <v>26511.94</v>
      </c>
      <c r="P2226" t="n">
        <v>79.52</v>
      </c>
      <c r="Q2226" t="n">
        <v>204.14</v>
      </c>
      <c r="R2226" t="n">
        <v>24.24</v>
      </c>
      <c r="S2226" t="n">
        <v>17.37</v>
      </c>
      <c r="T2226" t="n">
        <v>1335.18</v>
      </c>
      <c r="U2226" t="n">
        <v>0.72</v>
      </c>
      <c r="V2226" t="n">
        <v>0.75</v>
      </c>
      <c r="W2226" t="n">
        <v>1.15</v>
      </c>
      <c r="X2226" t="n">
        <v>0.08</v>
      </c>
      <c r="Y2226" t="n">
        <v>1</v>
      </c>
      <c r="Z2226" t="n">
        <v>10</v>
      </c>
    </row>
    <row r="2227">
      <c r="A2227" t="n">
        <v>71</v>
      </c>
      <c r="B2227" t="n">
        <v>95</v>
      </c>
      <c r="C2227" t="inlineStr">
        <is>
          <t xml:space="preserve">CONCLUIDO	</t>
        </is>
      </c>
      <c r="D2227" t="n">
        <v>10.6847</v>
      </c>
      <c r="E2227" t="n">
        <v>9.359999999999999</v>
      </c>
      <c r="F2227" t="n">
        <v>6.74</v>
      </c>
      <c r="G2227" t="n">
        <v>101.12</v>
      </c>
      <c r="H2227" t="n">
        <v>1.56</v>
      </c>
      <c r="I2227" t="n">
        <v>4</v>
      </c>
      <c r="J2227" t="n">
        <v>213.47</v>
      </c>
      <c r="K2227" t="n">
        <v>53.44</v>
      </c>
      <c r="L2227" t="n">
        <v>18.75</v>
      </c>
      <c r="M2227" t="n">
        <v>2</v>
      </c>
      <c r="N2227" t="n">
        <v>46.28</v>
      </c>
      <c r="O2227" t="n">
        <v>26561.93</v>
      </c>
      <c r="P2227" t="n">
        <v>78.56999999999999</v>
      </c>
      <c r="Q2227" t="n">
        <v>204.14</v>
      </c>
      <c r="R2227" t="n">
        <v>23.44</v>
      </c>
      <c r="S2227" t="n">
        <v>17.37</v>
      </c>
      <c r="T2227" t="n">
        <v>942.02</v>
      </c>
      <c r="U2227" t="n">
        <v>0.74</v>
      </c>
      <c r="V2227" t="n">
        <v>0.76</v>
      </c>
      <c r="W2227" t="n">
        <v>1.14</v>
      </c>
      <c r="X2227" t="n">
        <v>0.05</v>
      </c>
      <c r="Y2227" t="n">
        <v>1</v>
      </c>
      <c r="Z2227" t="n">
        <v>10</v>
      </c>
    </row>
    <row r="2228">
      <c r="A2228" t="n">
        <v>72</v>
      </c>
      <c r="B2228" t="n">
        <v>95</v>
      </c>
      <c r="C2228" t="inlineStr">
        <is>
          <t xml:space="preserve">CONCLUIDO	</t>
        </is>
      </c>
      <c r="D2228" t="n">
        <v>10.6806</v>
      </c>
      <c r="E2228" t="n">
        <v>9.359999999999999</v>
      </c>
      <c r="F2228" t="n">
        <v>6.75</v>
      </c>
      <c r="G2228" t="n">
        <v>101.18</v>
      </c>
      <c r="H2228" t="n">
        <v>1.58</v>
      </c>
      <c r="I2228" t="n">
        <v>4</v>
      </c>
      <c r="J2228" t="n">
        <v>213.87</v>
      </c>
      <c r="K2228" t="n">
        <v>53.44</v>
      </c>
      <c r="L2228" t="n">
        <v>19</v>
      </c>
      <c r="M2228" t="n">
        <v>2</v>
      </c>
      <c r="N2228" t="n">
        <v>46.44</v>
      </c>
      <c r="O2228" t="n">
        <v>26611.98</v>
      </c>
      <c r="P2228" t="n">
        <v>78.64</v>
      </c>
      <c r="Q2228" t="n">
        <v>204.14</v>
      </c>
      <c r="R2228" t="n">
        <v>23.49</v>
      </c>
      <c r="S2228" t="n">
        <v>17.37</v>
      </c>
      <c r="T2228" t="n">
        <v>969.25</v>
      </c>
      <c r="U2228" t="n">
        <v>0.74</v>
      </c>
      <c r="V2228" t="n">
        <v>0.76</v>
      </c>
      <c r="W2228" t="n">
        <v>1.14</v>
      </c>
      <c r="X2228" t="n">
        <v>0.05</v>
      </c>
      <c r="Y2228" t="n">
        <v>1</v>
      </c>
      <c r="Z2228" t="n">
        <v>10</v>
      </c>
    </row>
    <row r="2229">
      <c r="A2229" t="n">
        <v>73</v>
      </c>
      <c r="B2229" t="n">
        <v>95</v>
      </c>
      <c r="C2229" t="inlineStr">
        <is>
          <t xml:space="preserve">CONCLUIDO	</t>
        </is>
      </c>
      <c r="D2229" t="n">
        <v>10.6784</v>
      </c>
      <c r="E2229" t="n">
        <v>9.359999999999999</v>
      </c>
      <c r="F2229" t="n">
        <v>6.75</v>
      </c>
      <c r="G2229" t="n">
        <v>101.21</v>
      </c>
      <c r="H2229" t="n">
        <v>1.6</v>
      </c>
      <c r="I2229" t="n">
        <v>4</v>
      </c>
      <c r="J2229" t="n">
        <v>214.28</v>
      </c>
      <c r="K2229" t="n">
        <v>53.44</v>
      </c>
      <c r="L2229" t="n">
        <v>19.25</v>
      </c>
      <c r="M2229" t="n">
        <v>2</v>
      </c>
      <c r="N2229" t="n">
        <v>46.6</v>
      </c>
      <c r="O2229" t="n">
        <v>26662.08</v>
      </c>
      <c r="P2229" t="n">
        <v>78.76000000000001</v>
      </c>
      <c r="Q2229" t="n">
        <v>204.15</v>
      </c>
      <c r="R2229" t="n">
        <v>23.63</v>
      </c>
      <c r="S2229" t="n">
        <v>17.37</v>
      </c>
      <c r="T2229" t="n">
        <v>1038.13</v>
      </c>
      <c r="U2229" t="n">
        <v>0.74</v>
      </c>
      <c r="V2229" t="n">
        <v>0.76</v>
      </c>
      <c r="W2229" t="n">
        <v>1.14</v>
      </c>
      <c r="X2229" t="n">
        <v>0.06</v>
      </c>
      <c r="Y2229" t="n">
        <v>1</v>
      </c>
      <c r="Z2229" t="n">
        <v>10</v>
      </c>
    </row>
    <row r="2230">
      <c r="A2230" t="n">
        <v>74</v>
      </c>
      <c r="B2230" t="n">
        <v>95</v>
      </c>
      <c r="C2230" t="inlineStr">
        <is>
          <t xml:space="preserve">CONCLUIDO	</t>
        </is>
      </c>
      <c r="D2230" t="n">
        <v>10.6768</v>
      </c>
      <c r="E2230" t="n">
        <v>9.369999999999999</v>
      </c>
      <c r="F2230" t="n">
        <v>6.75</v>
      </c>
      <c r="G2230" t="n">
        <v>101.23</v>
      </c>
      <c r="H2230" t="n">
        <v>1.61</v>
      </c>
      <c r="I2230" t="n">
        <v>4</v>
      </c>
      <c r="J2230" t="n">
        <v>214.69</v>
      </c>
      <c r="K2230" t="n">
        <v>53.44</v>
      </c>
      <c r="L2230" t="n">
        <v>19.5</v>
      </c>
      <c r="M2230" t="n">
        <v>2</v>
      </c>
      <c r="N2230" t="n">
        <v>46.75</v>
      </c>
      <c r="O2230" t="n">
        <v>26712.23</v>
      </c>
      <c r="P2230" t="n">
        <v>78.93000000000001</v>
      </c>
      <c r="Q2230" t="n">
        <v>204.14</v>
      </c>
      <c r="R2230" t="n">
        <v>23.65</v>
      </c>
      <c r="S2230" t="n">
        <v>17.37</v>
      </c>
      <c r="T2230" t="n">
        <v>1046.69</v>
      </c>
      <c r="U2230" t="n">
        <v>0.73</v>
      </c>
      <c r="V2230" t="n">
        <v>0.76</v>
      </c>
      <c r="W2230" t="n">
        <v>1.14</v>
      </c>
      <c r="X2230" t="n">
        <v>0.06</v>
      </c>
      <c r="Y2230" t="n">
        <v>1</v>
      </c>
      <c r="Z2230" t="n">
        <v>10</v>
      </c>
    </row>
    <row r="2231">
      <c r="A2231" t="n">
        <v>75</v>
      </c>
      <c r="B2231" t="n">
        <v>95</v>
      </c>
      <c r="C2231" t="inlineStr">
        <is>
          <t xml:space="preserve">CONCLUIDO	</t>
        </is>
      </c>
      <c r="D2231" t="n">
        <v>10.672</v>
      </c>
      <c r="E2231" t="n">
        <v>9.369999999999999</v>
      </c>
      <c r="F2231" t="n">
        <v>6.75</v>
      </c>
      <c r="G2231" t="n">
        <v>101.29</v>
      </c>
      <c r="H2231" t="n">
        <v>1.63</v>
      </c>
      <c r="I2231" t="n">
        <v>4</v>
      </c>
      <c r="J2231" t="n">
        <v>215.09</v>
      </c>
      <c r="K2231" t="n">
        <v>53.44</v>
      </c>
      <c r="L2231" t="n">
        <v>19.75</v>
      </c>
      <c r="M2231" t="n">
        <v>2</v>
      </c>
      <c r="N2231" t="n">
        <v>46.91</v>
      </c>
      <c r="O2231" t="n">
        <v>26762.44</v>
      </c>
      <c r="P2231" t="n">
        <v>78.93000000000001</v>
      </c>
      <c r="Q2231" t="n">
        <v>204.18</v>
      </c>
      <c r="R2231" t="n">
        <v>23.7</v>
      </c>
      <c r="S2231" t="n">
        <v>17.37</v>
      </c>
      <c r="T2231" t="n">
        <v>1073.33</v>
      </c>
      <c r="U2231" t="n">
        <v>0.73</v>
      </c>
      <c r="V2231" t="n">
        <v>0.76</v>
      </c>
      <c r="W2231" t="n">
        <v>1.14</v>
      </c>
      <c r="X2231" t="n">
        <v>0.06</v>
      </c>
      <c r="Y2231" t="n">
        <v>1</v>
      </c>
      <c r="Z2231" t="n">
        <v>10</v>
      </c>
    </row>
    <row r="2232">
      <c r="A2232" t="n">
        <v>76</v>
      </c>
      <c r="B2232" t="n">
        <v>95</v>
      </c>
      <c r="C2232" t="inlineStr">
        <is>
          <t xml:space="preserve">CONCLUIDO	</t>
        </is>
      </c>
      <c r="D2232" t="n">
        <v>10.68</v>
      </c>
      <c r="E2232" t="n">
        <v>9.359999999999999</v>
      </c>
      <c r="F2232" t="n">
        <v>6.75</v>
      </c>
      <c r="G2232" t="n">
        <v>101.19</v>
      </c>
      <c r="H2232" t="n">
        <v>1.65</v>
      </c>
      <c r="I2232" t="n">
        <v>4</v>
      </c>
      <c r="J2232" t="n">
        <v>215.5</v>
      </c>
      <c r="K2232" t="n">
        <v>53.44</v>
      </c>
      <c r="L2232" t="n">
        <v>20</v>
      </c>
      <c r="M2232" t="n">
        <v>2</v>
      </c>
      <c r="N2232" t="n">
        <v>47.07</v>
      </c>
      <c r="O2232" t="n">
        <v>26812.71</v>
      </c>
      <c r="P2232" t="n">
        <v>79.16</v>
      </c>
      <c r="Q2232" t="n">
        <v>204.14</v>
      </c>
      <c r="R2232" t="n">
        <v>23.58</v>
      </c>
      <c r="S2232" t="n">
        <v>17.37</v>
      </c>
      <c r="T2232" t="n">
        <v>1010.69</v>
      </c>
      <c r="U2232" t="n">
        <v>0.74</v>
      </c>
      <c r="V2232" t="n">
        <v>0.76</v>
      </c>
      <c r="W2232" t="n">
        <v>1.14</v>
      </c>
      <c r="X2232" t="n">
        <v>0.05</v>
      </c>
      <c r="Y2232" t="n">
        <v>1</v>
      </c>
      <c r="Z2232" t="n">
        <v>10</v>
      </c>
    </row>
    <row r="2233">
      <c r="A2233" t="n">
        <v>77</v>
      </c>
      <c r="B2233" t="n">
        <v>95</v>
      </c>
      <c r="C2233" t="inlineStr">
        <is>
          <t xml:space="preserve">CONCLUIDO	</t>
        </is>
      </c>
      <c r="D2233" t="n">
        <v>10.685</v>
      </c>
      <c r="E2233" t="n">
        <v>9.359999999999999</v>
      </c>
      <c r="F2233" t="n">
        <v>6.74</v>
      </c>
      <c r="G2233" t="n">
        <v>101.12</v>
      </c>
      <c r="H2233" t="n">
        <v>1.67</v>
      </c>
      <c r="I2233" t="n">
        <v>4</v>
      </c>
      <c r="J2233" t="n">
        <v>215.91</v>
      </c>
      <c r="K2233" t="n">
        <v>53.44</v>
      </c>
      <c r="L2233" t="n">
        <v>20.25</v>
      </c>
      <c r="M2233" t="n">
        <v>2</v>
      </c>
      <c r="N2233" t="n">
        <v>47.23</v>
      </c>
      <c r="O2233" t="n">
        <v>26863.02</v>
      </c>
      <c r="P2233" t="n">
        <v>79.17</v>
      </c>
      <c r="Q2233" t="n">
        <v>204.14</v>
      </c>
      <c r="R2233" t="n">
        <v>23.42</v>
      </c>
      <c r="S2233" t="n">
        <v>17.37</v>
      </c>
      <c r="T2233" t="n">
        <v>932.1</v>
      </c>
      <c r="U2233" t="n">
        <v>0.74</v>
      </c>
      <c r="V2233" t="n">
        <v>0.76</v>
      </c>
      <c r="W2233" t="n">
        <v>1.14</v>
      </c>
      <c r="X2233" t="n">
        <v>0.05</v>
      </c>
      <c r="Y2233" t="n">
        <v>1</v>
      </c>
      <c r="Z2233" t="n">
        <v>10</v>
      </c>
    </row>
    <row r="2234">
      <c r="A2234" t="n">
        <v>78</v>
      </c>
      <c r="B2234" t="n">
        <v>95</v>
      </c>
      <c r="C2234" t="inlineStr">
        <is>
          <t xml:space="preserve">CONCLUIDO	</t>
        </is>
      </c>
      <c r="D2234" t="n">
        <v>10.6809</v>
      </c>
      <c r="E2234" t="n">
        <v>9.359999999999999</v>
      </c>
      <c r="F2234" t="n">
        <v>6.75</v>
      </c>
      <c r="G2234" t="n">
        <v>101.17</v>
      </c>
      <c r="H2234" t="n">
        <v>1.68</v>
      </c>
      <c r="I2234" t="n">
        <v>4</v>
      </c>
      <c r="J2234" t="n">
        <v>216.32</v>
      </c>
      <c r="K2234" t="n">
        <v>53.44</v>
      </c>
      <c r="L2234" t="n">
        <v>20.5</v>
      </c>
      <c r="M2234" t="n">
        <v>2</v>
      </c>
      <c r="N2234" t="n">
        <v>47.38</v>
      </c>
      <c r="O2234" t="n">
        <v>26913.4</v>
      </c>
      <c r="P2234" t="n">
        <v>79.18000000000001</v>
      </c>
      <c r="Q2234" t="n">
        <v>204.14</v>
      </c>
      <c r="R2234" t="n">
        <v>23.55</v>
      </c>
      <c r="S2234" t="n">
        <v>17.37</v>
      </c>
      <c r="T2234" t="n">
        <v>998.5</v>
      </c>
      <c r="U2234" t="n">
        <v>0.74</v>
      </c>
      <c r="V2234" t="n">
        <v>0.76</v>
      </c>
      <c r="W2234" t="n">
        <v>1.14</v>
      </c>
      <c r="X2234" t="n">
        <v>0.05</v>
      </c>
      <c r="Y2234" t="n">
        <v>1</v>
      </c>
      <c r="Z2234" t="n">
        <v>10</v>
      </c>
    </row>
    <row r="2235">
      <c r="A2235" t="n">
        <v>79</v>
      </c>
      <c r="B2235" t="n">
        <v>95</v>
      </c>
      <c r="C2235" t="inlineStr">
        <is>
          <t xml:space="preserve">CONCLUIDO	</t>
        </is>
      </c>
      <c r="D2235" t="n">
        <v>10.6746</v>
      </c>
      <c r="E2235" t="n">
        <v>9.369999999999999</v>
      </c>
      <c r="F2235" t="n">
        <v>6.75</v>
      </c>
      <c r="G2235" t="n">
        <v>101.26</v>
      </c>
      <c r="H2235" t="n">
        <v>1.7</v>
      </c>
      <c r="I2235" t="n">
        <v>4</v>
      </c>
      <c r="J2235" t="n">
        <v>216.73</v>
      </c>
      <c r="K2235" t="n">
        <v>53.44</v>
      </c>
      <c r="L2235" t="n">
        <v>20.75</v>
      </c>
      <c r="M2235" t="n">
        <v>2</v>
      </c>
      <c r="N2235" t="n">
        <v>47.54</v>
      </c>
      <c r="O2235" t="n">
        <v>26963.82</v>
      </c>
      <c r="P2235" t="n">
        <v>79.02</v>
      </c>
      <c r="Q2235" t="n">
        <v>204.14</v>
      </c>
      <c r="R2235" t="n">
        <v>23.67</v>
      </c>
      <c r="S2235" t="n">
        <v>17.37</v>
      </c>
      <c r="T2235" t="n">
        <v>1058.29</v>
      </c>
      <c r="U2235" t="n">
        <v>0.73</v>
      </c>
      <c r="V2235" t="n">
        <v>0.76</v>
      </c>
      <c r="W2235" t="n">
        <v>1.14</v>
      </c>
      <c r="X2235" t="n">
        <v>0.06</v>
      </c>
      <c r="Y2235" t="n">
        <v>1</v>
      </c>
      <c r="Z2235" t="n">
        <v>10</v>
      </c>
    </row>
    <row r="2236">
      <c r="A2236" t="n">
        <v>80</v>
      </c>
      <c r="B2236" t="n">
        <v>95</v>
      </c>
      <c r="C2236" t="inlineStr">
        <is>
          <t xml:space="preserve">CONCLUIDO	</t>
        </is>
      </c>
      <c r="D2236" t="n">
        <v>10.6743</v>
      </c>
      <c r="E2236" t="n">
        <v>9.369999999999999</v>
      </c>
      <c r="F2236" t="n">
        <v>6.75</v>
      </c>
      <c r="G2236" t="n">
        <v>101.26</v>
      </c>
      <c r="H2236" t="n">
        <v>1.72</v>
      </c>
      <c r="I2236" t="n">
        <v>4</v>
      </c>
      <c r="J2236" t="n">
        <v>217.14</v>
      </c>
      <c r="K2236" t="n">
        <v>53.44</v>
      </c>
      <c r="L2236" t="n">
        <v>21</v>
      </c>
      <c r="M2236" t="n">
        <v>2</v>
      </c>
      <c r="N2236" t="n">
        <v>47.7</v>
      </c>
      <c r="O2236" t="n">
        <v>27014.3</v>
      </c>
      <c r="P2236" t="n">
        <v>78.94</v>
      </c>
      <c r="Q2236" t="n">
        <v>204.14</v>
      </c>
      <c r="R2236" t="n">
        <v>23.65</v>
      </c>
      <c r="S2236" t="n">
        <v>17.37</v>
      </c>
      <c r="T2236" t="n">
        <v>1049.03</v>
      </c>
      <c r="U2236" t="n">
        <v>0.73</v>
      </c>
      <c r="V2236" t="n">
        <v>0.76</v>
      </c>
      <c r="W2236" t="n">
        <v>1.14</v>
      </c>
      <c r="X2236" t="n">
        <v>0.06</v>
      </c>
      <c r="Y2236" t="n">
        <v>1</v>
      </c>
      <c r="Z2236" t="n">
        <v>10</v>
      </c>
    </row>
    <row r="2237">
      <c r="A2237" t="n">
        <v>81</v>
      </c>
      <c r="B2237" t="n">
        <v>95</v>
      </c>
      <c r="C2237" t="inlineStr">
        <is>
          <t xml:space="preserve">CONCLUIDO	</t>
        </is>
      </c>
      <c r="D2237" t="n">
        <v>10.6749</v>
      </c>
      <c r="E2237" t="n">
        <v>9.369999999999999</v>
      </c>
      <c r="F2237" t="n">
        <v>6.75</v>
      </c>
      <c r="G2237" t="n">
        <v>101.25</v>
      </c>
      <c r="H2237" t="n">
        <v>1.74</v>
      </c>
      <c r="I2237" t="n">
        <v>4</v>
      </c>
      <c r="J2237" t="n">
        <v>217.55</v>
      </c>
      <c r="K2237" t="n">
        <v>53.44</v>
      </c>
      <c r="L2237" t="n">
        <v>21.25</v>
      </c>
      <c r="M2237" t="n">
        <v>2</v>
      </c>
      <c r="N2237" t="n">
        <v>47.86</v>
      </c>
      <c r="O2237" t="n">
        <v>27064.84</v>
      </c>
      <c r="P2237" t="n">
        <v>78.8</v>
      </c>
      <c r="Q2237" t="n">
        <v>204.14</v>
      </c>
      <c r="R2237" t="n">
        <v>23.64</v>
      </c>
      <c r="S2237" t="n">
        <v>17.37</v>
      </c>
      <c r="T2237" t="n">
        <v>1043.84</v>
      </c>
      <c r="U2237" t="n">
        <v>0.73</v>
      </c>
      <c r="V2237" t="n">
        <v>0.76</v>
      </c>
      <c r="W2237" t="n">
        <v>1.14</v>
      </c>
      <c r="X2237" t="n">
        <v>0.06</v>
      </c>
      <c r="Y2237" t="n">
        <v>1</v>
      </c>
      <c r="Z2237" t="n">
        <v>10</v>
      </c>
    </row>
    <row r="2238">
      <c r="A2238" t="n">
        <v>82</v>
      </c>
      <c r="B2238" t="n">
        <v>95</v>
      </c>
      <c r="C2238" t="inlineStr">
        <is>
          <t xml:space="preserve">CONCLUIDO	</t>
        </is>
      </c>
      <c r="D2238" t="n">
        <v>10.6784</v>
      </c>
      <c r="E2238" t="n">
        <v>9.359999999999999</v>
      </c>
      <c r="F2238" t="n">
        <v>6.75</v>
      </c>
      <c r="G2238" t="n">
        <v>101.21</v>
      </c>
      <c r="H2238" t="n">
        <v>1.75</v>
      </c>
      <c r="I2238" t="n">
        <v>4</v>
      </c>
      <c r="J2238" t="n">
        <v>217.96</v>
      </c>
      <c r="K2238" t="n">
        <v>53.44</v>
      </c>
      <c r="L2238" t="n">
        <v>21.5</v>
      </c>
      <c r="M2238" t="n">
        <v>2</v>
      </c>
      <c r="N2238" t="n">
        <v>48.02</v>
      </c>
      <c r="O2238" t="n">
        <v>27115.43</v>
      </c>
      <c r="P2238" t="n">
        <v>78.59</v>
      </c>
      <c r="Q2238" t="n">
        <v>204.18</v>
      </c>
      <c r="R2238" t="n">
        <v>23.58</v>
      </c>
      <c r="S2238" t="n">
        <v>17.37</v>
      </c>
      <c r="T2238" t="n">
        <v>1010.38</v>
      </c>
      <c r="U2238" t="n">
        <v>0.74</v>
      </c>
      <c r="V2238" t="n">
        <v>0.76</v>
      </c>
      <c r="W2238" t="n">
        <v>1.14</v>
      </c>
      <c r="X2238" t="n">
        <v>0.06</v>
      </c>
      <c r="Y2238" t="n">
        <v>1</v>
      </c>
      <c r="Z2238" t="n">
        <v>10</v>
      </c>
    </row>
    <row r="2239">
      <c r="A2239" t="n">
        <v>83</v>
      </c>
      <c r="B2239" t="n">
        <v>95</v>
      </c>
      <c r="C2239" t="inlineStr">
        <is>
          <t xml:space="preserve">CONCLUIDO	</t>
        </is>
      </c>
      <c r="D2239" t="n">
        <v>10.6825</v>
      </c>
      <c r="E2239" t="n">
        <v>9.359999999999999</v>
      </c>
      <c r="F2239" t="n">
        <v>6.74</v>
      </c>
      <c r="G2239" t="n">
        <v>101.15</v>
      </c>
      <c r="H2239" t="n">
        <v>1.77</v>
      </c>
      <c r="I2239" t="n">
        <v>4</v>
      </c>
      <c r="J2239" t="n">
        <v>218.37</v>
      </c>
      <c r="K2239" t="n">
        <v>53.44</v>
      </c>
      <c r="L2239" t="n">
        <v>21.75</v>
      </c>
      <c r="M2239" t="n">
        <v>2</v>
      </c>
      <c r="N2239" t="n">
        <v>48.18</v>
      </c>
      <c r="O2239" t="n">
        <v>27166.08</v>
      </c>
      <c r="P2239" t="n">
        <v>78.41</v>
      </c>
      <c r="Q2239" t="n">
        <v>204.14</v>
      </c>
      <c r="R2239" t="n">
        <v>23.52</v>
      </c>
      <c r="S2239" t="n">
        <v>17.37</v>
      </c>
      <c r="T2239" t="n">
        <v>982.35</v>
      </c>
      <c r="U2239" t="n">
        <v>0.74</v>
      </c>
      <c r="V2239" t="n">
        <v>0.76</v>
      </c>
      <c r="W2239" t="n">
        <v>1.14</v>
      </c>
      <c r="X2239" t="n">
        <v>0.05</v>
      </c>
      <c r="Y2239" t="n">
        <v>1</v>
      </c>
      <c r="Z2239" t="n">
        <v>10</v>
      </c>
    </row>
    <row r="2240">
      <c r="A2240" t="n">
        <v>84</v>
      </c>
      <c r="B2240" t="n">
        <v>95</v>
      </c>
      <c r="C2240" t="inlineStr">
        <is>
          <t xml:space="preserve">CONCLUIDO	</t>
        </is>
      </c>
      <c r="D2240" t="n">
        <v>10.686</v>
      </c>
      <c r="E2240" t="n">
        <v>9.359999999999999</v>
      </c>
      <c r="F2240" t="n">
        <v>6.74</v>
      </c>
      <c r="G2240" t="n">
        <v>101.11</v>
      </c>
      <c r="H2240" t="n">
        <v>1.79</v>
      </c>
      <c r="I2240" t="n">
        <v>4</v>
      </c>
      <c r="J2240" t="n">
        <v>218.78</v>
      </c>
      <c r="K2240" t="n">
        <v>53.44</v>
      </c>
      <c r="L2240" t="n">
        <v>22</v>
      </c>
      <c r="M2240" t="n">
        <v>2</v>
      </c>
      <c r="N2240" t="n">
        <v>48.34</v>
      </c>
      <c r="O2240" t="n">
        <v>27216.79</v>
      </c>
      <c r="P2240" t="n">
        <v>78.05</v>
      </c>
      <c r="Q2240" t="n">
        <v>204.14</v>
      </c>
      <c r="R2240" t="n">
        <v>23.37</v>
      </c>
      <c r="S2240" t="n">
        <v>17.37</v>
      </c>
      <c r="T2240" t="n">
        <v>906.39</v>
      </c>
      <c r="U2240" t="n">
        <v>0.74</v>
      </c>
      <c r="V2240" t="n">
        <v>0.76</v>
      </c>
      <c r="W2240" t="n">
        <v>1.14</v>
      </c>
      <c r="X2240" t="n">
        <v>0.05</v>
      </c>
      <c r="Y2240" t="n">
        <v>1</v>
      </c>
      <c r="Z2240" t="n">
        <v>10</v>
      </c>
    </row>
    <row r="2241">
      <c r="A2241" t="n">
        <v>85</v>
      </c>
      <c r="B2241" t="n">
        <v>95</v>
      </c>
      <c r="C2241" t="inlineStr">
        <is>
          <t xml:space="preserve">CONCLUIDO	</t>
        </is>
      </c>
      <c r="D2241" t="n">
        <v>10.6847</v>
      </c>
      <c r="E2241" t="n">
        <v>9.359999999999999</v>
      </c>
      <c r="F2241" t="n">
        <v>6.74</v>
      </c>
      <c r="G2241" t="n">
        <v>101.12</v>
      </c>
      <c r="H2241" t="n">
        <v>1.8</v>
      </c>
      <c r="I2241" t="n">
        <v>4</v>
      </c>
      <c r="J2241" t="n">
        <v>219.19</v>
      </c>
      <c r="K2241" t="n">
        <v>53.44</v>
      </c>
      <c r="L2241" t="n">
        <v>22.25</v>
      </c>
      <c r="M2241" t="n">
        <v>2</v>
      </c>
      <c r="N2241" t="n">
        <v>48.51</v>
      </c>
      <c r="O2241" t="n">
        <v>27267.55</v>
      </c>
      <c r="P2241" t="n">
        <v>77.73999999999999</v>
      </c>
      <c r="Q2241" t="n">
        <v>204.14</v>
      </c>
      <c r="R2241" t="n">
        <v>23.45</v>
      </c>
      <c r="S2241" t="n">
        <v>17.37</v>
      </c>
      <c r="T2241" t="n">
        <v>946.55</v>
      </c>
      <c r="U2241" t="n">
        <v>0.74</v>
      </c>
      <c r="V2241" t="n">
        <v>0.76</v>
      </c>
      <c r="W2241" t="n">
        <v>1.14</v>
      </c>
      <c r="X2241" t="n">
        <v>0.05</v>
      </c>
      <c r="Y2241" t="n">
        <v>1</v>
      </c>
      <c r="Z2241" t="n">
        <v>10</v>
      </c>
    </row>
    <row r="2242">
      <c r="A2242" t="n">
        <v>86</v>
      </c>
      <c r="B2242" t="n">
        <v>95</v>
      </c>
      <c r="C2242" t="inlineStr">
        <is>
          <t xml:space="preserve">CONCLUIDO	</t>
        </is>
      </c>
      <c r="D2242" t="n">
        <v>10.6844</v>
      </c>
      <c r="E2242" t="n">
        <v>9.359999999999999</v>
      </c>
      <c r="F2242" t="n">
        <v>6.74</v>
      </c>
      <c r="G2242" t="n">
        <v>101.13</v>
      </c>
      <c r="H2242" t="n">
        <v>1.82</v>
      </c>
      <c r="I2242" t="n">
        <v>4</v>
      </c>
      <c r="J2242" t="n">
        <v>219.6</v>
      </c>
      <c r="K2242" t="n">
        <v>53.44</v>
      </c>
      <c r="L2242" t="n">
        <v>22.5</v>
      </c>
      <c r="M2242" t="n">
        <v>2</v>
      </c>
      <c r="N2242" t="n">
        <v>48.67</v>
      </c>
      <c r="O2242" t="n">
        <v>27318.36</v>
      </c>
      <c r="P2242" t="n">
        <v>77.45</v>
      </c>
      <c r="Q2242" t="n">
        <v>204.14</v>
      </c>
      <c r="R2242" t="n">
        <v>23.42</v>
      </c>
      <c r="S2242" t="n">
        <v>17.37</v>
      </c>
      <c r="T2242" t="n">
        <v>933.24</v>
      </c>
      <c r="U2242" t="n">
        <v>0.74</v>
      </c>
      <c r="V2242" t="n">
        <v>0.76</v>
      </c>
      <c r="W2242" t="n">
        <v>1.14</v>
      </c>
      <c r="X2242" t="n">
        <v>0.05</v>
      </c>
      <c r="Y2242" t="n">
        <v>1</v>
      </c>
      <c r="Z2242" t="n">
        <v>10</v>
      </c>
    </row>
    <row r="2243">
      <c r="A2243" t="n">
        <v>87</v>
      </c>
      <c r="B2243" t="n">
        <v>95</v>
      </c>
      <c r="C2243" t="inlineStr">
        <is>
          <t xml:space="preserve">CONCLUIDO	</t>
        </is>
      </c>
      <c r="D2243" t="n">
        <v>10.6857</v>
      </c>
      <c r="E2243" t="n">
        <v>9.359999999999999</v>
      </c>
      <c r="F2243" t="n">
        <v>6.74</v>
      </c>
      <c r="G2243" t="n">
        <v>101.11</v>
      </c>
      <c r="H2243" t="n">
        <v>1.84</v>
      </c>
      <c r="I2243" t="n">
        <v>4</v>
      </c>
      <c r="J2243" t="n">
        <v>220.01</v>
      </c>
      <c r="K2243" t="n">
        <v>53.44</v>
      </c>
      <c r="L2243" t="n">
        <v>22.75</v>
      </c>
      <c r="M2243" t="n">
        <v>2</v>
      </c>
      <c r="N2243" t="n">
        <v>48.83</v>
      </c>
      <c r="O2243" t="n">
        <v>27369.23</v>
      </c>
      <c r="P2243" t="n">
        <v>76.98</v>
      </c>
      <c r="Q2243" t="n">
        <v>204.14</v>
      </c>
      <c r="R2243" t="n">
        <v>23.41</v>
      </c>
      <c r="S2243" t="n">
        <v>17.37</v>
      </c>
      <c r="T2243" t="n">
        <v>925.61</v>
      </c>
      <c r="U2243" t="n">
        <v>0.74</v>
      </c>
      <c r="V2243" t="n">
        <v>0.76</v>
      </c>
      <c r="W2243" t="n">
        <v>1.14</v>
      </c>
      <c r="X2243" t="n">
        <v>0.05</v>
      </c>
      <c r="Y2243" t="n">
        <v>1</v>
      </c>
      <c r="Z2243" t="n">
        <v>10</v>
      </c>
    </row>
    <row r="2244">
      <c r="A2244" t="n">
        <v>88</v>
      </c>
      <c r="B2244" t="n">
        <v>95</v>
      </c>
      <c r="C2244" t="inlineStr">
        <is>
          <t xml:space="preserve">CONCLUIDO	</t>
        </is>
      </c>
      <c r="D2244" t="n">
        <v>10.6911</v>
      </c>
      <c r="E2244" t="n">
        <v>9.35</v>
      </c>
      <c r="F2244" t="n">
        <v>6.74</v>
      </c>
      <c r="G2244" t="n">
        <v>101.04</v>
      </c>
      <c r="H2244" t="n">
        <v>1.85</v>
      </c>
      <c r="I2244" t="n">
        <v>4</v>
      </c>
      <c r="J2244" t="n">
        <v>220.43</v>
      </c>
      <c r="K2244" t="n">
        <v>53.44</v>
      </c>
      <c r="L2244" t="n">
        <v>23</v>
      </c>
      <c r="M2244" t="n">
        <v>2</v>
      </c>
      <c r="N2244" t="n">
        <v>48.99</v>
      </c>
      <c r="O2244" t="n">
        <v>27420.16</v>
      </c>
      <c r="P2244" t="n">
        <v>76.56</v>
      </c>
      <c r="Q2244" t="n">
        <v>204.14</v>
      </c>
      <c r="R2244" t="n">
        <v>23.17</v>
      </c>
      <c r="S2244" t="n">
        <v>17.37</v>
      </c>
      <c r="T2244" t="n">
        <v>808.22</v>
      </c>
      <c r="U2244" t="n">
        <v>0.75</v>
      </c>
      <c r="V2244" t="n">
        <v>0.76</v>
      </c>
      <c r="W2244" t="n">
        <v>1.14</v>
      </c>
      <c r="X2244" t="n">
        <v>0.04</v>
      </c>
      <c r="Y2244" t="n">
        <v>1</v>
      </c>
      <c r="Z2244" t="n">
        <v>10</v>
      </c>
    </row>
    <row r="2245">
      <c r="A2245" t="n">
        <v>89</v>
      </c>
      <c r="B2245" t="n">
        <v>95</v>
      </c>
      <c r="C2245" t="inlineStr">
        <is>
          <t xml:space="preserve">CONCLUIDO	</t>
        </is>
      </c>
      <c r="D2245" t="n">
        <v>10.6949</v>
      </c>
      <c r="E2245" t="n">
        <v>9.35</v>
      </c>
      <c r="F2245" t="n">
        <v>6.73</v>
      </c>
      <c r="G2245" t="n">
        <v>100.99</v>
      </c>
      <c r="H2245" t="n">
        <v>1.87</v>
      </c>
      <c r="I2245" t="n">
        <v>4</v>
      </c>
      <c r="J2245" t="n">
        <v>220.84</v>
      </c>
      <c r="K2245" t="n">
        <v>53.44</v>
      </c>
      <c r="L2245" t="n">
        <v>23.25</v>
      </c>
      <c r="M2245" t="n">
        <v>2</v>
      </c>
      <c r="N2245" t="n">
        <v>49.16</v>
      </c>
      <c r="O2245" t="n">
        <v>27471.15</v>
      </c>
      <c r="P2245" t="n">
        <v>76.22</v>
      </c>
      <c r="Q2245" t="n">
        <v>204.14</v>
      </c>
      <c r="R2245" t="n">
        <v>23.07</v>
      </c>
      <c r="S2245" t="n">
        <v>17.37</v>
      </c>
      <c r="T2245" t="n">
        <v>756.02</v>
      </c>
      <c r="U2245" t="n">
        <v>0.75</v>
      </c>
      <c r="V2245" t="n">
        <v>0.76</v>
      </c>
      <c r="W2245" t="n">
        <v>1.14</v>
      </c>
      <c r="X2245" t="n">
        <v>0.04</v>
      </c>
      <c r="Y2245" t="n">
        <v>1</v>
      </c>
      <c r="Z2245" t="n">
        <v>10</v>
      </c>
    </row>
    <row r="2246">
      <c r="A2246" t="n">
        <v>90</v>
      </c>
      <c r="B2246" t="n">
        <v>95</v>
      </c>
      <c r="C2246" t="inlineStr">
        <is>
          <t xml:space="preserve">CONCLUIDO	</t>
        </is>
      </c>
      <c r="D2246" t="n">
        <v>10.6895</v>
      </c>
      <c r="E2246" t="n">
        <v>9.359999999999999</v>
      </c>
      <c r="F2246" t="n">
        <v>6.74</v>
      </c>
      <c r="G2246" t="n">
        <v>101.06</v>
      </c>
      <c r="H2246" t="n">
        <v>1.89</v>
      </c>
      <c r="I2246" t="n">
        <v>4</v>
      </c>
      <c r="J2246" t="n">
        <v>221.25</v>
      </c>
      <c r="K2246" t="n">
        <v>53.44</v>
      </c>
      <c r="L2246" t="n">
        <v>23.5</v>
      </c>
      <c r="M2246" t="n">
        <v>1</v>
      </c>
      <c r="N2246" t="n">
        <v>49.32</v>
      </c>
      <c r="O2246" t="n">
        <v>27522.19</v>
      </c>
      <c r="P2246" t="n">
        <v>75.93000000000001</v>
      </c>
      <c r="Q2246" t="n">
        <v>204.14</v>
      </c>
      <c r="R2246" t="n">
        <v>23.15</v>
      </c>
      <c r="S2246" t="n">
        <v>17.37</v>
      </c>
      <c r="T2246" t="n">
        <v>798.24</v>
      </c>
      <c r="U2246" t="n">
        <v>0.75</v>
      </c>
      <c r="V2246" t="n">
        <v>0.76</v>
      </c>
      <c r="W2246" t="n">
        <v>1.14</v>
      </c>
      <c r="X2246" t="n">
        <v>0.05</v>
      </c>
      <c r="Y2246" t="n">
        <v>1</v>
      </c>
      <c r="Z2246" t="n">
        <v>10</v>
      </c>
    </row>
    <row r="2247">
      <c r="A2247" t="n">
        <v>91</v>
      </c>
      <c r="B2247" t="n">
        <v>95</v>
      </c>
      <c r="C2247" t="inlineStr">
        <is>
          <t xml:space="preserve">CONCLUIDO	</t>
        </is>
      </c>
      <c r="D2247" t="n">
        <v>10.6901</v>
      </c>
      <c r="E2247" t="n">
        <v>9.35</v>
      </c>
      <c r="F2247" t="n">
        <v>6.74</v>
      </c>
      <c r="G2247" t="n">
        <v>101.05</v>
      </c>
      <c r="H2247" t="n">
        <v>1.9</v>
      </c>
      <c r="I2247" t="n">
        <v>4</v>
      </c>
      <c r="J2247" t="n">
        <v>221.67</v>
      </c>
      <c r="K2247" t="n">
        <v>53.44</v>
      </c>
      <c r="L2247" t="n">
        <v>23.75</v>
      </c>
      <c r="M2247" t="n">
        <v>1</v>
      </c>
      <c r="N2247" t="n">
        <v>49.48</v>
      </c>
      <c r="O2247" t="n">
        <v>27573.29</v>
      </c>
      <c r="P2247" t="n">
        <v>75.8</v>
      </c>
      <c r="Q2247" t="n">
        <v>204.14</v>
      </c>
      <c r="R2247" t="n">
        <v>23.17</v>
      </c>
      <c r="S2247" t="n">
        <v>17.37</v>
      </c>
      <c r="T2247" t="n">
        <v>809.42</v>
      </c>
      <c r="U2247" t="n">
        <v>0.75</v>
      </c>
      <c r="V2247" t="n">
        <v>0.76</v>
      </c>
      <c r="W2247" t="n">
        <v>1.14</v>
      </c>
      <c r="X2247" t="n">
        <v>0.05</v>
      </c>
      <c r="Y2247" t="n">
        <v>1</v>
      </c>
      <c r="Z2247" t="n">
        <v>10</v>
      </c>
    </row>
    <row r="2248">
      <c r="A2248" t="n">
        <v>92</v>
      </c>
      <c r="B2248" t="n">
        <v>95</v>
      </c>
      <c r="C2248" t="inlineStr">
        <is>
          <t xml:space="preserve">CONCLUIDO	</t>
        </is>
      </c>
      <c r="D2248" t="n">
        <v>10.6885</v>
      </c>
      <c r="E2248" t="n">
        <v>9.359999999999999</v>
      </c>
      <c r="F2248" t="n">
        <v>6.74</v>
      </c>
      <c r="G2248" t="n">
        <v>101.08</v>
      </c>
      <c r="H2248" t="n">
        <v>1.92</v>
      </c>
      <c r="I2248" t="n">
        <v>4</v>
      </c>
      <c r="J2248" t="n">
        <v>222.08</v>
      </c>
      <c r="K2248" t="n">
        <v>53.44</v>
      </c>
      <c r="L2248" t="n">
        <v>24</v>
      </c>
      <c r="M2248" t="n">
        <v>1</v>
      </c>
      <c r="N2248" t="n">
        <v>49.65</v>
      </c>
      <c r="O2248" t="n">
        <v>27624.44</v>
      </c>
      <c r="P2248" t="n">
        <v>75.7</v>
      </c>
      <c r="Q2248" t="n">
        <v>204.14</v>
      </c>
      <c r="R2248" t="n">
        <v>23.19</v>
      </c>
      <c r="S2248" t="n">
        <v>17.37</v>
      </c>
      <c r="T2248" t="n">
        <v>818.65</v>
      </c>
      <c r="U2248" t="n">
        <v>0.75</v>
      </c>
      <c r="V2248" t="n">
        <v>0.76</v>
      </c>
      <c r="W2248" t="n">
        <v>1.14</v>
      </c>
      <c r="X2248" t="n">
        <v>0.05</v>
      </c>
      <c r="Y2248" t="n">
        <v>1</v>
      </c>
      <c r="Z2248" t="n">
        <v>10</v>
      </c>
    </row>
    <row r="2249">
      <c r="A2249" t="n">
        <v>93</v>
      </c>
      <c r="B2249" t="n">
        <v>95</v>
      </c>
      <c r="C2249" t="inlineStr">
        <is>
          <t xml:space="preserve">CONCLUIDO	</t>
        </is>
      </c>
      <c r="D2249" t="n">
        <v>10.6876</v>
      </c>
      <c r="E2249" t="n">
        <v>9.359999999999999</v>
      </c>
      <c r="F2249" t="n">
        <v>6.74</v>
      </c>
      <c r="G2249" t="n">
        <v>101.09</v>
      </c>
      <c r="H2249" t="n">
        <v>1.94</v>
      </c>
      <c r="I2249" t="n">
        <v>4</v>
      </c>
      <c r="J2249" t="n">
        <v>222.5</v>
      </c>
      <c r="K2249" t="n">
        <v>53.44</v>
      </c>
      <c r="L2249" t="n">
        <v>24.25</v>
      </c>
      <c r="M2249" t="n">
        <v>1</v>
      </c>
      <c r="N2249" t="n">
        <v>49.81</v>
      </c>
      <c r="O2249" t="n">
        <v>27675.78</v>
      </c>
      <c r="P2249" t="n">
        <v>75.56999999999999</v>
      </c>
      <c r="Q2249" t="n">
        <v>204.14</v>
      </c>
      <c r="R2249" t="n">
        <v>23.24</v>
      </c>
      <c r="S2249" t="n">
        <v>17.37</v>
      </c>
      <c r="T2249" t="n">
        <v>840.17</v>
      </c>
      <c r="U2249" t="n">
        <v>0.75</v>
      </c>
      <c r="V2249" t="n">
        <v>0.76</v>
      </c>
      <c r="W2249" t="n">
        <v>1.14</v>
      </c>
      <c r="X2249" t="n">
        <v>0.05</v>
      </c>
      <c r="Y2249" t="n">
        <v>1</v>
      </c>
      <c r="Z2249" t="n">
        <v>10</v>
      </c>
    </row>
    <row r="2250">
      <c r="A2250" t="n">
        <v>94</v>
      </c>
      <c r="B2250" t="n">
        <v>95</v>
      </c>
      <c r="C2250" t="inlineStr">
        <is>
          <t xml:space="preserve">CONCLUIDO	</t>
        </is>
      </c>
      <c r="D2250" t="n">
        <v>10.6869</v>
      </c>
      <c r="E2250" t="n">
        <v>9.359999999999999</v>
      </c>
      <c r="F2250" t="n">
        <v>6.74</v>
      </c>
      <c r="G2250" t="n">
        <v>101.1</v>
      </c>
      <c r="H2250" t="n">
        <v>1.95</v>
      </c>
      <c r="I2250" t="n">
        <v>4</v>
      </c>
      <c r="J2250" t="n">
        <v>222.92</v>
      </c>
      <c r="K2250" t="n">
        <v>53.44</v>
      </c>
      <c r="L2250" t="n">
        <v>24.5</v>
      </c>
      <c r="M2250" t="n">
        <v>0</v>
      </c>
      <c r="N2250" t="n">
        <v>49.98</v>
      </c>
      <c r="O2250" t="n">
        <v>27727.05</v>
      </c>
      <c r="P2250" t="n">
        <v>75.42</v>
      </c>
      <c r="Q2250" t="n">
        <v>204.14</v>
      </c>
      <c r="R2250" t="n">
        <v>23.25</v>
      </c>
      <c r="S2250" t="n">
        <v>17.37</v>
      </c>
      <c r="T2250" t="n">
        <v>846.62</v>
      </c>
      <c r="U2250" t="n">
        <v>0.75</v>
      </c>
      <c r="V2250" t="n">
        <v>0.76</v>
      </c>
      <c r="W2250" t="n">
        <v>1.14</v>
      </c>
      <c r="X2250" t="n">
        <v>0.05</v>
      </c>
      <c r="Y2250" t="n">
        <v>1</v>
      </c>
      <c r="Z2250" t="n">
        <v>10</v>
      </c>
    </row>
    <row r="2251">
      <c r="A2251" t="n">
        <v>0</v>
      </c>
      <c r="B2251" t="n">
        <v>55</v>
      </c>
      <c r="C2251" t="inlineStr">
        <is>
          <t xml:space="preserve">CONCLUIDO	</t>
        </is>
      </c>
      <c r="D2251" t="n">
        <v>8.8626</v>
      </c>
      <c r="E2251" t="n">
        <v>11.28</v>
      </c>
      <c r="F2251" t="n">
        <v>7.84</v>
      </c>
      <c r="G2251" t="n">
        <v>8.25</v>
      </c>
      <c r="H2251" t="n">
        <v>0.15</v>
      </c>
      <c r="I2251" t="n">
        <v>57</v>
      </c>
      <c r="J2251" t="n">
        <v>116.05</v>
      </c>
      <c r="K2251" t="n">
        <v>43.4</v>
      </c>
      <c r="L2251" t="n">
        <v>1</v>
      </c>
      <c r="M2251" t="n">
        <v>55</v>
      </c>
      <c r="N2251" t="n">
        <v>16.65</v>
      </c>
      <c r="O2251" t="n">
        <v>14546.17</v>
      </c>
      <c r="P2251" t="n">
        <v>77.78</v>
      </c>
      <c r="Q2251" t="n">
        <v>204.19</v>
      </c>
      <c r="R2251" t="n">
        <v>57.49</v>
      </c>
      <c r="S2251" t="n">
        <v>17.37</v>
      </c>
      <c r="T2251" t="n">
        <v>17701.33</v>
      </c>
      <c r="U2251" t="n">
        <v>0.3</v>
      </c>
      <c r="V2251" t="n">
        <v>0.65</v>
      </c>
      <c r="W2251" t="n">
        <v>1.23</v>
      </c>
      <c r="X2251" t="n">
        <v>1.14</v>
      </c>
      <c r="Y2251" t="n">
        <v>1</v>
      </c>
      <c r="Z2251" t="n">
        <v>10</v>
      </c>
    </row>
    <row r="2252">
      <c r="A2252" t="n">
        <v>1</v>
      </c>
      <c r="B2252" t="n">
        <v>55</v>
      </c>
      <c r="C2252" t="inlineStr">
        <is>
          <t xml:space="preserve">CONCLUIDO	</t>
        </is>
      </c>
      <c r="D2252" t="n">
        <v>9.339</v>
      </c>
      <c r="E2252" t="n">
        <v>10.71</v>
      </c>
      <c r="F2252" t="n">
        <v>7.57</v>
      </c>
      <c r="G2252" t="n">
        <v>10.33</v>
      </c>
      <c r="H2252" t="n">
        <v>0.19</v>
      </c>
      <c r="I2252" t="n">
        <v>44</v>
      </c>
      <c r="J2252" t="n">
        <v>116.37</v>
      </c>
      <c r="K2252" t="n">
        <v>43.4</v>
      </c>
      <c r="L2252" t="n">
        <v>1.25</v>
      </c>
      <c r="M2252" t="n">
        <v>42</v>
      </c>
      <c r="N2252" t="n">
        <v>16.72</v>
      </c>
      <c r="O2252" t="n">
        <v>14585.96</v>
      </c>
      <c r="P2252" t="n">
        <v>74.81999999999999</v>
      </c>
      <c r="Q2252" t="n">
        <v>204.18</v>
      </c>
      <c r="R2252" t="n">
        <v>49.19</v>
      </c>
      <c r="S2252" t="n">
        <v>17.37</v>
      </c>
      <c r="T2252" t="n">
        <v>13617.93</v>
      </c>
      <c r="U2252" t="n">
        <v>0.35</v>
      </c>
      <c r="V2252" t="n">
        <v>0.67</v>
      </c>
      <c r="W2252" t="n">
        <v>1.21</v>
      </c>
      <c r="X2252" t="n">
        <v>0.88</v>
      </c>
      <c r="Y2252" t="n">
        <v>1</v>
      </c>
      <c r="Z2252" t="n">
        <v>10</v>
      </c>
    </row>
    <row r="2253">
      <c r="A2253" t="n">
        <v>2</v>
      </c>
      <c r="B2253" t="n">
        <v>55</v>
      </c>
      <c r="C2253" t="inlineStr">
        <is>
          <t xml:space="preserve">CONCLUIDO	</t>
        </is>
      </c>
      <c r="D2253" t="n">
        <v>9.670400000000001</v>
      </c>
      <c r="E2253" t="n">
        <v>10.34</v>
      </c>
      <c r="F2253" t="n">
        <v>7.4</v>
      </c>
      <c r="G2253" t="n">
        <v>12.33</v>
      </c>
      <c r="H2253" t="n">
        <v>0.23</v>
      </c>
      <c r="I2253" t="n">
        <v>36</v>
      </c>
      <c r="J2253" t="n">
        <v>116.69</v>
      </c>
      <c r="K2253" t="n">
        <v>43.4</v>
      </c>
      <c r="L2253" t="n">
        <v>1.5</v>
      </c>
      <c r="M2253" t="n">
        <v>34</v>
      </c>
      <c r="N2253" t="n">
        <v>16.79</v>
      </c>
      <c r="O2253" t="n">
        <v>14625.77</v>
      </c>
      <c r="P2253" t="n">
        <v>72.8</v>
      </c>
      <c r="Q2253" t="n">
        <v>204.18</v>
      </c>
      <c r="R2253" t="n">
        <v>43.65</v>
      </c>
      <c r="S2253" t="n">
        <v>17.37</v>
      </c>
      <c r="T2253" t="n">
        <v>10887.51</v>
      </c>
      <c r="U2253" t="n">
        <v>0.4</v>
      </c>
      <c r="V2253" t="n">
        <v>0.6899999999999999</v>
      </c>
      <c r="W2253" t="n">
        <v>1.2</v>
      </c>
      <c r="X2253" t="n">
        <v>0.7</v>
      </c>
      <c r="Y2253" t="n">
        <v>1</v>
      </c>
      <c r="Z2253" t="n">
        <v>10</v>
      </c>
    </row>
    <row r="2254">
      <c r="A2254" t="n">
        <v>3</v>
      </c>
      <c r="B2254" t="n">
        <v>55</v>
      </c>
      <c r="C2254" t="inlineStr">
        <is>
          <t xml:space="preserve">CONCLUIDO	</t>
        </is>
      </c>
      <c r="D2254" t="n">
        <v>9.8787</v>
      </c>
      <c r="E2254" t="n">
        <v>10.12</v>
      </c>
      <c r="F2254" t="n">
        <v>7.3</v>
      </c>
      <c r="G2254" t="n">
        <v>14.13</v>
      </c>
      <c r="H2254" t="n">
        <v>0.26</v>
      </c>
      <c r="I2254" t="n">
        <v>31</v>
      </c>
      <c r="J2254" t="n">
        <v>117.01</v>
      </c>
      <c r="K2254" t="n">
        <v>43.4</v>
      </c>
      <c r="L2254" t="n">
        <v>1.75</v>
      </c>
      <c r="M2254" t="n">
        <v>29</v>
      </c>
      <c r="N2254" t="n">
        <v>16.86</v>
      </c>
      <c r="O2254" t="n">
        <v>14665.62</v>
      </c>
      <c r="P2254" t="n">
        <v>71.48</v>
      </c>
      <c r="Q2254" t="n">
        <v>204.16</v>
      </c>
      <c r="R2254" t="n">
        <v>40.52</v>
      </c>
      <c r="S2254" t="n">
        <v>17.37</v>
      </c>
      <c r="T2254" t="n">
        <v>9346.4</v>
      </c>
      <c r="U2254" t="n">
        <v>0.43</v>
      </c>
      <c r="V2254" t="n">
        <v>0.7</v>
      </c>
      <c r="W2254" t="n">
        <v>1.19</v>
      </c>
      <c r="X2254" t="n">
        <v>0.61</v>
      </c>
      <c r="Y2254" t="n">
        <v>1</v>
      </c>
      <c r="Z2254" t="n">
        <v>10</v>
      </c>
    </row>
    <row r="2255">
      <c r="A2255" t="n">
        <v>4</v>
      </c>
      <c r="B2255" t="n">
        <v>55</v>
      </c>
      <c r="C2255" t="inlineStr">
        <is>
          <t xml:space="preserve">CONCLUIDO	</t>
        </is>
      </c>
      <c r="D2255" t="n">
        <v>10.0533</v>
      </c>
      <c r="E2255" t="n">
        <v>9.949999999999999</v>
      </c>
      <c r="F2255" t="n">
        <v>7.22</v>
      </c>
      <c r="G2255" t="n">
        <v>16.04</v>
      </c>
      <c r="H2255" t="n">
        <v>0.3</v>
      </c>
      <c r="I2255" t="n">
        <v>27</v>
      </c>
      <c r="J2255" t="n">
        <v>117.34</v>
      </c>
      <c r="K2255" t="n">
        <v>43.4</v>
      </c>
      <c r="L2255" t="n">
        <v>2</v>
      </c>
      <c r="M2255" t="n">
        <v>25</v>
      </c>
      <c r="N2255" t="n">
        <v>16.94</v>
      </c>
      <c r="O2255" t="n">
        <v>14705.49</v>
      </c>
      <c r="P2255" t="n">
        <v>70.44</v>
      </c>
      <c r="Q2255" t="n">
        <v>204.17</v>
      </c>
      <c r="R2255" t="n">
        <v>38.09</v>
      </c>
      <c r="S2255" t="n">
        <v>17.37</v>
      </c>
      <c r="T2255" t="n">
        <v>8150.21</v>
      </c>
      <c r="U2255" t="n">
        <v>0.46</v>
      </c>
      <c r="V2255" t="n">
        <v>0.71</v>
      </c>
      <c r="W2255" t="n">
        <v>1.18</v>
      </c>
      <c r="X2255" t="n">
        <v>0.53</v>
      </c>
      <c r="Y2255" t="n">
        <v>1</v>
      </c>
      <c r="Z2255" t="n">
        <v>10</v>
      </c>
    </row>
    <row r="2256">
      <c r="A2256" t="n">
        <v>5</v>
      </c>
      <c r="B2256" t="n">
        <v>55</v>
      </c>
      <c r="C2256" t="inlineStr">
        <is>
          <t xml:space="preserve">CONCLUIDO	</t>
        </is>
      </c>
      <c r="D2256" t="n">
        <v>10.2389</v>
      </c>
      <c r="E2256" t="n">
        <v>9.77</v>
      </c>
      <c r="F2256" t="n">
        <v>7.13</v>
      </c>
      <c r="G2256" t="n">
        <v>18.61</v>
      </c>
      <c r="H2256" t="n">
        <v>0.34</v>
      </c>
      <c r="I2256" t="n">
        <v>23</v>
      </c>
      <c r="J2256" t="n">
        <v>117.66</v>
      </c>
      <c r="K2256" t="n">
        <v>43.4</v>
      </c>
      <c r="L2256" t="n">
        <v>2.25</v>
      </c>
      <c r="M2256" t="n">
        <v>21</v>
      </c>
      <c r="N2256" t="n">
        <v>17.01</v>
      </c>
      <c r="O2256" t="n">
        <v>14745.39</v>
      </c>
      <c r="P2256" t="n">
        <v>69.19</v>
      </c>
      <c r="Q2256" t="n">
        <v>204.23</v>
      </c>
      <c r="R2256" t="n">
        <v>35.67</v>
      </c>
      <c r="S2256" t="n">
        <v>17.37</v>
      </c>
      <c r="T2256" t="n">
        <v>6961.87</v>
      </c>
      <c r="U2256" t="n">
        <v>0.49</v>
      </c>
      <c r="V2256" t="n">
        <v>0.72</v>
      </c>
      <c r="W2256" t="n">
        <v>1.17</v>
      </c>
      <c r="X2256" t="n">
        <v>0.44</v>
      </c>
      <c r="Y2256" t="n">
        <v>1</v>
      </c>
      <c r="Z2256" t="n">
        <v>10</v>
      </c>
    </row>
    <row r="2257">
      <c r="A2257" t="n">
        <v>6</v>
      </c>
      <c r="B2257" t="n">
        <v>55</v>
      </c>
      <c r="C2257" t="inlineStr">
        <is>
          <t xml:space="preserve">CONCLUIDO	</t>
        </is>
      </c>
      <c r="D2257" t="n">
        <v>10.3395</v>
      </c>
      <c r="E2257" t="n">
        <v>9.67</v>
      </c>
      <c r="F2257" t="n">
        <v>7.09</v>
      </c>
      <c r="G2257" t="n">
        <v>20.25</v>
      </c>
      <c r="H2257" t="n">
        <v>0.37</v>
      </c>
      <c r="I2257" t="n">
        <v>21</v>
      </c>
      <c r="J2257" t="n">
        <v>117.98</v>
      </c>
      <c r="K2257" t="n">
        <v>43.4</v>
      </c>
      <c r="L2257" t="n">
        <v>2.5</v>
      </c>
      <c r="M2257" t="n">
        <v>19</v>
      </c>
      <c r="N2257" t="n">
        <v>17.08</v>
      </c>
      <c r="O2257" t="n">
        <v>14785.31</v>
      </c>
      <c r="P2257" t="n">
        <v>68.48</v>
      </c>
      <c r="Q2257" t="n">
        <v>204.22</v>
      </c>
      <c r="R2257" t="n">
        <v>34.21</v>
      </c>
      <c r="S2257" t="n">
        <v>17.37</v>
      </c>
      <c r="T2257" t="n">
        <v>6243.98</v>
      </c>
      <c r="U2257" t="n">
        <v>0.51</v>
      </c>
      <c r="V2257" t="n">
        <v>0.72</v>
      </c>
      <c r="W2257" t="n">
        <v>1.17</v>
      </c>
      <c r="X2257" t="n">
        <v>0.39</v>
      </c>
      <c r="Y2257" t="n">
        <v>1</v>
      </c>
      <c r="Z2257" t="n">
        <v>10</v>
      </c>
    </row>
    <row r="2258">
      <c r="A2258" t="n">
        <v>7</v>
      </c>
      <c r="B2258" t="n">
        <v>55</v>
      </c>
      <c r="C2258" t="inlineStr">
        <is>
          <t xml:space="preserve">CONCLUIDO	</t>
        </is>
      </c>
      <c r="D2258" t="n">
        <v>10.436</v>
      </c>
      <c r="E2258" t="n">
        <v>9.58</v>
      </c>
      <c r="F2258" t="n">
        <v>7.04</v>
      </c>
      <c r="G2258" t="n">
        <v>22.24</v>
      </c>
      <c r="H2258" t="n">
        <v>0.41</v>
      </c>
      <c r="I2258" t="n">
        <v>19</v>
      </c>
      <c r="J2258" t="n">
        <v>118.31</v>
      </c>
      <c r="K2258" t="n">
        <v>43.4</v>
      </c>
      <c r="L2258" t="n">
        <v>2.75</v>
      </c>
      <c r="M2258" t="n">
        <v>17</v>
      </c>
      <c r="N2258" t="n">
        <v>17.16</v>
      </c>
      <c r="O2258" t="n">
        <v>14825.26</v>
      </c>
      <c r="P2258" t="n">
        <v>67.77</v>
      </c>
      <c r="Q2258" t="n">
        <v>204.15</v>
      </c>
      <c r="R2258" t="n">
        <v>32.93</v>
      </c>
      <c r="S2258" t="n">
        <v>17.37</v>
      </c>
      <c r="T2258" t="n">
        <v>5611.42</v>
      </c>
      <c r="U2258" t="n">
        <v>0.53</v>
      </c>
      <c r="V2258" t="n">
        <v>0.72</v>
      </c>
      <c r="W2258" t="n">
        <v>1.16</v>
      </c>
      <c r="X2258" t="n">
        <v>0.35</v>
      </c>
      <c r="Y2258" t="n">
        <v>1</v>
      </c>
      <c r="Z2258" t="n">
        <v>10</v>
      </c>
    </row>
    <row r="2259">
      <c r="A2259" t="n">
        <v>8</v>
      </c>
      <c r="B2259" t="n">
        <v>55</v>
      </c>
      <c r="C2259" t="inlineStr">
        <is>
          <t xml:space="preserve">CONCLUIDO	</t>
        </is>
      </c>
      <c r="D2259" t="n">
        <v>10.5282</v>
      </c>
      <c r="E2259" t="n">
        <v>9.5</v>
      </c>
      <c r="F2259" t="n">
        <v>7.01</v>
      </c>
      <c r="G2259" t="n">
        <v>24.73</v>
      </c>
      <c r="H2259" t="n">
        <v>0.45</v>
      </c>
      <c r="I2259" t="n">
        <v>17</v>
      </c>
      <c r="J2259" t="n">
        <v>118.63</v>
      </c>
      <c r="K2259" t="n">
        <v>43.4</v>
      </c>
      <c r="L2259" t="n">
        <v>3</v>
      </c>
      <c r="M2259" t="n">
        <v>15</v>
      </c>
      <c r="N2259" t="n">
        <v>17.23</v>
      </c>
      <c r="O2259" t="n">
        <v>14865.24</v>
      </c>
      <c r="P2259" t="n">
        <v>66.84999999999999</v>
      </c>
      <c r="Q2259" t="n">
        <v>204.15</v>
      </c>
      <c r="R2259" t="n">
        <v>31.47</v>
      </c>
      <c r="S2259" t="n">
        <v>17.37</v>
      </c>
      <c r="T2259" t="n">
        <v>4894.42</v>
      </c>
      <c r="U2259" t="n">
        <v>0.55</v>
      </c>
      <c r="V2259" t="n">
        <v>0.73</v>
      </c>
      <c r="W2259" t="n">
        <v>1.17</v>
      </c>
      <c r="X2259" t="n">
        <v>0.32</v>
      </c>
      <c r="Y2259" t="n">
        <v>1</v>
      </c>
      <c r="Z2259" t="n">
        <v>10</v>
      </c>
    </row>
    <row r="2260">
      <c r="A2260" t="n">
        <v>9</v>
      </c>
      <c r="B2260" t="n">
        <v>55</v>
      </c>
      <c r="C2260" t="inlineStr">
        <is>
          <t xml:space="preserve">CONCLUIDO	</t>
        </is>
      </c>
      <c r="D2260" t="n">
        <v>10.5783</v>
      </c>
      <c r="E2260" t="n">
        <v>9.449999999999999</v>
      </c>
      <c r="F2260" t="n">
        <v>6.99</v>
      </c>
      <c r="G2260" t="n">
        <v>26.2</v>
      </c>
      <c r="H2260" t="n">
        <v>0.48</v>
      </c>
      <c r="I2260" t="n">
        <v>16</v>
      </c>
      <c r="J2260" t="n">
        <v>118.96</v>
      </c>
      <c r="K2260" t="n">
        <v>43.4</v>
      </c>
      <c r="L2260" t="n">
        <v>3.25</v>
      </c>
      <c r="M2260" t="n">
        <v>14</v>
      </c>
      <c r="N2260" t="n">
        <v>17.31</v>
      </c>
      <c r="O2260" t="n">
        <v>14905.25</v>
      </c>
      <c r="P2260" t="n">
        <v>66.54000000000001</v>
      </c>
      <c r="Q2260" t="n">
        <v>204.15</v>
      </c>
      <c r="R2260" t="n">
        <v>31.23</v>
      </c>
      <c r="S2260" t="n">
        <v>17.37</v>
      </c>
      <c r="T2260" t="n">
        <v>4775.7</v>
      </c>
      <c r="U2260" t="n">
        <v>0.5600000000000001</v>
      </c>
      <c r="V2260" t="n">
        <v>0.73</v>
      </c>
      <c r="W2260" t="n">
        <v>1.16</v>
      </c>
      <c r="X2260" t="n">
        <v>0.3</v>
      </c>
      <c r="Y2260" t="n">
        <v>1</v>
      </c>
      <c r="Z2260" t="n">
        <v>10</v>
      </c>
    </row>
    <row r="2261">
      <c r="A2261" t="n">
        <v>10</v>
      </c>
      <c r="B2261" t="n">
        <v>55</v>
      </c>
      <c r="C2261" t="inlineStr">
        <is>
          <t xml:space="preserve">CONCLUIDO	</t>
        </is>
      </c>
      <c r="D2261" t="n">
        <v>10.6333</v>
      </c>
      <c r="E2261" t="n">
        <v>9.4</v>
      </c>
      <c r="F2261" t="n">
        <v>6.96</v>
      </c>
      <c r="G2261" t="n">
        <v>27.85</v>
      </c>
      <c r="H2261" t="n">
        <v>0.52</v>
      </c>
      <c r="I2261" t="n">
        <v>15</v>
      </c>
      <c r="J2261" t="n">
        <v>119.28</v>
      </c>
      <c r="K2261" t="n">
        <v>43.4</v>
      </c>
      <c r="L2261" t="n">
        <v>3.5</v>
      </c>
      <c r="M2261" t="n">
        <v>13</v>
      </c>
      <c r="N2261" t="n">
        <v>17.38</v>
      </c>
      <c r="O2261" t="n">
        <v>14945.29</v>
      </c>
      <c r="P2261" t="n">
        <v>66.04000000000001</v>
      </c>
      <c r="Q2261" t="n">
        <v>204.14</v>
      </c>
      <c r="R2261" t="n">
        <v>30.18</v>
      </c>
      <c r="S2261" t="n">
        <v>17.37</v>
      </c>
      <c r="T2261" t="n">
        <v>4256.71</v>
      </c>
      <c r="U2261" t="n">
        <v>0.58</v>
      </c>
      <c r="V2261" t="n">
        <v>0.73</v>
      </c>
      <c r="W2261" t="n">
        <v>1.16</v>
      </c>
      <c r="X2261" t="n">
        <v>0.27</v>
      </c>
      <c r="Y2261" t="n">
        <v>1</v>
      </c>
      <c r="Z2261" t="n">
        <v>10</v>
      </c>
    </row>
    <row r="2262">
      <c r="A2262" t="n">
        <v>11</v>
      </c>
      <c r="B2262" t="n">
        <v>55</v>
      </c>
      <c r="C2262" t="inlineStr">
        <is>
          <t xml:space="preserve">CONCLUIDO	</t>
        </is>
      </c>
      <c r="D2262" t="n">
        <v>10.6752</v>
      </c>
      <c r="E2262" t="n">
        <v>9.369999999999999</v>
      </c>
      <c r="F2262" t="n">
        <v>6.95</v>
      </c>
      <c r="G2262" t="n">
        <v>29.78</v>
      </c>
      <c r="H2262" t="n">
        <v>0.55</v>
      </c>
      <c r="I2262" t="n">
        <v>14</v>
      </c>
      <c r="J2262" t="n">
        <v>119.61</v>
      </c>
      <c r="K2262" t="n">
        <v>43.4</v>
      </c>
      <c r="L2262" t="n">
        <v>3.75</v>
      </c>
      <c r="M2262" t="n">
        <v>12</v>
      </c>
      <c r="N2262" t="n">
        <v>17.46</v>
      </c>
      <c r="O2262" t="n">
        <v>14985.35</v>
      </c>
      <c r="P2262" t="n">
        <v>65.75</v>
      </c>
      <c r="Q2262" t="n">
        <v>204.16</v>
      </c>
      <c r="R2262" t="n">
        <v>29.79</v>
      </c>
      <c r="S2262" t="n">
        <v>17.37</v>
      </c>
      <c r="T2262" t="n">
        <v>4069.59</v>
      </c>
      <c r="U2262" t="n">
        <v>0.58</v>
      </c>
      <c r="V2262" t="n">
        <v>0.73</v>
      </c>
      <c r="W2262" t="n">
        <v>1.16</v>
      </c>
      <c r="X2262" t="n">
        <v>0.26</v>
      </c>
      <c r="Y2262" t="n">
        <v>1</v>
      </c>
      <c r="Z2262" t="n">
        <v>10</v>
      </c>
    </row>
    <row r="2263">
      <c r="A2263" t="n">
        <v>12</v>
      </c>
      <c r="B2263" t="n">
        <v>55</v>
      </c>
      <c r="C2263" t="inlineStr">
        <is>
          <t xml:space="preserve">CONCLUIDO	</t>
        </is>
      </c>
      <c r="D2263" t="n">
        <v>10.7188</v>
      </c>
      <c r="E2263" t="n">
        <v>9.33</v>
      </c>
      <c r="F2263" t="n">
        <v>6.93</v>
      </c>
      <c r="G2263" t="n">
        <v>32.01</v>
      </c>
      <c r="H2263" t="n">
        <v>0.59</v>
      </c>
      <c r="I2263" t="n">
        <v>13</v>
      </c>
      <c r="J2263" t="n">
        <v>119.93</v>
      </c>
      <c r="K2263" t="n">
        <v>43.4</v>
      </c>
      <c r="L2263" t="n">
        <v>4</v>
      </c>
      <c r="M2263" t="n">
        <v>11</v>
      </c>
      <c r="N2263" t="n">
        <v>17.53</v>
      </c>
      <c r="O2263" t="n">
        <v>15025.44</v>
      </c>
      <c r="P2263" t="n">
        <v>65.17</v>
      </c>
      <c r="Q2263" t="n">
        <v>204.15</v>
      </c>
      <c r="R2263" t="n">
        <v>29.37</v>
      </c>
      <c r="S2263" t="n">
        <v>17.37</v>
      </c>
      <c r="T2263" t="n">
        <v>3864.75</v>
      </c>
      <c r="U2263" t="n">
        <v>0.59</v>
      </c>
      <c r="V2263" t="n">
        <v>0.74</v>
      </c>
      <c r="W2263" t="n">
        <v>1.16</v>
      </c>
      <c r="X2263" t="n">
        <v>0.24</v>
      </c>
      <c r="Y2263" t="n">
        <v>1</v>
      </c>
      <c r="Z2263" t="n">
        <v>10</v>
      </c>
    </row>
    <row r="2264">
      <c r="A2264" t="n">
        <v>13</v>
      </c>
      <c r="B2264" t="n">
        <v>55</v>
      </c>
      <c r="C2264" t="inlineStr">
        <is>
          <t xml:space="preserve">CONCLUIDO	</t>
        </is>
      </c>
      <c r="D2264" t="n">
        <v>10.7713</v>
      </c>
      <c r="E2264" t="n">
        <v>9.279999999999999</v>
      </c>
      <c r="F2264" t="n">
        <v>6.91</v>
      </c>
      <c r="G2264" t="n">
        <v>34.57</v>
      </c>
      <c r="H2264" t="n">
        <v>0.62</v>
      </c>
      <c r="I2264" t="n">
        <v>12</v>
      </c>
      <c r="J2264" t="n">
        <v>120.26</v>
      </c>
      <c r="K2264" t="n">
        <v>43.4</v>
      </c>
      <c r="L2264" t="n">
        <v>4.25</v>
      </c>
      <c r="M2264" t="n">
        <v>10</v>
      </c>
      <c r="N2264" t="n">
        <v>17.61</v>
      </c>
      <c r="O2264" t="n">
        <v>15065.56</v>
      </c>
      <c r="P2264" t="n">
        <v>64.67</v>
      </c>
      <c r="Q2264" t="n">
        <v>204.14</v>
      </c>
      <c r="R2264" t="n">
        <v>28.82</v>
      </c>
      <c r="S2264" t="n">
        <v>17.37</v>
      </c>
      <c r="T2264" t="n">
        <v>3594.31</v>
      </c>
      <c r="U2264" t="n">
        <v>0.6</v>
      </c>
      <c r="V2264" t="n">
        <v>0.74</v>
      </c>
      <c r="W2264" t="n">
        <v>1.15</v>
      </c>
      <c r="X2264" t="n">
        <v>0.22</v>
      </c>
      <c r="Y2264" t="n">
        <v>1</v>
      </c>
      <c r="Z2264" t="n">
        <v>10</v>
      </c>
    </row>
    <row r="2265">
      <c r="A2265" t="n">
        <v>14</v>
      </c>
      <c r="B2265" t="n">
        <v>55</v>
      </c>
      <c r="C2265" t="inlineStr">
        <is>
          <t xml:space="preserve">CONCLUIDO	</t>
        </is>
      </c>
      <c r="D2265" t="n">
        <v>10.772</v>
      </c>
      <c r="E2265" t="n">
        <v>9.279999999999999</v>
      </c>
      <c r="F2265" t="n">
        <v>6.91</v>
      </c>
      <c r="G2265" t="n">
        <v>34.56</v>
      </c>
      <c r="H2265" t="n">
        <v>0.66</v>
      </c>
      <c r="I2265" t="n">
        <v>12</v>
      </c>
      <c r="J2265" t="n">
        <v>120.58</v>
      </c>
      <c r="K2265" t="n">
        <v>43.4</v>
      </c>
      <c r="L2265" t="n">
        <v>4.5</v>
      </c>
      <c r="M2265" t="n">
        <v>10</v>
      </c>
      <c r="N2265" t="n">
        <v>17.68</v>
      </c>
      <c r="O2265" t="n">
        <v>15105.7</v>
      </c>
      <c r="P2265" t="n">
        <v>64.23999999999999</v>
      </c>
      <c r="Q2265" t="n">
        <v>204.14</v>
      </c>
      <c r="R2265" t="n">
        <v>28.72</v>
      </c>
      <c r="S2265" t="n">
        <v>17.37</v>
      </c>
      <c r="T2265" t="n">
        <v>3541.66</v>
      </c>
      <c r="U2265" t="n">
        <v>0.6</v>
      </c>
      <c r="V2265" t="n">
        <v>0.74</v>
      </c>
      <c r="W2265" t="n">
        <v>1.16</v>
      </c>
      <c r="X2265" t="n">
        <v>0.22</v>
      </c>
      <c r="Y2265" t="n">
        <v>1</v>
      </c>
      <c r="Z2265" t="n">
        <v>10</v>
      </c>
    </row>
    <row r="2266">
      <c r="A2266" t="n">
        <v>15</v>
      </c>
      <c r="B2266" t="n">
        <v>55</v>
      </c>
      <c r="C2266" t="inlineStr">
        <is>
          <t xml:space="preserve">CONCLUIDO	</t>
        </is>
      </c>
      <c r="D2266" t="n">
        <v>10.832</v>
      </c>
      <c r="E2266" t="n">
        <v>9.23</v>
      </c>
      <c r="F2266" t="n">
        <v>6.88</v>
      </c>
      <c r="G2266" t="n">
        <v>37.55</v>
      </c>
      <c r="H2266" t="n">
        <v>0.6899999999999999</v>
      </c>
      <c r="I2266" t="n">
        <v>11</v>
      </c>
      <c r="J2266" t="n">
        <v>120.91</v>
      </c>
      <c r="K2266" t="n">
        <v>43.4</v>
      </c>
      <c r="L2266" t="n">
        <v>4.75</v>
      </c>
      <c r="M2266" t="n">
        <v>9</v>
      </c>
      <c r="N2266" t="n">
        <v>17.76</v>
      </c>
      <c r="O2266" t="n">
        <v>15145.88</v>
      </c>
      <c r="P2266" t="n">
        <v>63.72</v>
      </c>
      <c r="Q2266" t="n">
        <v>204.17</v>
      </c>
      <c r="R2266" t="n">
        <v>27.64</v>
      </c>
      <c r="S2266" t="n">
        <v>17.37</v>
      </c>
      <c r="T2266" t="n">
        <v>3004.95</v>
      </c>
      <c r="U2266" t="n">
        <v>0.63</v>
      </c>
      <c r="V2266" t="n">
        <v>0.74</v>
      </c>
      <c r="W2266" t="n">
        <v>1.16</v>
      </c>
      <c r="X2266" t="n">
        <v>0.19</v>
      </c>
      <c r="Y2266" t="n">
        <v>1</v>
      </c>
      <c r="Z2266" t="n">
        <v>10</v>
      </c>
    </row>
    <row r="2267">
      <c r="A2267" t="n">
        <v>16</v>
      </c>
      <c r="B2267" t="n">
        <v>55</v>
      </c>
      <c r="C2267" t="inlineStr">
        <is>
          <t xml:space="preserve">CONCLUIDO	</t>
        </is>
      </c>
      <c r="D2267" t="n">
        <v>10.8903</v>
      </c>
      <c r="E2267" t="n">
        <v>9.18</v>
      </c>
      <c r="F2267" t="n">
        <v>6.86</v>
      </c>
      <c r="G2267" t="n">
        <v>41.16</v>
      </c>
      <c r="H2267" t="n">
        <v>0.73</v>
      </c>
      <c r="I2267" t="n">
        <v>10</v>
      </c>
      <c r="J2267" t="n">
        <v>121.23</v>
      </c>
      <c r="K2267" t="n">
        <v>43.4</v>
      </c>
      <c r="L2267" t="n">
        <v>5</v>
      </c>
      <c r="M2267" t="n">
        <v>8</v>
      </c>
      <c r="N2267" t="n">
        <v>17.83</v>
      </c>
      <c r="O2267" t="n">
        <v>15186.08</v>
      </c>
      <c r="P2267" t="n">
        <v>62.81</v>
      </c>
      <c r="Q2267" t="n">
        <v>204.14</v>
      </c>
      <c r="R2267" t="n">
        <v>27.17</v>
      </c>
      <c r="S2267" t="n">
        <v>17.37</v>
      </c>
      <c r="T2267" t="n">
        <v>2775.04</v>
      </c>
      <c r="U2267" t="n">
        <v>0.64</v>
      </c>
      <c r="V2267" t="n">
        <v>0.74</v>
      </c>
      <c r="W2267" t="n">
        <v>1.15</v>
      </c>
      <c r="X2267" t="n">
        <v>0.17</v>
      </c>
      <c r="Y2267" t="n">
        <v>1</v>
      </c>
      <c r="Z2267" t="n">
        <v>10</v>
      </c>
    </row>
    <row r="2268">
      <c r="A2268" t="n">
        <v>17</v>
      </c>
      <c r="B2268" t="n">
        <v>55</v>
      </c>
      <c r="C2268" t="inlineStr">
        <is>
          <t xml:space="preserve">CONCLUIDO	</t>
        </is>
      </c>
      <c r="D2268" t="n">
        <v>10.8834</v>
      </c>
      <c r="E2268" t="n">
        <v>9.19</v>
      </c>
      <c r="F2268" t="n">
        <v>6.87</v>
      </c>
      <c r="G2268" t="n">
        <v>41.19</v>
      </c>
      <c r="H2268" t="n">
        <v>0.76</v>
      </c>
      <c r="I2268" t="n">
        <v>10</v>
      </c>
      <c r="J2268" t="n">
        <v>121.56</v>
      </c>
      <c r="K2268" t="n">
        <v>43.4</v>
      </c>
      <c r="L2268" t="n">
        <v>5.25</v>
      </c>
      <c r="M2268" t="n">
        <v>8</v>
      </c>
      <c r="N2268" t="n">
        <v>17.91</v>
      </c>
      <c r="O2268" t="n">
        <v>15226.31</v>
      </c>
      <c r="P2268" t="n">
        <v>62.74</v>
      </c>
      <c r="Q2268" t="n">
        <v>204.14</v>
      </c>
      <c r="R2268" t="n">
        <v>27.24</v>
      </c>
      <c r="S2268" t="n">
        <v>17.37</v>
      </c>
      <c r="T2268" t="n">
        <v>2813.75</v>
      </c>
      <c r="U2268" t="n">
        <v>0.64</v>
      </c>
      <c r="V2268" t="n">
        <v>0.74</v>
      </c>
      <c r="W2268" t="n">
        <v>1.15</v>
      </c>
      <c r="X2268" t="n">
        <v>0.17</v>
      </c>
      <c r="Y2268" t="n">
        <v>1</v>
      </c>
      <c r="Z2268" t="n">
        <v>10</v>
      </c>
    </row>
    <row r="2269">
      <c r="A2269" t="n">
        <v>18</v>
      </c>
      <c r="B2269" t="n">
        <v>55</v>
      </c>
      <c r="C2269" t="inlineStr">
        <is>
          <t xml:space="preserve">CONCLUIDO	</t>
        </is>
      </c>
      <c r="D2269" t="n">
        <v>10.8751</v>
      </c>
      <c r="E2269" t="n">
        <v>9.199999999999999</v>
      </c>
      <c r="F2269" t="n">
        <v>6.87</v>
      </c>
      <c r="G2269" t="n">
        <v>41.23</v>
      </c>
      <c r="H2269" t="n">
        <v>0.8</v>
      </c>
      <c r="I2269" t="n">
        <v>10</v>
      </c>
      <c r="J2269" t="n">
        <v>121.89</v>
      </c>
      <c r="K2269" t="n">
        <v>43.4</v>
      </c>
      <c r="L2269" t="n">
        <v>5.5</v>
      </c>
      <c r="M2269" t="n">
        <v>8</v>
      </c>
      <c r="N2269" t="n">
        <v>17.99</v>
      </c>
      <c r="O2269" t="n">
        <v>15266.56</v>
      </c>
      <c r="P2269" t="n">
        <v>62.42</v>
      </c>
      <c r="Q2269" t="n">
        <v>204.15</v>
      </c>
      <c r="R2269" t="n">
        <v>27.32</v>
      </c>
      <c r="S2269" t="n">
        <v>17.37</v>
      </c>
      <c r="T2269" t="n">
        <v>2852.14</v>
      </c>
      <c r="U2269" t="n">
        <v>0.64</v>
      </c>
      <c r="V2269" t="n">
        <v>0.74</v>
      </c>
      <c r="W2269" t="n">
        <v>1.16</v>
      </c>
      <c r="X2269" t="n">
        <v>0.18</v>
      </c>
      <c r="Y2269" t="n">
        <v>1</v>
      </c>
      <c r="Z2269" t="n">
        <v>10</v>
      </c>
    </row>
    <row r="2270">
      <c r="A2270" t="n">
        <v>19</v>
      </c>
      <c r="B2270" t="n">
        <v>55</v>
      </c>
      <c r="C2270" t="inlineStr">
        <is>
          <t xml:space="preserve">CONCLUIDO	</t>
        </is>
      </c>
      <c r="D2270" t="n">
        <v>10.916</v>
      </c>
      <c r="E2270" t="n">
        <v>9.16</v>
      </c>
      <c r="F2270" t="n">
        <v>6.86</v>
      </c>
      <c r="G2270" t="n">
        <v>45.74</v>
      </c>
      <c r="H2270" t="n">
        <v>0.83</v>
      </c>
      <c r="I2270" t="n">
        <v>9</v>
      </c>
      <c r="J2270" t="n">
        <v>122.21</v>
      </c>
      <c r="K2270" t="n">
        <v>43.4</v>
      </c>
      <c r="L2270" t="n">
        <v>5.75</v>
      </c>
      <c r="M2270" t="n">
        <v>7</v>
      </c>
      <c r="N2270" t="n">
        <v>18.06</v>
      </c>
      <c r="O2270" t="n">
        <v>15306.85</v>
      </c>
      <c r="P2270" t="n">
        <v>62.39</v>
      </c>
      <c r="Q2270" t="n">
        <v>204.14</v>
      </c>
      <c r="R2270" t="n">
        <v>27.13</v>
      </c>
      <c r="S2270" t="n">
        <v>17.37</v>
      </c>
      <c r="T2270" t="n">
        <v>2761.53</v>
      </c>
      <c r="U2270" t="n">
        <v>0.64</v>
      </c>
      <c r="V2270" t="n">
        <v>0.74</v>
      </c>
      <c r="W2270" t="n">
        <v>1.15</v>
      </c>
      <c r="X2270" t="n">
        <v>0.17</v>
      </c>
      <c r="Y2270" t="n">
        <v>1</v>
      </c>
      <c r="Z2270" t="n">
        <v>10</v>
      </c>
    </row>
    <row r="2271">
      <c r="A2271" t="n">
        <v>20</v>
      </c>
      <c r="B2271" t="n">
        <v>55</v>
      </c>
      <c r="C2271" t="inlineStr">
        <is>
          <t xml:space="preserve">CONCLUIDO	</t>
        </is>
      </c>
      <c r="D2271" t="n">
        <v>10.9243</v>
      </c>
      <c r="E2271" t="n">
        <v>9.15</v>
      </c>
      <c r="F2271" t="n">
        <v>6.85</v>
      </c>
      <c r="G2271" t="n">
        <v>45.7</v>
      </c>
      <c r="H2271" t="n">
        <v>0.86</v>
      </c>
      <c r="I2271" t="n">
        <v>9</v>
      </c>
      <c r="J2271" t="n">
        <v>122.54</v>
      </c>
      <c r="K2271" t="n">
        <v>43.4</v>
      </c>
      <c r="L2271" t="n">
        <v>6</v>
      </c>
      <c r="M2271" t="n">
        <v>7</v>
      </c>
      <c r="N2271" t="n">
        <v>18.14</v>
      </c>
      <c r="O2271" t="n">
        <v>15347.16</v>
      </c>
      <c r="P2271" t="n">
        <v>61.89</v>
      </c>
      <c r="Q2271" t="n">
        <v>204.14</v>
      </c>
      <c r="R2271" t="n">
        <v>27.02</v>
      </c>
      <c r="S2271" t="n">
        <v>17.37</v>
      </c>
      <c r="T2271" t="n">
        <v>2706.48</v>
      </c>
      <c r="U2271" t="n">
        <v>0.64</v>
      </c>
      <c r="V2271" t="n">
        <v>0.74</v>
      </c>
      <c r="W2271" t="n">
        <v>1.15</v>
      </c>
      <c r="X2271" t="n">
        <v>0.16</v>
      </c>
      <c r="Y2271" t="n">
        <v>1</v>
      </c>
      <c r="Z2271" t="n">
        <v>10</v>
      </c>
    </row>
    <row r="2272">
      <c r="A2272" t="n">
        <v>21</v>
      </c>
      <c r="B2272" t="n">
        <v>55</v>
      </c>
      <c r="C2272" t="inlineStr">
        <is>
          <t xml:space="preserve">CONCLUIDO	</t>
        </is>
      </c>
      <c r="D2272" t="n">
        <v>10.9756</v>
      </c>
      <c r="E2272" t="n">
        <v>9.109999999999999</v>
      </c>
      <c r="F2272" t="n">
        <v>6.84</v>
      </c>
      <c r="G2272" t="n">
        <v>51.27</v>
      </c>
      <c r="H2272" t="n">
        <v>0.9</v>
      </c>
      <c r="I2272" t="n">
        <v>8</v>
      </c>
      <c r="J2272" t="n">
        <v>122.87</v>
      </c>
      <c r="K2272" t="n">
        <v>43.4</v>
      </c>
      <c r="L2272" t="n">
        <v>6.25</v>
      </c>
      <c r="M2272" t="n">
        <v>6</v>
      </c>
      <c r="N2272" t="n">
        <v>18.22</v>
      </c>
      <c r="O2272" t="n">
        <v>15387.5</v>
      </c>
      <c r="P2272" t="n">
        <v>61.06</v>
      </c>
      <c r="Q2272" t="n">
        <v>204.16</v>
      </c>
      <c r="R2272" t="n">
        <v>26.37</v>
      </c>
      <c r="S2272" t="n">
        <v>17.37</v>
      </c>
      <c r="T2272" t="n">
        <v>2385.49</v>
      </c>
      <c r="U2272" t="n">
        <v>0.66</v>
      </c>
      <c r="V2272" t="n">
        <v>0.75</v>
      </c>
      <c r="W2272" t="n">
        <v>1.15</v>
      </c>
      <c r="X2272" t="n">
        <v>0.14</v>
      </c>
      <c r="Y2272" t="n">
        <v>1</v>
      </c>
      <c r="Z2272" t="n">
        <v>10</v>
      </c>
    </row>
    <row r="2273">
      <c r="A2273" t="n">
        <v>22</v>
      </c>
      <c r="B2273" t="n">
        <v>55</v>
      </c>
      <c r="C2273" t="inlineStr">
        <is>
          <t xml:space="preserve">CONCLUIDO	</t>
        </is>
      </c>
      <c r="D2273" t="n">
        <v>10.993</v>
      </c>
      <c r="E2273" t="n">
        <v>9.1</v>
      </c>
      <c r="F2273" t="n">
        <v>6.82</v>
      </c>
      <c r="G2273" t="n">
        <v>51.16</v>
      </c>
      <c r="H2273" t="n">
        <v>0.93</v>
      </c>
      <c r="I2273" t="n">
        <v>8</v>
      </c>
      <c r="J2273" t="n">
        <v>123.19</v>
      </c>
      <c r="K2273" t="n">
        <v>43.4</v>
      </c>
      <c r="L2273" t="n">
        <v>6.5</v>
      </c>
      <c r="M2273" t="n">
        <v>6</v>
      </c>
      <c r="N2273" t="n">
        <v>18.29</v>
      </c>
      <c r="O2273" t="n">
        <v>15427.87</v>
      </c>
      <c r="P2273" t="n">
        <v>60.55</v>
      </c>
      <c r="Q2273" t="n">
        <v>204.14</v>
      </c>
      <c r="R2273" t="n">
        <v>25.89</v>
      </c>
      <c r="S2273" t="n">
        <v>17.37</v>
      </c>
      <c r="T2273" t="n">
        <v>2148.17</v>
      </c>
      <c r="U2273" t="n">
        <v>0.67</v>
      </c>
      <c r="V2273" t="n">
        <v>0.75</v>
      </c>
      <c r="W2273" t="n">
        <v>1.15</v>
      </c>
      <c r="X2273" t="n">
        <v>0.13</v>
      </c>
      <c r="Y2273" t="n">
        <v>1</v>
      </c>
      <c r="Z2273" t="n">
        <v>10</v>
      </c>
    </row>
    <row r="2274">
      <c r="A2274" t="n">
        <v>23</v>
      </c>
      <c r="B2274" t="n">
        <v>55</v>
      </c>
      <c r="C2274" t="inlineStr">
        <is>
          <t xml:space="preserve">CONCLUIDO	</t>
        </is>
      </c>
      <c r="D2274" t="n">
        <v>10.9813</v>
      </c>
      <c r="E2274" t="n">
        <v>9.109999999999999</v>
      </c>
      <c r="F2274" t="n">
        <v>6.83</v>
      </c>
      <c r="G2274" t="n">
        <v>51.23</v>
      </c>
      <c r="H2274" t="n">
        <v>0.96</v>
      </c>
      <c r="I2274" t="n">
        <v>8</v>
      </c>
      <c r="J2274" t="n">
        <v>123.52</v>
      </c>
      <c r="K2274" t="n">
        <v>43.4</v>
      </c>
      <c r="L2274" t="n">
        <v>6.75</v>
      </c>
      <c r="M2274" t="n">
        <v>6</v>
      </c>
      <c r="N2274" t="n">
        <v>18.37</v>
      </c>
      <c r="O2274" t="n">
        <v>15468.27</v>
      </c>
      <c r="P2274" t="n">
        <v>60.27</v>
      </c>
      <c r="Q2274" t="n">
        <v>204.14</v>
      </c>
      <c r="R2274" t="n">
        <v>26.08</v>
      </c>
      <c r="S2274" t="n">
        <v>17.37</v>
      </c>
      <c r="T2274" t="n">
        <v>2243.64</v>
      </c>
      <c r="U2274" t="n">
        <v>0.67</v>
      </c>
      <c r="V2274" t="n">
        <v>0.75</v>
      </c>
      <c r="W2274" t="n">
        <v>1.15</v>
      </c>
      <c r="X2274" t="n">
        <v>0.14</v>
      </c>
      <c r="Y2274" t="n">
        <v>1</v>
      </c>
      <c r="Z2274" t="n">
        <v>10</v>
      </c>
    </row>
    <row r="2275">
      <c r="A2275" t="n">
        <v>24</v>
      </c>
      <c r="B2275" t="n">
        <v>55</v>
      </c>
      <c r="C2275" t="inlineStr">
        <is>
          <t xml:space="preserve">CONCLUIDO	</t>
        </is>
      </c>
      <c r="D2275" t="n">
        <v>10.9806</v>
      </c>
      <c r="E2275" t="n">
        <v>9.109999999999999</v>
      </c>
      <c r="F2275" t="n">
        <v>6.83</v>
      </c>
      <c r="G2275" t="n">
        <v>51.24</v>
      </c>
      <c r="H2275" t="n">
        <v>1</v>
      </c>
      <c r="I2275" t="n">
        <v>8</v>
      </c>
      <c r="J2275" t="n">
        <v>123.85</v>
      </c>
      <c r="K2275" t="n">
        <v>43.4</v>
      </c>
      <c r="L2275" t="n">
        <v>7</v>
      </c>
      <c r="M2275" t="n">
        <v>6</v>
      </c>
      <c r="N2275" t="n">
        <v>18.45</v>
      </c>
      <c r="O2275" t="n">
        <v>15508.69</v>
      </c>
      <c r="P2275" t="n">
        <v>59.83</v>
      </c>
      <c r="Q2275" t="n">
        <v>204.14</v>
      </c>
      <c r="R2275" t="n">
        <v>26.09</v>
      </c>
      <c r="S2275" t="n">
        <v>17.37</v>
      </c>
      <c r="T2275" t="n">
        <v>2248.42</v>
      </c>
      <c r="U2275" t="n">
        <v>0.67</v>
      </c>
      <c r="V2275" t="n">
        <v>0.75</v>
      </c>
      <c r="W2275" t="n">
        <v>1.15</v>
      </c>
      <c r="X2275" t="n">
        <v>0.14</v>
      </c>
      <c r="Y2275" t="n">
        <v>1</v>
      </c>
      <c r="Z2275" t="n">
        <v>10</v>
      </c>
    </row>
    <row r="2276">
      <c r="A2276" t="n">
        <v>25</v>
      </c>
      <c r="B2276" t="n">
        <v>55</v>
      </c>
      <c r="C2276" t="inlineStr">
        <is>
          <t xml:space="preserve">CONCLUIDO	</t>
        </is>
      </c>
      <c r="D2276" t="n">
        <v>11.0416</v>
      </c>
      <c r="E2276" t="n">
        <v>9.06</v>
      </c>
      <c r="F2276" t="n">
        <v>6.81</v>
      </c>
      <c r="G2276" t="n">
        <v>58.33</v>
      </c>
      <c r="H2276" t="n">
        <v>1.03</v>
      </c>
      <c r="I2276" t="n">
        <v>7</v>
      </c>
      <c r="J2276" t="n">
        <v>124.18</v>
      </c>
      <c r="K2276" t="n">
        <v>43.4</v>
      </c>
      <c r="L2276" t="n">
        <v>7.25</v>
      </c>
      <c r="M2276" t="n">
        <v>5</v>
      </c>
      <c r="N2276" t="n">
        <v>18.53</v>
      </c>
      <c r="O2276" t="n">
        <v>15549.15</v>
      </c>
      <c r="P2276" t="n">
        <v>59.44</v>
      </c>
      <c r="Q2276" t="n">
        <v>204.16</v>
      </c>
      <c r="R2276" t="n">
        <v>25.39</v>
      </c>
      <c r="S2276" t="n">
        <v>17.37</v>
      </c>
      <c r="T2276" t="n">
        <v>1903.13</v>
      </c>
      <c r="U2276" t="n">
        <v>0.68</v>
      </c>
      <c r="V2276" t="n">
        <v>0.75</v>
      </c>
      <c r="W2276" t="n">
        <v>1.15</v>
      </c>
      <c r="X2276" t="n">
        <v>0.11</v>
      </c>
      <c r="Y2276" t="n">
        <v>1</v>
      </c>
      <c r="Z2276" t="n">
        <v>10</v>
      </c>
    </row>
    <row r="2277">
      <c r="A2277" t="n">
        <v>26</v>
      </c>
      <c r="B2277" t="n">
        <v>55</v>
      </c>
      <c r="C2277" t="inlineStr">
        <is>
          <t xml:space="preserve">CONCLUIDO	</t>
        </is>
      </c>
      <c r="D2277" t="n">
        <v>11.0308</v>
      </c>
      <c r="E2277" t="n">
        <v>9.07</v>
      </c>
      <c r="F2277" t="n">
        <v>6.81</v>
      </c>
      <c r="G2277" t="n">
        <v>58.41</v>
      </c>
      <c r="H2277" t="n">
        <v>1.06</v>
      </c>
      <c r="I2277" t="n">
        <v>7</v>
      </c>
      <c r="J2277" t="n">
        <v>124.51</v>
      </c>
      <c r="K2277" t="n">
        <v>43.4</v>
      </c>
      <c r="L2277" t="n">
        <v>7.5</v>
      </c>
      <c r="M2277" t="n">
        <v>5</v>
      </c>
      <c r="N2277" t="n">
        <v>18.61</v>
      </c>
      <c r="O2277" t="n">
        <v>15589.63</v>
      </c>
      <c r="P2277" t="n">
        <v>59.49</v>
      </c>
      <c r="Q2277" t="n">
        <v>204.14</v>
      </c>
      <c r="R2277" t="n">
        <v>25.65</v>
      </c>
      <c r="S2277" t="n">
        <v>17.37</v>
      </c>
      <c r="T2277" t="n">
        <v>2033.97</v>
      </c>
      <c r="U2277" t="n">
        <v>0.68</v>
      </c>
      <c r="V2277" t="n">
        <v>0.75</v>
      </c>
      <c r="W2277" t="n">
        <v>1.15</v>
      </c>
      <c r="X2277" t="n">
        <v>0.12</v>
      </c>
      <c r="Y2277" t="n">
        <v>1</v>
      </c>
      <c r="Z2277" t="n">
        <v>10</v>
      </c>
    </row>
    <row r="2278">
      <c r="A2278" t="n">
        <v>27</v>
      </c>
      <c r="B2278" t="n">
        <v>55</v>
      </c>
      <c r="C2278" t="inlineStr">
        <is>
          <t xml:space="preserve">CONCLUIDO	</t>
        </is>
      </c>
      <c r="D2278" t="n">
        <v>11.0311</v>
      </c>
      <c r="E2278" t="n">
        <v>9.07</v>
      </c>
      <c r="F2278" t="n">
        <v>6.81</v>
      </c>
      <c r="G2278" t="n">
        <v>58.4</v>
      </c>
      <c r="H2278" t="n">
        <v>1.1</v>
      </c>
      <c r="I2278" t="n">
        <v>7</v>
      </c>
      <c r="J2278" t="n">
        <v>124.83</v>
      </c>
      <c r="K2278" t="n">
        <v>43.4</v>
      </c>
      <c r="L2278" t="n">
        <v>7.75</v>
      </c>
      <c r="M2278" t="n">
        <v>5</v>
      </c>
      <c r="N2278" t="n">
        <v>18.68</v>
      </c>
      <c r="O2278" t="n">
        <v>15630.14</v>
      </c>
      <c r="P2278" t="n">
        <v>59.1</v>
      </c>
      <c r="Q2278" t="n">
        <v>204.14</v>
      </c>
      <c r="R2278" t="n">
        <v>25.62</v>
      </c>
      <c r="S2278" t="n">
        <v>17.37</v>
      </c>
      <c r="T2278" t="n">
        <v>2018.35</v>
      </c>
      <c r="U2278" t="n">
        <v>0.68</v>
      </c>
      <c r="V2278" t="n">
        <v>0.75</v>
      </c>
      <c r="W2278" t="n">
        <v>1.15</v>
      </c>
      <c r="X2278" t="n">
        <v>0.12</v>
      </c>
      <c r="Y2278" t="n">
        <v>1</v>
      </c>
      <c r="Z2278" t="n">
        <v>10</v>
      </c>
    </row>
    <row r="2279">
      <c r="A2279" t="n">
        <v>28</v>
      </c>
      <c r="B2279" t="n">
        <v>55</v>
      </c>
      <c r="C2279" t="inlineStr">
        <is>
          <t xml:space="preserve">CONCLUIDO	</t>
        </is>
      </c>
      <c r="D2279" t="n">
        <v>11.0223</v>
      </c>
      <c r="E2279" t="n">
        <v>9.07</v>
      </c>
      <c r="F2279" t="n">
        <v>6.82</v>
      </c>
      <c r="G2279" t="n">
        <v>58.47</v>
      </c>
      <c r="H2279" t="n">
        <v>1.13</v>
      </c>
      <c r="I2279" t="n">
        <v>7</v>
      </c>
      <c r="J2279" t="n">
        <v>125.16</v>
      </c>
      <c r="K2279" t="n">
        <v>43.4</v>
      </c>
      <c r="L2279" t="n">
        <v>8</v>
      </c>
      <c r="M2279" t="n">
        <v>5</v>
      </c>
      <c r="N2279" t="n">
        <v>18.76</v>
      </c>
      <c r="O2279" t="n">
        <v>15670.68</v>
      </c>
      <c r="P2279" t="n">
        <v>58.57</v>
      </c>
      <c r="Q2279" t="n">
        <v>204.14</v>
      </c>
      <c r="R2279" t="n">
        <v>25.87</v>
      </c>
      <c r="S2279" t="n">
        <v>17.37</v>
      </c>
      <c r="T2279" t="n">
        <v>2141.18</v>
      </c>
      <c r="U2279" t="n">
        <v>0.67</v>
      </c>
      <c r="V2279" t="n">
        <v>0.75</v>
      </c>
      <c r="W2279" t="n">
        <v>1.15</v>
      </c>
      <c r="X2279" t="n">
        <v>0.13</v>
      </c>
      <c r="Y2279" t="n">
        <v>1</v>
      </c>
      <c r="Z2279" t="n">
        <v>10</v>
      </c>
    </row>
    <row r="2280">
      <c r="A2280" t="n">
        <v>29</v>
      </c>
      <c r="B2280" t="n">
        <v>55</v>
      </c>
      <c r="C2280" t="inlineStr">
        <is>
          <t xml:space="preserve">CONCLUIDO	</t>
        </is>
      </c>
      <c r="D2280" t="n">
        <v>11.096</v>
      </c>
      <c r="E2280" t="n">
        <v>9.01</v>
      </c>
      <c r="F2280" t="n">
        <v>6.78</v>
      </c>
      <c r="G2280" t="n">
        <v>67.84999999999999</v>
      </c>
      <c r="H2280" t="n">
        <v>1.16</v>
      </c>
      <c r="I2280" t="n">
        <v>6</v>
      </c>
      <c r="J2280" t="n">
        <v>125.49</v>
      </c>
      <c r="K2280" t="n">
        <v>43.4</v>
      </c>
      <c r="L2280" t="n">
        <v>8.25</v>
      </c>
      <c r="M2280" t="n">
        <v>4</v>
      </c>
      <c r="N2280" t="n">
        <v>18.84</v>
      </c>
      <c r="O2280" t="n">
        <v>15711.24</v>
      </c>
      <c r="P2280" t="n">
        <v>57.56</v>
      </c>
      <c r="Q2280" t="n">
        <v>204.15</v>
      </c>
      <c r="R2280" t="n">
        <v>24.79</v>
      </c>
      <c r="S2280" t="n">
        <v>17.37</v>
      </c>
      <c r="T2280" t="n">
        <v>1608.19</v>
      </c>
      <c r="U2280" t="n">
        <v>0.7</v>
      </c>
      <c r="V2280" t="n">
        <v>0.75</v>
      </c>
      <c r="W2280" t="n">
        <v>1.14</v>
      </c>
      <c r="X2280" t="n">
        <v>0.09</v>
      </c>
      <c r="Y2280" t="n">
        <v>1</v>
      </c>
      <c r="Z2280" t="n">
        <v>10</v>
      </c>
    </row>
    <row r="2281">
      <c r="A2281" t="n">
        <v>30</v>
      </c>
      <c r="B2281" t="n">
        <v>55</v>
      </c>
      <c r="C2281" t="inlineStr">
        <is>
          <t xml:space="preserve">CONCLUIDO	</t>
        </is>
      </c>
      <c r="D2281" t="n">
        <v>11.094</v>
      </c>
      <c r="E2281" t="n">
        <v>9.01</v>
      </c>
      <c r="F2281" t="n">
        <v>6.79</v>
      </c>
      <c r="G2281" t="n">
        <v>67.86</v>
      </c>
      <c r="H2281" t="n">
        <v>1.19</v>
      </c>
      <c r="I2281" t="n">
        <v>6</v>
      </c>
      <c r="J2281" t="n">
        <v>125.82</v>
      </c>
      <c r="K2281" t="n">
        <v>43.4</v>
      </c>
      <c r="L2281" t="n">
        <v>8.5</v>
      </c>
      <c r="M2281" t="n">
        <v>4</v>
      </c>
      <c r="N2281" t="n">
        <v>18.92</v>
      </c>
      <c r="O2281" t="n">
        <v>15751.84</v>
      </c>
      <c r="P2281" t="n">
        <v>57.43</v>
      </c>
      <c r="Q2281" t="n">
        <v>204.14</v>
      </c>
      <c r="R2281" t="n">
        <v>24.79</v>
      </c>
      <c r="S2281" t="n">
        <v>17.37</v>
      </c>
      <c r="T2281" t="n">
        <v>1607.38</v>
      </c>
      <c r="U2281" t="n">
        <v>0.7</v>
      </c>
      <c r="V2281" t="n">
        <v>0.75</v>
      </c>
      <c r="W2281" t="n">
        <v>1.15</v>
      </c>
      <c r="X2281" t="n">
        <v>0.1</v>
      </c>
      <c r="Y2281" t="n">
        <v>1</v>
      </c>
      <c r="Z2281" t="n">
        <v>10</v>
      </c>
    </row>
    <row r="2282">
      <c r="A2282" t="n">
        <v>31</v>
      </c>
      <c r="B2282" t="n">
        <v>55</v>
      </c>
      <c r="C2282" t="inlineStr">
        <is>
          <t xml:space="preserve">CONCLUIDO	</t>
        </is>
      </c>
      <c r="D2282" t="n">
        <v>11.094</v>
      </c>
      <c r="E2282" t="n">
        <v>9.01</v>
      </c>
      <c r="F2282" t="n">
        <v>6.79</v>
      </c>
      <c r="G2282" t="n">
        <v>67.86</v>
      </c>
      <c r="H2282" t="n">
        <v>1.22</v>
      </c>
      <c r="I2282" t="n">
        <v>6</v>
      </c>
      <c r="J2282" t="n">
        <v>126.15</v>
      </c>
      <c r="K2282" t="n">
        <v>43.4</v>
      </c>
      <c r="L2282" t="n">
        <v>8.75</v>
      </c>
      <c r="M2282" t="n">
        <v>4</v>
      </c>
      <c r="N2282" t="n">
        <v>19</v>
      </c>
      <c r="O2282" t="n">
        <v>15792.46</v>
      </c>
      <c r="P2282" t="n">
        <v>57.43</v>
      </c>
      <c r="Q2282" t="n">
        <v>204.14</v>
      </c>
      <c r="R2282" t="n">
        <v>24.91</v>
      </c>
      <c r="S2282" t="n">
        <v>17.37</v>
      </c>
      <c r="T2282" t="n">
        <v>1666.53</v>
      </c>
      <c r="U2282" t="n">
        <v>0.7</v>
      </c>
      <c r="V2282" t="n">
        <v>0.75</v>
      </c>
      <c r="W2282" t="n">
        <v>1.14</v>
      </c>
      <c r="X2282" t="n">
        <v>0.1</v>
      </c>
      <c r="Y2282" t="n">
        <v>1</v>
      </c>
      <c r="Z2282" t="n">
        <v>10</v>
      </c>
    </row>
    <row r="2283">
      <c r="A2283" t="n">
        <v>32</v>
      </c>
      <c r="B2283" t="n">
        <v>55</v>
      </c>
      <c r="C2283" t="inlineStr">
        <is>
          <t xml:space="preserve">CONCLUIDO	</t>
        </is>
      </c>
      <c r="D2283" t="n">
        <v>11.0943</v>
      </c>
      <c r="E2283" t="n">
        <v>9.01</v>
      </c>
      <c r="F2283" t="n">
        <v>6.79</v>
      </c>
      <c r="G2283" t="n">
        <v>67.86</v>
      </c>
      <c r="H2283" t="n">
        <v>1.26</v>
      </c>
      <c r="I2283" t="n">
        <v>6</v>
      </c>
      <c r="J2283" t="n">
        <v>126.48</v>
      </c>
      <c r="K2283" t="n">
        <v>43.4</v>
      </c>
      <c r="L2283" t="n">
        <v>9</v>
      </c>
      <c r="M2283" t="n">
        <v>4</v>
      </c>
      <c r="N2283" t="n">
        <v>19.08</v>
      </c>
      <c r="O2283" t="n">
        <v>15833.12</v>
      </c>
      <c r="P2283" t="n">
        <v>56.84</v>
      </c>
      <c r="Q2283" t="n">
        <v>204.14</v>
      </c>
      <c r="R2283" t="n">
        <v>24.75</v>
      </c>
      <c r="S2283" t="n">
        <v>17.37</v>
      </c>
      <c r="T2283" t="n">
        <v>1589.28</v>
      </c>
      <c r="U2283" t="n">
        <v>0.7</v>
      </c>
      <c r="V2283" t="n">
        <v>0.75</v>
      </c>
      <c r="W2283" t="n">
        <v>1.15</v>
      </c>
      <c r="X2283" t="n">
        <v>0.1</v>
      </c>
      <c r="Y2283" t="n">
        <v>1</v>
      </c>
      <c r="Z2283" t="n">
        <v>10</v>
      </c>
    </row>
    <row r="2284">
      <c r="A2284" t="n">
        <v>33</v>
      </c>
      <c r="B2284" t="n">
        <v>55</v>
      </c>
      <c r="C2284" t="inlineStr">
        <is>
          <t xml:space="preserve">CONCLUIDO	</t>
        </is>
      </c>
      <c r="D2284" t="n">
        <v>11.0878</v>
      </c>
      <c r="E2284" t="n">
        <v>9.02</v>
      </c>
      <c r="F2284" t="n">
        <v>6.79</v>
      </c>
      <c r="G2284" t="n">
        <v>67.91</v>
      </c>
      <c r="H2284" t="n">
        <v>1.29</v>
      </c>
      <c r="I2284" t="n">
        <v>6</v>
      </c>
      <c r="J2284" t="n">
        <v>126.81</v>
      </c>
      <c r="K2284" t="n">
        <v>43.4</v>
      </c>
      <c r="L2284" t="n">
        <v>9.25</v>
      </c>
      <c r="M2284" t="n">
        <v>4</v>
      </c>
      <c r="N2284" t="n">
        <v>19.16</v>
      </c>
      <c r="O2284" t="n">
        <v>15873.8</v>
      </c>
      <c r="P2284" t="n">
        <v>56.44</v>
      </c>
      <c r="Q2284" t="n">
        <v>204.15</v>
      </c>
      <c r="R2284" t="n">
        <v>24.97</v>
      </c>
      <c r="S2284" t="n">
        <v>17.37</v>
      </c>
      <c r="T2284" t="n">
        <v>1699.19</v>
      </c>
      <c r="U2284" t="n">
        <v>0.7</v>
      </c>
      <c r="V2284" t="n">
        <v>0.75</v>
      </c>
      <c r="W2284" t="n">
        <v>1.15</v>
      </c>
      <c r="X2284" t="n">
        <v>0.1</v>
      </c>
      <c r="Y2284" t="n">
        <v>1</v>
      </c>
      <c r="Z2284" t="n">
        <v>10</v>
      </c>
    </row>
    <row r="2285">
      <c r="A2285" t="n">
        <v>34</v>
      </c>
      <c r="B2285" t="n">
        <v>55</v>
      </c>
      <c r="C2285" t="inlineStr">
        <is>
          <t xml:space="preserve">CONCLUIDO	</t>
        </is>
      </c>
      <c r="D2285" t="n">
        <v>11.0906</v>
      </c>
      <c r="E2285" t="n">
        <v>9.02</v>
      </c>
      <c r="F2285" t="n">
        <v>6.79</v>
      </c>
      <c r="G2285" t="n">
        <v>67.89</v>
      </c>
      <c r="H2285" t="n">
        <v>1.32</v>
      </c>
      <c r="I2285" t="n">
        <v>6</v>
      </c>
      <c r="J2285" t="n">
        <v>127.14</v>
      </c>
      <c r="K2285" t="n">
        <v>43.4</v>
      </c>
      <c r="L2285" t="n">
        <v>9.5</v>
      </c>
      <c r="M2285" t="n">
        <v>3</v>
      </c>
      <c r="N2285" t="n">
        <v>19.24</v>
      </c>
      <c r="O2285" t="n">
        <v>15914.51</v>
      </c>
      <c r="P2285" t="n">
        <v>56.17</v>
      </c>
      <c r="Q2285" t="n">
        <v>204.14</v>
      </c>
      <c r="R2285" t="n">
        <v>24.87</v>
      </c>
      <c r="S2285" t="n">
        <v>17.37</v>
      </c>
      <c r="T2285" t="n">
        <v>1649.01</v>
      </c>
      <c r="U2285" t="n">
        <v>0.7</v>
      </c>
      <c r="V2285" t="n">
        <v>0.75</v>
      </c>
      <c r="W2285" t="n">
        <v>1.15</v>
      </c>
      <c r="X2285" t="n">
        <v>0.1</v>
      </c>
      <c r="Y2285" t="n">
        <v>1</v>
      </c>
      <c r="Z2285" t="n">
        <v>10</v>
      </c>
    </row>
    <row r="2286">
      <c r="A2286" t="n">
        <v>35</v>
      </c>
      <c r="B2286" t="n">
        <v>55</v>
      </c>
      <c r="C2286" t="inlineStr">
        <is>
          <t xml:space="preserve">CONCLUIDO	</t>
        </is>
      </c>
      <c r="D2286" t="n">
        <v>11.0943</v>
      </c>
      <c r="E2286" t="n">
        <v>9.01</v>
      </c>
      <c r="F2286" t="n">
        <v>6.79</v>
      </c>
      <c r="G2286" t="n">
        <v>67.86</v>
      </c>
      <c r="H2286" t="n">
        <v>1.35</v>
      </c>
      <c r="I2286" t="n">
        <v>6</v>
      </c>
      <c r="J2286" t="n">
        <v>127.47</v>
      </c>
      <c r="K2286" t="n">
        <v>43.4</v>
      </c>
      <c r="L2286" t="n">
        <v>9.75</v>
      </c>
      <c r="M2286" t="n">
        <v>3</v>
      </c>
      <c r="N2286" t="n">
        <v>19.32</v>
      </c>
      <c r="O2286" t="n">
        <v>15955.25</v>
      </c>
      <c r="P2286" t="n">
        <v>55.72</v>
      </c>
      <c r="Q2286" t="n">
        <v>204.21</v>
      </c>
      <c r="R2286" t="n">
        <v>24.76</v>
      </c>
      <c r="S2286" t="n">
        <v>17.37</v>
      </c>
      <c r="T2286" t="n">
        <v>1593.57</v>
      </c>
      <c r="U2286" t="n">
        <v>0.7</v>
      </c>
      <c r="V2286" t="n">
        <v>0.75</v>
      </c>
      <c r="W2286" t="n">
        <v>1.15</v>
      </c>
      <c r="X2286" t="n">
        <v>0.09</v>
      </c>
      <c r="Y2286" t="n">
        <v>1</v>
      </c>
      <c r="Z2286" t="n">
        <v>10</v>
      </c>
    </row>
    <row r="2287">
      <c r="A2287" t="n">
        <v>36</v>
      </c>
      <c r="B2287" t="n">
        <v>55</v>
      </c>
      <c r="C2287" t="inlineStr">
        <is>
          <t xml:space="preserve">CONCLUIDO	</t>
        </is>
      </c>
      <c r="D2287" t="n">
        <v>11.1393</v>
      </c>
      <c r="E2287" t="n">
        <v>8.98</v>
      </c>
      <c r="F2287" t="n">
        <v>6.77</v>
      </c>
      <c r="G2287" t="n">
        <v>81.28</v>
      </c>
      <c r="H2287" t="n">
        <v>1.38</v>
      </c>
      <c r="I2287" t="n">
        <v>5</v>
      </c>
      <c r="J2287" t="n">
        <v>127.8</v>
      </c>
      <c r="K2287" t="n">
        <v>43.4</v>
      </c>
      <c r="L2287" t="n">
        <v>10</v>
      </c>
      <c r="M2287" t="n">
        <v>2</v>
      </c>
      <c r="N2287" t="n">
        <v>19.4</v>
      </c>
      <c r="O2287" t="n">
        <v>15996.02</v>
      </c>
      <c r="P2287" t="n">
        <v>54.86</v>
      </c>
      <c r="Q2287" t="n">
        <v>204.14</v>
      </c>
      <c r="R2287" t="n">
        <v>24.37</v>
      </c>
      <c r="S2287" t="n">
        <v>17.37</v>
      </c>
      <c r="T2287" t="n">
        <v>1402.75</v>
      </c>
      <c r="U2287" t="n">
        <v>0.71</v>
      </c>
      <c r="V2287" t="n">
        <v>0.75</v>
      </c>
      <c r="W2287" t="n">
        <v>1.15</v>
      </c>
      <c r="X2287" t="n">
        <v>0.08</v>
      </c>
      <c r="Y2287" t="n">
        <v>1</v>
      </c>
      <c r="Z2287" t="n">
        <v>10</v>
      </c>
    </row>
    <row r="2288">
      <c r="A2288" t="n">
        <v>37</v>
      </c>
      <c r="B2288" t="n">
        <v>55</v>
      </c>
      <c r="C2288" t="inlineStr">
        <is>
          <t xml:space="preserve">CONCLUIDO	</t>
        </is>
      </c>
      <c r="D2288" t="n">
        <v>11.1441</v>
      </c>
      <c r="E2288" t="n">
        <v>8.970000000000001</v>
      </c>
      <c r="F2288" t="n">
        <v>6.77</v>
      </c>
      <c r="G2288" t="n">
        <v>81.23999999999999</v>
      </c>
      <c r="H2288" t="n">
        <v>1.41</v>
      </c>
      <c r="I2288" t="n">
        <v>5</v>
      </c>
      <c r="J2288" t="n">
        <v>128.13</v>
      </c>
      <c r="K2288" t="n">
        <v>43.4</v>
      </c>
      <c r="L2288" t="n">
        <v>10.25</v>
      </c>
      <c r="M2288" t="n">
        <v>1</v>
      </c>
      <c r="N2288" t="n">
        <v>19.48</v>
      </c>
      <c r="O2288" t="n">
        <v>16036.82</v>
      </c>
      <c r="P2288" t="n">
        <v>54.91</v>
      </c>
      <c r="Q2288" t="n">
        <v>204.14</v>
      </c>
      <c r="R2288" t="n">
        <v>24.26</v>
      </c>
      <c r="S2288" t="n">
        <v>17.37</v>
      </c>
      <c r="T2288" t="n">
        <v>1346.69</v>
      </c>
      <c r="U2288" t="n">
        <v>0.72</v>
      </c>
      <c r="V2288" t="n">
        <v>0.75</v>
      </c>
      <c r="W2288" t="n">
        <v>1.15</v>
      </c>
      <c r="X2288" t="n">
        <v>0.08</v>
      </c>
      <c r="Y2288" t="n">
        <v>1</v>
      </c>
      <c r="Z2288" t="n">
        <v>10</v>
      </c>
    </row>
    <row r="2289">
      <c r="A2289" t="n">
        <v>38</v>
      </c>
      <c r="B2289" t="n">
        <v>55</v>
      </c>
      <c r="C2289" t="inlineStr">
        <is>
          <t xml:space="preserve">CONCLUIDO	</t>
        </is>
      </c>
      <c r="D2289" t="n">
        <v>11.1403</v>
      </c>
      <c r="E2289" t="n">
        <v>8.98</v>
      </c>
      <c r="F2289" t="n">
        <v>6.77</v>
      </c>
      <c r="G2289" t="n">
        <v>81.27</v>
      </c>
      <c r="H2289" t="n">
        <v>1.44</v>
      </c>
      <c r="I2289" t="n">
        <v>5</v>
      </c>
      <c r="J2289" t="n">
        <v>128.46</v>
      </c>
      <c r="K2289" t="n">
        <v>43.4</v>
      </c>
      <c r="L2289" t="n">
        <v>10.5</v>
      </c>
      <c r="M2289" t="n">
        <v>1</v>
      </c>
      <c r="N2289" t="n">
        <v>19.56</v>
      </c>
      <c r="O2289" t="n">
        <v>16077.65</v>
      </c>
      <c r="P2289" t="n">
        <v>55.17</v>
      </c>
      <c r="Q2289" t="n">
        <v>204.14</v>
      </c>
      <c r="R2289" t="n">
        <v>24.37</v>
      </c>
      <c r="S2289" t="n">
        <v>17.37</v>
      </c>
      <c r="T2289" t="n">
        <v>1401.54</v>
      </c>
      <c r="U2289" t="n">
        <v>0.71</v>
      </c>
      <c r="V2289" t="n">
        <v>0.75</v>
      </c>
      <c r="W2289" t="n">
        <v>1.15</v>
      </c>
      <c r="X2289" t="n">
        <v>0.08</v>
      </c>
      <c r="Y2289" t="n">
        <v>1</v>
      </c>
      <c r="Z2289" t="n">
        <v>10</v>
      </c>
    </row>
    <row r="2290">
      <c r="A2290" t="n">
        <v>39</v>
      </c>
      <c r="B2290" t="n">
        <v>55</v>
      </c>
      <c r="C2290" t="inlineStr">
        <is>
          <t xml:space="preserve">CONCLUIDO	</t>
        </is>
      </c>
      <c r="D2290" t="n">
        <v>11.1376</v>
      </c>
      <c r="E2290" t="n">
        <v>8.98</v>
      </c>
      <c r="F2290" t="n">
        <v>6.78</v>
      </c>
      <c r="G2290" t="n">
        <v>81.3</v>
      </c>
      <c r="H2290" t="n">
        <v>1.47</v>
      </c>
      <c r="I2290" t="n">
        <v>5</v>
      </c>
      <c r="J2290" t="n">
        <v>128.79</v>
      </c>
      <c r="K2290" t="n">
        <v>43.4</v>
      </c>
      <c r="L2290" t="n">
        <v>10.75</v>
      </c>
      <c r="M2290" t="n">
        <v>0</v>
      </c>
      <c r="N2290" t="n">
        <v>19.64</v>
      </c>
      <c r="O2290" t="n">
        <v>16118.5</v>
      </c>
      <c r="P2290" t="n">
        <v>55.36</v>
      </c>
      <c r="Q2290" t="n">
        <v>204.14</v>
      </c>
      <c r="R2290" t="n">
        <v>24.35</v>
      </c>
      <c r="S2290" t="n">
        <v>17.37</v>
      </c>
      <c r="T2290" t="n">
        <v>1393.54</v>
      </c>
      <c r="U2290" t="n">
        <v>0.71</v>
      </c>
      <c r="V2290" t="n">
        <v>0.75</v>
      </c>
      <c r="W2290" t="n">
        <v>1.15</v>
      </c>
      <c r="X2290" t="n">
        <v>0.08</v>
      </c>
      <c r="Y2290" t="n">
        <v>1</v>
      </c>
      <c r="Z229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INDEX(resultados!$A$2:$ZZ$2290, 1, MATCH($B$1, resultados!$A$1:$ZZ$1, 0))</f>
        <v/>
      </c>
      <c r="B7">
        <f>INDEX(resultados!$A$2:$ZZ$2290, 1, MATCH($B$2, resultados!$A$1:$ZZ$1, 0))</f>
        <v/>
      </c>
      <c r="C7">
        <f>INDEX(resultados!$A$2:$ZZ$2290, 1, MATCH($B$3, resultados!$A$1:$ZZ$1, 0))</f>
        <v/>
      </c>
    </row>
    <row r="8">
      <c r="A8">
        <f>INDEX(resultados!$A$2:$ZZ$2290, 2, MATCH($B$1, resultados!$A$1:$ZZ$1, 0))</f>
        <v/>
      </c>
      <c r="B8">
        <f>INDEX(resultados!$A$2:$ZZ$2290, 2, MATCH($B$2, resultados!$A$1:$ZZ$1, 0))</f>
        <v/>
      </c>
      <c r="C8">
        <f>INDEX(resultados!$A$2:$ZZ$2290, 2, MATCH($B$3, resultados!$A$1:$ZZ$1, 0))</f>
        <v/>
      </c>
    </row>
    <row r="9">
      <c r="A9">
        <f>INDEX(resultados!$A$2:$ZZ$2290, 3, MATCH($B$1, resultados!$A$1:$ZZ$1, 0))</f>
        <v/>
      </c>
      <c r="B9">
        <f>INDEX(resultados!$A$2:$ZZ$2290, 3, MATCH($B$2, resultados!$A$1:$ZZ$1, 0))</f>
        <v/>
      </c>
      <c r="C9">
        <f>INDEX(resultados!$A$2:$ZZ$2290, 3, MATCH($B$3, resultados!$A$1:$ZZ$1, 0))</f>
        <v/>
      </c>
    </row>
    <row r="10">
      <c r="A10">
        <f>INDEX(resultados!$A$2:$ZZ$2290, 4, MATCH($B$1, resultados!$A$1:$ZZ$1, 0))</f>
        <v/>
      </c>
      <c r="B10">
        <f>INDEX(resultados!$A$2:$ZZ$2290, 4, MATCH($B$2, resultados!$A$1:$ZZ$1, 0))</f>
        <v/>
      </c>
      <c r="C10">
        <f>INDEX(resultados!$A$2:$ZZ$2290, 4, MATCH($B$3, resultados!$A$1:$ZZ$1, 0))</f>
        <v/>
      </c>
    </row>
    <row r="11">
      <c r="A11">
        <f>INDEX(resultados!$A$2:$ZZ$2290, 5, MATCH($B$1, resultados!$A$1:$ZZ$1, 0))</f>
        <v/>
      </c>
      <c r="B11">
        <f>INDEX(resultados!$A$2:$ZZ$2290, 5, MATCH($B$2, resultados!$A$1:$ZZ$1, 0))</f>
        <v/>
      </c>
      <c r="C11">
        <f>INDEX(resultados!$A$2:$ZZ$2290, 5, MATCH($B$3, resultados!$A$1:$ZZ$1, 0))</f>
        <v/>
      </c>
    </row>
    <row r="12">
      <c r="A12">
        <f>INDEX(resultados!$A$2:$ZZ$2290, 6, MATCH($B$1, resultados!$A$1:$ZZ$1, 0))</f>
        <v/>
      </c>
      <c r="B12">
        <f>INDEX(resultados!$A$2:$ZZ$2290, 6, MATCH($B$2, resultados!$A$1:$ZZ$1, 0))</f>
        <v/>
      </c>
      <c r="C12">
        <f>INDEX(resultados!$A$2:$ZZ$2290, 6, MATCH($B$3, resultados!$A$1:$ZZ$1, 0))</f>
        <v/>
      </c>
    </row>
    <row r="13">
      <c r="A13">
        <f>INDEX(resultados!$A$2:$ZZ$2290, 7, MATCH($B$1, resultados!$A$1:$ZZ$1, 0))</f>
        <v/>
      </c>
      <c r="B13">
        <f>INDEX(resultados!$A$2:$ZZ$2290, 7, MATCH($B$2, resultados!$A$1:$ZZ$1, 0))</f>
        <v/>
      </c>
      <c r="C13">
        <f>INDEX(resultados!$A$2:$ZZ$2290, 7, MATCH($B$3, resultados!$A$1:$ZZ$1, 0))</f>
        <v/>
      </c>
    </row>
    <row r="14">
      <c r="A14">
        <f>INDEX(resultados!$A$2:$ZZ$2290, 8, MATCH($B$1, resultados!$A$1:$ZZ$1, 0))</f>
        <v/>
      </c>
      <c r="B14">
        <f>INDEX(resultados!$A$2:$ZZ$2290, 8, MATCH($B$2, resultados!$A$1:$ZZ$1, 0))</f>
        <v/>
      </c>
      <c r="C14">
        <f>INDEX(resultados!$A$2:$ZZ$2290, 8, MATCH($B$3, resultados!$A$1:$ZZ$1, 0))</f>
        <v/>
      </c>
    </row>
    <row r="15">
      <c r="A15">
        <f>INDEX(resultados!$A$2:$ZZ$2290, 9, MATCH($B$1, resultados!$A$1:$ZZ$1, 0))</f>
        <v/>
      </c>
      <c r="B15">
        <f>INDEX(resultados!$A$2:$ZZ$2290, 9, MATCH($B$2, resultados!$A$1:$ZZ$1, 0))</f>
        <v/>
      </c>
      <c r="C15">
        <f>INDEX(resultados!$A$2:$ZZ$2290, 9, MATCH($B$3, resultados!$A$1:$ZZ$1, 0))</f>
        <v/>
      </c>
    </row>
    <row r="16">
      <c r="A16">
        <f>INDEX(resultados!$A$2:$ZZ$2290, 10, MATCH($B$1, resultados!$A$1:$ZZ$1, 0))</f>
        <v/>
      </c>
      <c r="B16">
        <f>INDEX(resultados!$A$2:$ZZ$2290, 10, MATCH($B$2, resultados!$A$1:$ZZ$1, 0))</f>
        <v/>
      </c>
      <c r="C16">
        <f>INDEX(resultados!$A$2:$ZZ$2290, 10, MATCH($B$3, resultados!$A$1:$ZZ$1, 0))</f>
        <v/>
      </c>
    </row>
    <row r="17">
      <c r="A17">
        <f>INDEX(resultados!$A$2:$ZZ$2290, 11, MATCH($B$1, resultados!$A$1:$ZZ$1, 0))</f>
        <v/>
      </c>
      <c r="B17">
        <f>INDEX(resultados!$A$2:$ZZ$2290, 11, MATCH($B$2, resultados!$A$1:$ZZ$1, 0))</f>
        <v/>
      </c>
      <c r="C17">
        <f>INDEX(resultados!$A$2:$ZZ$2290, 11, MATCH($B$3, resultados!$A$1:$ZZ$1, 0))</f>
        <v/>
      </c>
    </row>
    <row r="18">
      <c r="A18">
        <f>INDEX(resultados!$A$2:$ZZ$2290, 12, MATCH($B$1, resultados!$A$1:$ZZ$1, 0))</f>
        <v/>
      </c>
      <c r="B18">
        <f>INDEX(resultados!$A$2:$ZZ$2290, 12, MATCH($B$2, resultados!$A$1:$ZZ$1, 0))</f>
        <v/>
      </c>
      <c r="C18">
        <f>INDEX(resultados!$A$2:$ZZ$2290, 12, MATCH($B$3, resultados!$A$1:$ZZ$1, 0))</f>
        <v/>
      </c>
    </row>
    <row r="19">
      <c r="A19">
        <f>INDEX(resultados!$A$2:$ZZ$2290, 13, MATCH($B$1, resultados!$A$1:$ZZ$1, 0))</f>
        <v/>
      </c>
      <c r="B19">
        <f>INDEX(resultados!$A$2:$ZZ$2290, 13, MATCH($B$2, resultados!$A$1:$ZZ$1, 0))</f>
        <v/>
      </c>
      <c r="C19">
        <f>INDEX(resultados!$A$2:$ZZ$2290, 13, MATCH($B$3, resultados!$A$1:$ZZ$1, 0))</f>
        <v/>
      </c>
    </row>
    <row r="20">
      <c r="A20">
        <f>INDEX(resultados!$A$2:$ZZ$2290, 14, MATCH($B$1, resultados!$A$1:$ZZ$1, 0))</f>
        <v/>
      </c>
      <c r="B20">
        <f>INDEX(resultados!$A$2:$ZZ$2290, 14, MATCH($B$2, resultados!$A$1:$ZZ$1, 0))</f>
        <v/>
      </c>
      <c r="C20">
        <f>INDEX(resultados!$A$2:$ZZ$2290, 14, MATCH($B$3, resultados!$A$1:$ZZ$1, 0))</f>
        <v/>
      </c>
    </row>
    <row r="21">
      <c r="A21">
        <f>INDEX(resultados!$A$2:$ZZ$2290, 15, MATCH($B$1, resultados!$A$1:$ZZ$1, 0))</f>
        <v/>
      </c>
      <c r="B21">
        <f>INDEX(resultados!$A$2:$ZZ$2290, 15, MATCH($B$2, resultados!$A$1:$ZZ$1, 0))</f>
        <v/>
      </c>
      <c r="C21">
        <f>INDEX(resultados!$A$2:$ZZ$2290, 15, MATCH($B$3, resultados!$A$1:$ZZ$1, 0))</f>
        <v/>
      </c>
    </row>
    <row r="22">
      <c r="A22">
        <f>INDEX(resultados!$A$2:$ZZ$2290, 16, MATCH($B$1, resultados!$A$1:$ZZ$1, 0))</f>
        <v/>
      </c>
      <c r="B22">
        <f>INDEX(resultados!$A$2:$ZZ$2290, 16, MATCH($B$2, resultados!$A$1:$ZZ$1, 0))</f>
        <v/>
      </c>
      <c r="C22">
        <f>INDEX(resultados!$A$2:$ZZ$2290, 16, MATCH($B$3, resultados!$A$1:$ZZ$1, 0))</f>
        <v/>
      </c>
    </row>
    <row r="23">
      <c r="A23">
        <f>INDEX(resultados!$A$2:$ZZ$2290, 17, MATCH($B$1, resultados!$A$1:$ZZ$1, 0))</f>
        <v/>
      </c>
      <c r="B23">
        <f>INDEX(resultados!$A$2:$ZZ$2290, 17, MATCH($B$2, resultados!$A$1:$ZZ$1, 0))</f>
        <v/>
      </c>
      <c r="C23">
        <f>INDEX(resultados!$A$2:$ZZ$2290, 17, MATCH($B$3, resultados!$A$1:$ZZ$1, 0))</f>
        <v/>
      </c>
    </row>
    <row r="24">
      <c r="A24">
        <f>INDEX(resultados!$A$2:$ZZ$2290, 18, MATCH($B$1, resultados!$A$1:$ZZ$1, 0))</f>
        <v/>
      </c>
      <c r="B24">
        <f>INDEX(resultados!$A$2:$ZZ$2290, 18, MATCH($B$2, resultados!$A$1:$ZZ$1, 0))</f>
        <v/>
      </c>
      <c r="C24">
        <f>INDEX(resultados!$A$2:$ZZ$2290, 18, MATCH($B$3, resultados!$A$1:$ZZ$1, 0))</f>
        <v/>
      </c>
    </row>
    <row r="25">
      <c r="A25">
        <f>INDEX(resultados!$A$2:$ZZ$2290, 19, MATCH($B$1, resultados!$A$1:$ZZ$1, 0))</f>
        <v/>
      </c>
      <c r="B25">
        <f>INDEX(resultados!$A$2:$ZZ$2290, 19, MATCH($B$2, resultados!$A$1:$ZZ$1, 0))</f>
        <v/>
      </c>
      <c r="C25">
        <f>INDEX(resultados!$A$2:$ZZ$2290, 19, MATCH($B$3, resultados!$A$1:$ZZ$1, 0))</f>
        <v/>
      </c>
    </row>
    <row r="26">
      <c r="A26">
        <f>INDEX(resultados!$A$2:$ZZ$2290, 20, MATCH($B$1, resultados!$A$1:$ZZ$1, 0))</f>
        <v/>
      </c>
      <c r="B26">
        <f>INDEX(resultados!$A$2:$ZZ$2290, 20, MATCH($B$2, resultados!$A$1:$ZZ$1, 0))</f>
        <v/>
      </c>
      <c r="C26">
        <f>INDEX(resultados!$A$2:$ZZ$2290, 20, MATCH($B$3, resultados!$A$1:$ZZ$1, 0))</f>
        <v/>
      </c>
    </row>
    <row r="27">
      <c r="A27">
        <f>INDEX(resultados!$A$2:$ZZ$2290, 21, MATCH($B$1, resultados!$A$1:$ZZ$1, 0))</f>
        <v/>
      </c>
      <c r="B27">
        <f>INDEX(resultados!$A$2:$ZZ$2290, 21, MATCH($B$2, resultados!$A$1:$ZZ$1, 0))</f>
        <v/>
      </c>
      <c r="C27">
        <f>INDEX(resultados!$A$2:$ZZ$2290, 21, MATCH($B$3, resultados!$A$1:$ZZ$1, 0))</f>
        <v/>
      </c>
    </row>
    <row r="28">
      <c r="A28">
        <f>INDEX(resultados!$A$2:$ZZ$2290, 22, MATCH($B$1, resultados!$A$1:$ZZ$1, 0))</f>
        <v/>
      </c>
      <c r="B28">
        <f>INDEX(resultados!$A$2:$ZZ$2290, 22, MATCH($B$2, resultados!$A$1:$ZZ$1, 0))</f>
        <v/>
      </c>
      <c r="C28">
        <f>INDEX(resultados!$A$2:$ZZ$2290, 22, MATCH($B$3, resultados!$A$1:$ZZ$1, 0))</f>
        <v/>
      </c>
    </row>
    <row r="29">
      <c r="A29">
        <f>INDEX(resultados!$A$2:$ZZ$2290, 23, MATCH($B$1, resultados!$A$1:$ZZ$1, 0))</f>
        <v/>
      </c>
      <c r="B29">
        <f>INDEX(resultados!$A$2:$ZZ$2290, 23, MATCH($B$2, resultados!$A$1:$ZZ$1, 0))</f>
        <v/>
      </c>
      <c r="C29">
        <f>INDEX(resultados!$A$2:$ZZ$2290, 23, MATCH($B$3, resultados!$A$1:$ZZ$1, 0))</f>
        <v/>
      </c>
    </row>
    <row r="30">
      <c r="A30">
        <f>INDEX(resultados!$A$2:$ZZ$2290, 24, MATCH($B$1, resultados!$A$1:$ZZ$1, 0))</f>
        <v/>
      </c>
      <c r="B30">
        <f>INDEX(resultados!$A$2:$ZZ$2290, 24, MATCH($B$2, resultados!$A$1:$ZZ$1, 0))</f>
        <v/>
      </c>
      <c r="C30">
        <f>INDEX(resultados!$A$2:$ZZ$2290, 24, MATCH($B$3, resultados!$A$1:$ZZ$1, 0))</f>
        <v/>
      </c>
    </row>
    <row r="31">
      <c r="A31">
        <f>INDEX(resultados!$A$2:$ZZ$2290, 25, MATCH($B$1, resultados!$A$1:$ZZ$1, 0))</f>
        <v/>
      </c>
      <c r="B31">
        <f>INDEX(resultados!$A$2:$ZZ$2290, 25, MATCH($B$2, resultados!$A$1:$ZZ$1, 0))</f>
        <v/>
      </c>
      <c r="C31">
        <f>INDEX(resultados!$A$2:$ZZ$2290, 25, MATCH($B$3, resultados!$A$1:$ZZ$1, 0))</f>
        <v/>
      </c>
    </row>
    <row r="32">
      <c r="A32">
        <f>INDEX(resultados!$A$2:$ZZ$2290, 26, MATCH($B$1, resultados!$A$1:$ZZ$1, 0))</f>
        <v/>
      </c>
      <c r="B32">
        <f>INDEX(resultados!$A$2:$ZZ$2290, 26, MATCH($B$2, resultados!$A$1:$ZZ$1, 0))</f>
        <v/>
      </c>
      <c r="C32">
        <f>INDEX(resultados!$A$2:$ZZ$2290, 26, MATCH($B$3, resultados!$A$1:$ZZ$1, 0))</f>
        <v/>
      </c>
    </row>
    <row r="33">
      <c r="A33">
        <f>INDEX(resultados!$A$2:$ZZ$2290, 27, MATCH($B$1, resultados!$A$1:$ZZ$1, 0))</f>
        <v/>
      </c>
      <c r="B33">
        <f>INDEX(resultados!$A$2:$ZZ$2290, 27, MATCH($B$2, resultados!$A$1:$ZZ$1, 0))</f>
        <v/>
      </c>
      <c r="C33">
        <f>INDEX(resultados!$A$2:$ZZ$2290, 27, MATCH($B$3, resultados!$A$1:$ZZ$1, 0))</f>
        <v/>
      </c>
    </row>
    <row r="34">
      <c r="A34">
        <f>INDEX(resultados!$A$2:$ZZ$2290, 28, MATCH($B$1, resultados!$A$1:$ZZ$1, 0))</f>
        <v/>
      </c>
      <c r="B34">
        <f>INDEX(resultados!$A$2:$ZZ$2290, 28, MATCH($B$2, resultados!$A$1:$ZZ$1, 0))</f>
        <v/>
      </c>
      <c r="C34">
        <f>INDEX(resultados!$A$2:$ZZ$2290, 28, MATCH($B$3, resultados!$A$1:$ZZ$1, 0))</f>
        <v/>
      </c>
    </row>
    <row r="35">
      <c r="A35">
        <f>INDEX(resultados!$A$2:$ZZ$2290, 29, MATCH($B$1, resultados!$A$1:$ZZ$1, 0))</f>
        <v/>
      </c>
      <c r="B35">
        <f>INDEX(resultados!$A$2:$ZZ$2290, 29, MATCH($B$2, resultados!$A$1:$ZZ$1, 0))</f>
        <v/>
      </c>
      <c r="C35">
        <f>INDEX(resultados!$A$2:$ZZ$2290, 29, MATCH($B$3, resultados!$A$1:$ZZ$1, 0))</f>
        <v/>
      </c>
    </row>
    <row r="36">
      <c r="A36">
        <f>INDEX(resultados!$A$2:$ZZ$2290, 30, MATCH($B$1, resultados!$A$1:$ZZ$1, 0))</f>
        <v/>
      </c>
      <c r="B36">
        <f>INDEX(resultados!$A$2:$ZZ$2290, 30, MATCH($B$2, resultados!$A$1:$ZZ$1, 0))</f>
        <v/>
      </c>
      <c r="C36">
        <f>INDEX(resultados!$A$2:$ZZ$2290, 30, MATCH($B$3, resultados!$A$1:$ZZ$1, 0))</f>
        <v/>
      </c>
    </row>
    <row r="37">
      <c r="A37">
        <f>INDEX(resultados!$A$2:$ZZ$2290, 31, MATCH($B$1, resultados!$A$1:$ZZ$1, 0))</f>
        <v/>
      </c>
      <c r="B37">
        <f>INDEX(resultados!$A$2:$ZZ$2290, 31, MATCH($B$2, resultados!$A$1:$ZZ$1, 0))</f>
        <v/>
      </c>
      <c r="C37">
        <f>INDEX(resultados!$A$2:$ZZ$2290, 31, MATCH($B$3, resultados!$A$1:$ZZ$1, 0))</f>
        <v/>
      </c>
    </row>
    <row r="38">
      <c r="A38">
        <f>INDEX(resultados!$A$2:$ZZ$2290, 32, MATCH($B$1, resultados!$A$1:$ZZ$1, 0))</f>
        <v/>
      </c>
      <c r="B38">
        <f>INDEX(resultados!$A$2:$ZZ$2290, 32, MATCH($B$2, resultados!$A$1:$ZZ$1, 0))</f>
        <v/>
      </c>
      <c r="C38">
        <f>INDEX(resultados!$A$2:$ZZ$2290, 32, MATCH($B$3, resultados!$A$1:$ZZ$1, 0))</f>
        <v/>
      </c>
    </row>
    <row r="39">
      <c r="A39">
        <f>INDEX(resultados!$A$2:$ZZ$2290, 33, MATCH($B$1, resultados!$A$1:$ZZ$1, 0))</f>
        <v/>
      </c>
      <c r="B39">
        <f>INDEX(resultados!$A$2:$ZZ$2290, 33, MATCH($B$2, resultados!$A$1:$ZZ$1, 0))</f>
        <v/>
      </c>
      <c r="C39">
        <f>INDEX(resultados!$A$2:$ZZ$2290, 33, MATCH($B$3, resultados!$A$1:$ZZ$1, 0))</f>
        <v/>
      </c>
    </row>
    <row r="40">
      <c r="A40">
        <f>INDEX(resultados!$A$2:$ZZ$2290, 34, MATCH($B$1, resultados!$A$1:$ZZ$1, 0))</f>
        <v/>
      </c>
      <c r="B40">
        <f>INDEX(resultados!$A$2:$ZZ$2290, 34, MATCH($B$2, resultados!$A$1:$ZZ$1, 0))</f>
        <v/>
      </c>
      <c r="C40">
        <f>INDEX(resultados!$A$2:$ZZ$2290, 34, MATCH($B$3, resultados!$A$1:$ZZ$1, 0))</f>
        <v/>
      </c>
    </row>
    <row r="41">
      <c r="A41">
        <f>INDEX(resultados!$A$2:$ZZ$2290, 35, MATCH($B$1, resultados!$A$1:$ZZ$1, 0))</f>
        <v/>
      </c>
      <c r="B41">
        <f>INDEX(resultados!$A$2:$ZZ$2290, 35, MATCH($B$2, resultados!$A$1:$ZZ$1, 0))</f>
        <v/>
      </c>
      <c r="C41">
        <f>INDEX(resultados!$A$2:$ZZ$2290, 35, MATCH($B$3, resultados!$A$1:$ZZ$1, 0))</f>
        <v/>
      </c>
    </row>
    <row r="42">
      <c r="A42">
        <f>INDEX(resultados!$A$2:$ZZ$2290, 36, MATCH($B$1, resultados!$A$1:$ZZ$1, 0))</f>
        <v/>
      </c>
      <c r="B42">
        <f>INDEX(resultados!$A$2:$ZZ$2290, 36, MATCH($B$2, resultados!$A$1:$ZZ$1, 0))</f>
        <v/>
      </c>
      <c r="C42">
        <f>INDEX(resultados!$A$2:$ZZ$2290, 36, MATCH($B$3, resultados!$A$1:$ZZ$1, 0))</f>
        <v/>
      </c>
    </row>
    <row r="43">
      <c r="A43">
        <f>INDEX(resultados!$A$2:$ZZ$2290, 37, MATCH($B$1, resultados!$A$1:$ZZ$1, 0))</f>
        <v/>
      </c>
      <c r="B43">
        <f>INDEX(resultados!$A$2:$ZZ$2290, 37, MATCH($B$2, resultados!$A$1:$ZZ$1, 0))</f>
        <v/>
      </c>
      <c r="C43">
        <f>INDEX(resultados!$A$2:$ZZ$2290, 37, MATCH($B$3, resultados!$A$1:$ZZ$1, 0))</f>
        <v/>
      </c>
    </row>
    <row r="44">
      <c r="A44">
        <f>INDEX(resultados!$A$2:$ZZ$2290, 38, MATCH($B$1, resultados!$A$1:$ZZ$1, 0))</f>
        <v/>
      </c>
      <c r="B44">
        <f>INDEX(resultados!$A$2:$ZZ$2290, 38, MATCH($B$2, resultados!$A$1:$ZZ$1, 0))</f>
        <v/>
      </c>
      <c r="C44">
        <f>INDEX(resultados!$A$2:$ZZ$2290, 38, MATCH($B$3, resultados!$A$1:$ZZ$1, 0))</f>
        <v/>
      </c>
    </row>
    <row r="45">
      <c r="A45">
        <f>INDEX(resultados!$A$2:$ZZ$2290, 39, MATCH($B$1, resultados!$A$1:$ZZ$1, 0))</f>
        <v/>
      </c>
      <c r="B45">
        <f>INDEX(resultados!$A$2:$ZZ$2290, 39, MATCH($B$2, resultados!$A$1:$ZZ$1, 0))</f>
        <v/>
      </c>
      <c r="C45">
        <f>INDEX(resultados!$A$2:$ZZ$2290, 39, MATCH($B$3, resultados!$A$1:$ZZ$1, 0))</f>
        <v/>
      </c>
    </row>
    <row r="46">
      <c r="A46">
        <f>INDEX(resultados!$A$2:$ZZ$2290, 40, MATCH($B$1, resultados!$A$1:$ZZ$1, 0))</f>
        <v/>
      </c>
      <c r="B46">
        <f>INDEX(resultados!$A$2:$ZZ$2290, 40, MATCH($B$2, resultados!$A$1:$ZZ$1, 0))</f>
        <v/>
      </c>
      <c r="C46">
        <f>INDEX(resultados!$A$2:$ZZ$2290, 40, MATCH($B$3, resultados!$A$1:$ZZ$1, 0))</f>
        <v/>
      </c>
    </row>
    <row r="47">
      <c r="A47">
        <f>INDEX(resultados!$A$2:$ZZ$2290, 41, MATCH($B$1, resultados!$A$1:$ZZ$1, 0))</f>
        <v/>
      </c>
      <c r="B47">
        <f>INDEX(resultados!$A$2:$ZZ$2290, 41, MATCH($B$2, resultados!$A$1:$ZZ$1, 0))</f>
        <v/>
      </c>
      <c r="C47">
        <f>INDEX(resultados!$A$2:$ZZ$2290, 41, MATCH($B$3, resultados!$A$1:$ZZ$1, 0))</f>
        <v/>
      </c>
    </row>
    <row r="48">
      <c r="A48">
        <f>INDEX(resultados!$A$2:$ZZ$2290, 42, MATCH($B$1, resultados!$A$1:$ZZ$1, 0))</f>
        <v/>
      </c>
      <c r="B48">
        <f>INDEX(resultados!$A$2:$ZZ$2290, 42, MATCH($B$2, resultados!$A$1:$ZZ$1, 0))</f>
        <v/>
      </c>
      <c r="C48">
        <f>INDEX(resultados!$A$2:$ZZ$2290, 42, MATCH($B$3, resultados!$A$1:$ZZ$1, 0))</f>
        <v/>
      </c>
    </row>
    <row r="49">
      <c r="A49">
        <f>INDEX(resultados!$A$2:$ZZ$2290, 43, MATCH($B$1, resultados!$A$1:$ZZ$1, 0))</f>
        <v/>
      </c>
      <c r="B49">
        <f>INDEX(resultados!$A$2:$ZZ$2290, 43, MATCH($B$2, resultados!$A$1:$ZZ$1, 0))</f>
        <v/>
      </c>
      <c r="C49">
        <f>INDEX(resultados!$A$2:$ZZ$2290, 43, MATCH($B$3, resultados!$A$1:$ZZ$1, 0))</f>
        <v/>
      </c>
    </row>
    <row r="50">
      <c r="A50">
        <f>INDEX(resultados!$A$2:$ZZ$2290, 44, MATCH($B$1, resultados!$A$1:$ZZ$1, 0))</f>
        <v/>
      </c>
      <c r="B50">
        <f>INDEX(resultados!$A$2:$ZZ$2290, 44, MATCH($B$2, resultados!$A$1:$ZZ$1, 0))</f>
        <v/>
      </c>
      <c r="C50">
        <f>INDEX(resultados!$A$2:$ZZ$2290, 44, MATCH($B$3, resultados!$A$1:$ZZ$1, 0))</f>
        <v/>
      </c>
    </row>
    <row r="51">
      <c r="A51">
        <f>INDEX(resultados!$A$2:$ZZ$2290, 45, MATCH($B$1, resultados!$A$1:$ZZ$1, 0))</f>
        <v/>
      </c>
      <c r="B51">
        <f>INDEX(resultados!$A$2:$ZZ$2290, 45, MATCH($B$2, resultados!$A$1:$ZZ$1, 0))</f>
        <v/>
      </c>
      <c r="C51">
        <f>INDEX(resultados!$A$2:$ZZ$2290, 45, MATCH($B$3, resultados!$A$1:$ZZ$1, 0))</f>
        <v/>
      </c>
    </row>
    <row r="52">
      <c r="A52">
        <f>INDEX(resultados!$A$2:$ZZ$2290, 46, MATCH($B$1, resultados!$A$1:$ZZ$1, 0))</f>
        <v/>
      </c>
      <c r="B52">
        <f>INDEX(resultados!$A$2:$ZZ$2290, 46, MATCH($B$2, resultados!$A$1:$ZZ$1, 0))</f>
        <v/>
      </c>
      <c r="C52">
        <f>INDEX(resultados!$A$2:$ZZ$2290, 46, MATCH($B$3, resultados!$A$1:$ZZ$1, 0))</f>
        <v/>
      </c>
    </row>
    <row r="53">
      <c r="A53">
        <f>INDEX(resultados!$A$2:$ZZ$2290, 47, MATCH($B$1, resultados!$A$1:$ZZ$1, 0))</f>
        <v/>
      </c>
      <c r="B53">
        <f>INDEX(resultados!$A$2:$ZZ$2290, 47, MATCH($B$2, resultados!$A$1:$ZZ$1, 0))</f>
        <v/>
      </c>
      <c r="C53">
        <f>INDEX(resultados!$A$2:$ZZ$2290, 47, MATCH($B$3, resultados!$A$1:$ZZ$1, 0))</f>
        <v/>
      </c>
    </row>
    <row r="54">
      <c r="A54">
        <f>INDEX(resultados!$A$2:$ZZ$2290, 48, MATCH($B$1, resultados!$A$1:$ZZ$1, 0))</f>
        <v/>
      </c>
      <c r="B54">
        <f>INDEX(resultados!$A$2:$ZZ$2290, 48, MATCH($B$2, resultados!$A$1:$ZZ$1, 0))</f>
        <v/>
      </c>
      <c r="C54">
        <f>INDEX(resultados!$A$2:$ZZ$2290, 48, MATCH($B$3, resultados!$A$1:$ZZ$1, 0))</f>
        <v/>
      </c>
    </row>
    <row r="55">
      <c r="A55">
        <f>INDEX(resultados!$A$2:$ZZ$2290, 49, MATCH($B$1, resultados!$A$1:$ZZ$1, 0))</f>
        <v/>
      </c>
      <c r="B55">
        <f>INDEX(resultados!$A$2:$ZZ$2290, 49, MATCH($B$2, resultados!$A$1:$ZZ$1, 0))</f>
        <v/>
      </c>
      <c r="C55">
        <f>INDEX(resultados!$A$2:$ZZ$2290, 49, MATCH($B$3, resultados!$A$1:$ZZ$1, 0))</f>
        <v/>
      </c>
    </row>
    <row r="56">
      <c r="A56">
        <f>INDEX(resultados!$A$2:$ZZ$2290, 50, MATCH($B$1, resultados!$A$1:$ZZ$1, 0))</f>
        <v/>
      </c>
      <c r="B56">
        <f>INDEX(resultados!$A$2:$ZZ$2290, 50, MATCH($B$2, resultados!$A$1:$ZZ$1, 0))</f>
        <v/>
      </c>
      <c r="C56">
        <f>INDEX(resultados!$A$2:$ZZ$2290, 50, MATCH($B$3, resultados!$A$1:$ZZ$1, 0))</f>
        <v/>
      </c>
    </row>
    <row r="57">
      <c r="A57">
        <f>INDEX(resultados!$A$2:$ZZ$2290, 51, MATCH($B$1, resultados!$A$1:$ZZ$1, 0))</f>
        <v/>
      </c>
      <c r="B57">
        <f>INDEX(resultados!$A$2:$ZZ$2290, 51, MATCH($B$2, resultados!$A$1:$ZZ$1, 0))</f>
        <v/>
      </c>
      <c r="C57">
        <f>INDEX(resultados!$A$2:$ZZ$2290, 51, MATCH($B$3, resultados!$A$1:$ZZ$1, 0))</f>
        <v/>
      </c>
    </row>
    <row r="58">
      <c r="A58">
        <f>INDEX(resultados!$A$2:$ZZ$2290, 52, MATCH($B$1, resultados!$A$1:$ZZ$1, 0))</f>
        <v/>
      </c>
      <c r="B58">
        <f>INDEX(resultados!$A$2:$ZZ$2290, 52, MATCH($B$2, resultados!$A$1:$ZZ$1, 0))</f>
        <v/>
      </c>
      <c r="C58">
        <f>INDEX(resultados!$A$2:$ZZ$2290, 52, MATCH($B$3, resultados!$A$1:$ZZ$1, 0))</f>
        <v/>
      </c>
    </row>
    <row r="59">
      <c r="A59">
        <f>INDEX(resultados!$A$2:$ZZ$2290, 53, MATCH($B$1, resultados!$A$1:$ZZ$1, 0))</f>
        <v/>
      </c>
      <c r="B59">
        <f>INDEX(resultados!$A$2:$ZZ$2290, 53, MATCH($B$2, resultados!$A$1:$ZZ$1, 0))</f>
        <v/>
      </c>
      <c r="C59">
        <f>INDEX(resultados!$A$2:$ZZ$2290, 53, MATCH($B$3, resultados!$A$1:$ZZ$1, 0))</f>
        <v/>
      </c>
    </row>
    <row r="60">
      <c r="A60">
        <f>INDEX(resultados!$A$2:$ZZ$2290, 54, MATCH($B$1, resultados!$A$1:$ZZ$1, 0))</f>
        <v/>
      </c>
      <c r="B60">
        <f>INDEX(resultados!$A$2:$ZZ$2290, 54, MATCH($B$2, resultados!$A$1:$ZZ$1, 0))</f>
        <v/>
      </c>
      <c r="C60">
        <f>INDEX(resultados!$A$2:$ZZ$2290, 54, MATCH($B$3, resultados!$A$1:$ZZ$1, 0))</f>
        <v/>
      </c>
    </row>
    <row r="61">
      <c r="A61">
        <f>INDEX(resultados!$A$2:$ZZ$2290, 55, MATCH($B$1, resultados!$A$1:$ZZ$1, 0))</f>
        <v/>
      </c>
      <c r="B61">
        <f>INDEX(resultados!$A$2:$ZZ$2290, 55, MATCH($B$2, resultados!$A$1:$ZZ$1, 0))</f>
        <v/>
      </c>
      <c r="C61">
        <f>INDEX(resultados!$A$2:$ZZ$2290, 55, MATCH($B$3, resultados!$A$1:$ZZ$1, 0))</f>
        <v/>
      </c>
    </row>
    <row r="62">
      <c r="A62">
        <f>INDEX(resultados!$A$2:$ZZ$2290, 56, MATCH($B$1, resultados!$A$1:$ZZ$1, 0))</f>
        <v/>
      </c>
      <c r="B62">
        <f>INDEX(resultados!$A$2:$ZZ$2290, 56, MATCH($B$2, resultados!$A$1:$ZZ$1, 0))</f>
        <v/>
      </c>
      <c r="C62">
        <f>INDEX(resultados!$A$2:$ZZ$2290, 56, MATCH($B$3, resultados!$A$1:$ZZ$1, 0))</f>
        <v/>
      </c>
    </row>
    <row r="63">
      <c r="A63">
        <f>INDEX(resultados!$A$2:$ZZ$2290, 57, MATCH($B$1, resultados!$A$1:$ZZ$1, 0))</f>
        <v/>
      </c>
      <c r="B63">
        <f>INDEX(resultados!$A$2:$ZZ$2290, 57, MATCH($B$2, resultados!$A$1:$ZZ$1, 0))</f>
        <v/>
      </c>
      <c r="C63">
        <f>INDEX(resultados!$A$2:$ZZ$2290, 57, MATCH($B$3, resultados!$A$1:$ZZ$1, 0))</f>
        <v/>
      </c>
    </row>
    <row r="64">
      <c r="A64">
        <f>INDEX(resultados!$A$2:$ZZ$2290, 58, MATCH($B$1, resultados!$A$1:$ZZ$1, 0))</f>
        <v/>
      </c>
      <c r="B64">
        <f>INDEX(resultados!$A$2:$ZZ$2290, 58, MATCH($B$2, resultados!$A$1:$ZZ$1, 0))</f>
        <v/>
      </c>
      <c r="C64">
        <f>INDEX(resultados!$A$2:$ZZ$2290, 58, MATCH($B$3, resultados!$A$1:$ZZ$1, 0))</f>
        <v/>
      </c>
    </row>
    <row r="65">
      <c r="A65">
        <f>INDEX(resultados!$A$2:$ZZ$2290, 59, MATCH($B$1, resultados!$A$1:$ZZ$1, 0))</f>
        <v/>
      </c>
      <c r="B65">
        <f>INDEX(resultados!$A$2:$ZZ$2290, 59, MATCH($B$2, resultados!$A$1:$ZZ$1, 0))</f>
        <v/>
      </c>
      <c r="C65">
        <f>INDEX(resultados!$A$2:$ZZ$2290, 59, MATCH($B$3, resultados!$A$1:$ZZ$1, 0))</f>
        <v/>
      </c>
    </row>
    <row r="66">
      <c r="A66">
        <f>INDEX(resultados!$A$2:$ZZ$2290, 60, MATCH($B$1, resultados!$A$1:$ZZ$1, 0))</f>
        <v/>
      </c>
      <c r="B66">
        <f>INDEX(resultados!$A$2:$ZZ$2290, 60, MATCH($B$2, resultados!$A$1:$ZZ$1, 0))</f>
        <v/>
      </c>
      <c r="C66">
        <f>INDEX(resultados!$A$2:$ZZ$2290, 60, MATCH($B$3, resultados!$A$1:$ZZ$1, 0))</f>
        <v/>
      </c>
    </row>
    <row r="67">
      <c r="A67">
        <f>INDEX(resultados!$A$2:$ZZ$2290, 61, MATCH($B$1, resultados!$A$1:$ZZ$1, 0))</f>
        <v/>
      </c>
      <c r="B67">
        <f>INDEX(resultados!$A$2:$ZZ$2290, 61, MATCH($B$2, resultados!$A$1:$ZZ$1, 0))</f>
        <v/>
      </c>
      <c r="C67">
        <f>INDEX(resultados!$A$2:$ZZ$2290, 61, MATCH($B$3, resultados!$A$1:$ZZ$1, 0))</f>
        <v/>
      </c>
    </row>
    <row r="68">
      <c r="A68">
        <f>INDEX(resultados!$A$2:$ZZ$2290, 62, MATCH($B$1, resultados!$A$1:$ZZ$1, 0))</f>
        <v/>
      </c>
      <c r="B68">
        <f>INDEX(resultados!$A$2:$ZZ$2290, 62, MATCH($B$2, resultados!$A$1:$ZZ$1, 0))</f>
        <v/>
      </c>
      <c r="C68">
        <f>INDEX(resultados!$A$2:$ZZ$2290, 62, MATCH($B$3, resultados!$A$1:$ZZ$1, 0))</f>
        <v/>
      </c>
    </row>
    <row r="69">
      <c r="A69">
        <f>INDEX(resultados!$A$2:$ZZ$2290, 63, MATCH($B$1, resultados!$A$1:$ZZ$1, 0))</f>
        <v/>
      </c>
      <c r="B69">
        <f>INDEX(resultados!$A$2:$ZZ$2290, 63, MATCH($B$2, resultados!$A$1:$ZZ$1, 0))</f>
        <v/>
      </c>
      <c r="C69">
        <f>INDEX(resultados!$A$2:$ZZ$2290, 63, MATCH($B$3, resultados!$A$1:$ZZ$1, 0))</f>
        <v/>
      </c>
    </row>
    <row r="70">
      <c r="A70">
        <f>INDEX(resultados!$A$2:$ZZ$2290, 64, MATCH($B$1, resultados!$A$1:$ZZ$1, 0))</f>
        <v/>
      </c>
      <c r="B70">
        <f>INDEX(resultados!$A$2:$ZZ$2290, 64, MATCH($B$2, resultados!$A$1:$ZZ$1, 0))</f>
        <v/>
      </c>
      <c r="C70">
        <f>INDEX(resultados!$A$2:$ZZ$2290, 64, MATCH($B$3, resultados!$A$1:$ZZ$1, 0))</f>
        <v/>
      </c>
    </row>
    <row r="71">
      <c r="A71">
        <f>INDEX(resultados!$A$2:$ZZ$2290, 65, MATCH($B$1, resultados!$A$1:$ZZ$1, 0))</f>
        <v/>
      </c>
      <c r="B71">
        <f>INDEX(resultados!$A$2:$ZZ$2290, 65, MATCH($B$2, resultados!$A$1:$ZZ$1, 0))</f>
        <v/>
      </c>
      <c r="C71">
        <f>INDEX(resultados!$A$2:$ZZ$2290, 65, MATCH($B$3, resultados!$A$1:$ZZ$1, 0))</f>
        <v/>
      </c>
    </row>
    <row r="72">
      <c r="A72">
        <f>INDEX(resultados!$A$2:$ZZ$2290, 66, MATCH($B$1, resultados!$A$1:$ZZ$1, 0))</f>
        <v/>
      </c>
      <c r="B72">
        <f>INDEX(resultados!$A$2:$ZZ$2290, 66, MATCH($B$2, resultados!$A$1:$ZZ$1, 0))</f>
        <v/>
      </c>
      <c r="C72">
        <f>INDEX(resultados!$A$2:$ZZ$2290, 66, MATCH($B$3, resultados!$A$1:$ZZ$1, 0))</f>
        <v/>
      </c>
    </row>
    <row r="73">
      <c r="A73">
        <f>INDEX(resultados!$A$2:$ZZ$2290, 67, MATCH($B$1, resultados!$A$1:$ZZ$1, 0))</f>
        <v/>
      </c>
      <c r="B73">
        <f>INDEX(resultados!$A$2:$ZZ$2290, 67, MATCH($B$2, resultados!$A$1:$ZZ$1, 0))</f>
        <v/>
      </c>
      <c r="C73">
        <f>INDEX(resultados!$A$2:$ZZ$2290, 67, MATCH($B$3, resultados!$A$1:$ZZ$1, 0))</f>
        <v/>
      </c>
    </row>
    <row r="74">
      <c r="A74">
        <f>INDEX(resultados!$A$2:$ZZ$2290, 68, MATCH($B$1, resultados!$A$1:$ZZ$1, 0))</f>
        <v/>
      </c>
      <c r="B74">
        <f>INDEX(resultados!$A$2:$ZZ$2290, 68, MATCH($B$2, resultados!$A$1:$ZZ$1, 0))</f>
        <v/>
      </c>
      <c r="C74">
        <f>INDEX(resultados!$A$2:$ZZ$2290, 68, MATCH($B$3, resultados!$A$1:$ZZ$1, 0))</f>
        <v/>
      </c>
    </row>
    <row r="75">
      <c r="A75">
        <f>INDEX(resultados!$A$2:$ZZ$2290, 69, MATCH($B$1, resultados!$A$1:$ZZ$1, 0))</f>
        <v/>
      </c>
      <c r="B75">
        <f>INDEX(resultados!$A$2:$ZZ$2290, 69, MATCH($B$2, resultados!$A$1:$ZZ$1, 0))</f>
        <v/>
      </c>
      <c r="C75">
        <f>INDEX(resultados!$A$2:$ZZ$2290, 69, MATCH($B$3, resultados!$A$1:$ZZ$1, 0))</f>
        <v/>
      </c>
    </row>
    <row r="76">
      <c r="A76">
        <f>INDEX(resultados!$A$2:$ZZ$2290, 70, MATCH($B$1, resultados!$A$1:$ZZ$1, 0))</f>
        <v/>
      </c>
      <c r="B76">
        <f>INDEX(resultados!$A$2:$ZZ$2290, 70, MATCH($B$2, resultados!$A$1:$ZZ$1, 0))</f>
        <v/>
      </c>
      <c r="C76">
        <f>INDEX(resultados!$A$2:$ZZ$2290, 70, MATCH($B$3, resultados!$A$1:$ZZ$1, 0))</f>
        <v/>
      </c>
    </row>
    <row r="77">
      <c r="A77">
        <f>INDEX(resultados!$A$2:$ZZ$2290, 71, MATCH($B$1, resultados!$A$1:$ZZ$1, 0))</f>
        <v/>
      </c>
      <c r="B77">
        <f>INDEX(resultados!$A$2:$ZZ$2290, 71, MATCH($B$2, resultados!$A$1:$ZZ$1, 0))</f>
        <v/>
      </c>
      <c r="C77">
        <f>INDEX(resultados!$A$2:$ZZ$2290, 71, MATCH($B$3, resultados!$A$1:$ZZ$1, 0))</f>
        <v/>
      </c>
    </row>
    <row r="78">
      <c r="A78">
        <f>INDEX(resultados!$A$2:$ZZ$2290, 72, MATCH($B$1, resultados!$A$1:$ZZ$1, 0))</f>
        <v/>
      </c>
      <c r="B78">
        <f>INDEX(resultados!$A$2:$ZZ$2290, 72, MATCH($B$2, resultados!$A$1:$ZZ$1, 0))</f>
        <v/>
      </c>
      <c r="C78">
        <f>INDEX(resultados!$A$2:$ZZ$2290, 72, MATCH($B$3, resultados!$A$1:$ZZ$1, 0))</f>
        <v/>
      </c>
    </row>
    <row r="79">
      <c r="A79">
        <f>INDEX(resultados!$A$2:$ZZ$2290, 73, MATCH($B$1, resultados!$A$1:$ZZ$1, 0))</f>
        <v/>
      </c>
      <c r="B79">
        <f>INDEX(resultados!$A$2:$ZZ$2290, 73, MATCH($B$2, resultados!$A$1:$ZZ$1, 0))</f>
        <v/>
      </c>
      <c r="C79">
        <f>INDEX(resultados!$A$2:$ZZ$2290, 73, MATCH($B$3, resultados!$A$1:$ZZ$1, 0))</f>
        <v/>
      </c>
    </row>
    <row r="80">
      <c r="A80">
        <f>INDEX(resultados!$A$2:$ZZ$2290, 74, MATCH($B$1, resultados!$A$1:$ZZ$1, 0))</f>
        <v/>
      </c>
      <c r="B80">
        <f>INDEX(resultados!$A$2:$ZZ$2290, 74, MATCH($B$2, resultados!$A$1:$ZZ$1, 0))</f>
        <v/>
      </c>
      <c r="C80">
        <f>INDEX(resultados!$A$2:$ZZ$2290, 74, MATCH($B$3, resultados!$A$1:$ZZ$1, 0))</f>
        <v/>
      </c>
    </row>
    <row r="81">
      <c r="A81">
        <f>INDEX(resultados!$A$2:$ZZ$2290, 75, MATCH($B$1, resultados!$A$1:$ZZ$1, 0))</f>
        <v/>
      </c>
      <c r="B81">
        <f>INDEX(resultados!$A$2:$ZZ$2290, 75, MATCH($B$2, resultados!$A$1:$ZZ$1, 0))</f>
        <v/>
      </c>
      <c r="C81">
        <f>INDEX(resultados!$A$2:$ZZ$2290, 75, MATCH($B$3, resultados!$A$1:$ZZ$1, 0))</f>
        <v/>
      </c>
    </row>
    <row r="82">
      <c r="A82">
        <f>INDEX(resultados!$A$2:$ZZ$2290, 76, MATCH($B$1, resultados!$A$1:$ZZ$1, 0))</f>
        <v/>
      </c>
      <c r="B82">
        <f>INDEX(resultados!$A$2:$ZZ$2290, 76, MATCH($B$2, resultados!$A$1:$ZZ$1, 0))</f>
        <v/>
      </c>
      <c r="C82">
        <f>INDEX(resultados!$A$2:$ZZ$2290, 76, MATCH($B$3, resultados!$A$1:$ZZ$1, 0))</f>
        <v/>
      </c>
    </row>
    <row r="83">
      <c r="A83">
        <f>INDEX(resultados!$A$2:$ZZ$2290, 77, MATCH($B$1, resultados!$A$1:$ZZ$1, 0))</f>
        <v/>
      </c>
      <c r="B83">
        <f>INDEX(resultados!$A$2:$ZZ$2290, 77, MATCH($B$2, resultados!$A$1:$ZZ$1, 0))</f>
        <v/>
      </c>
      <c r="C83">
        <f>INDEX(resultados!$A$2:$ZZ$2290, 77, MATCH($B$3, resultados!$A$1:$ZZ$1, 0))</f>
        <v/>
      </c>
    </row>
    <row r="84">
      <c r="A84">
        <f>INDEX(resultados!$A$2:$ZZ$2290, 78, MATCH($B$1, resultados!$A$1:$ZZ$1, 0))</f>
        <v/>
      </c>
      <c r="B84">
        <f>INDEX(resultados!$A$2:$ZZ$2290, 78, MATCH($B$2, resultados!$A$1:$ZZ$1, 0))</f>
        <v/>
      </c>
      <c r="C84">
        <f>INDEX(resultados!$A$2:$ZZ$2290, 78, MATCH($B$3, resultados!$A$1:$ZZ$1, 0))</f>
        <v/>
      </c>
    </row>
    <row r="85">
      <c r="A85">
        <f>INDEX(resultados!$A$2:$ZZ$2290, 79, MATCH($B$1, resultados!$A$1:$ZZ$1, 0))</f>
        <v/>
      </c>
      <c r="B85">
        <f>INDEX(resultados!$A$2:$ZZ$2290, 79, MATCH($B$2, resultados!$A$1:$ZZ$1, 0))</f>
        <v/>
      </c>
      <c r="C85">
        <f>INDEX(resultados!$A$2:$ZZ$2290, 79, MATCH($B$3, resultados!$A$1:$ZZ$1, 0))</f>
        <v/>
      </c>
    </row>
    <row r="86">
      <c r="A86">
        <f>INDEX(resultados!$A$2:$ZZ$2290, 80, MATCH($B$1, resultados!$A$1:$ZZ$1, 0))</f>
        <v/>
      </c>
      <c r="B86">
        <f>INDEX(resultados!$A$2:$ZZ$2290, 80, MATCH($B$2, resultados!$A$1:$ZZ$1, 0))</f>
        <v/>
      </c>
      <c r="C86">
        <f>INDEX(resultados!$A$2:$ZZ$2290, 80, MATCH($B$3, resultados!$A$1:$ZZ$1, 0))</f>
        <v/>
      </c>
    </row>
    <row r="87">
      <c r="A87">
        <f>INDEX(resultados!$A$2:$ZZ$2290, 81, MATCH($B$1, resultados!$A$1:$ZZ$1, 0))</f>
        <v/>
      </c>
      <c r="B87">
        <f>INDEX(resultados!$A$2:$ZZ$2290, 81, MATCH($B$2, resultados!$A$1:$ZZ$1, 0))</f>
        <v/>
      </c>
      <c r="C87">
        <f>INDEX(resultados!$A$2:$ZZ$2290, 81, MATCH($B$3, resultados!$A$1:$ZZ$1, 0))</f>
        <v/>
      </c>
    </row>
    <row r="88">
      <c r="A88">
        <f>INDEX(resultados!$A$2:$ZZ$2290, 82, MATCH($B$1, resultados!$A$1:$ZZ$1, 0))</f>
        <v/>
      </c>
      <c r="B88">
        <f>INDEX(resultados!$A$2:$ZZ$2290, 82, MATCH($B$2, resultados!$A$1:$ZZ$1, 0))</f>
        <v/>
      </c>
      <c r="C88">
        <f>INDEX(resultados!$A$2:$ZZ$2290, 82, MATCH($B$3, resultados!$A$1:$ZZ$1, 0))</f>
        <v/>
      </c>
    </row>
    <row r="89">
      <c r="A89">
        <f>INDEX(resultados!$A$2:$ZZ$2290, 83, MATCH($B$1, resultados!$A$1:$ZZ$1, 0))</f>
        <v/>
      </c>
      <c r="B89">
        <f>INDEX(resultados!$A$2:$ZZ$2290, 83, MATCH($B$2, resultados!$A$1:$ZZ$1, 0))</f>
        <v/>
      </c>
      <c r="C89">
        <f>INDEX(resultados!$A$2:$ZZ$2290, 83, MATCH($B$3, resultados!$A$1:$ZZ$1, 0))</f>
        <v/>
      </c>
    </row>
    <row r="90">
      <c r="A90">
        <f>INDEX(resultados!$A$2:$ZZ$2290, 84, MATCH($B$1, resultados!$A$1:$ZZ$1, 0))</f>
        <v/>
      </c>
      <c r="B90">
        <f>INDEX(resultados!$A$2:$ZZ$2290, 84, MATCH($B$2, resultados!$A$1:$ZZ$1, 0))</f>
        <v/>
      </c>
      <c r="C90">
        <f>INDEX(resultados!$A$2:$ZZ$2290, 84, MATCH($B$3, resultados!$A$1:$ZZ$1, 0))</f>
        <v/>
      </c>
    </row>
    <row r="91">
      <c r="A91">
        <f>INDEX(resultados!$A$2:$ZZ$2290, 85, MATCH($B$1, resultados!$A$1:$ZZ$1, 0))</f>
        <v/>
      </c>
      <c r="B91">
        <f>INDEX(resultados!$A$2:$ZZ$2290, 85, MATCH($B$2, resultados!$A$1:$ZZ$1, 0))</f>
        <v/>
      </c>
      <c r="C91">
        <f>INDEX(resultados!$A$2:$ZZ$2290, 85, MATCH($B$3, resultados!$A$1:$ZZ$1, 0))</f>
        <v/>
      </c>
    </row>
    <row r="92">
      <c r="A92">
        <f>INDEX(resultados!$A$2:$ZZ$2290, 86, MATCH($B$1, resultados!$A$1:$ZZ$1, 0))</f>
        <v/>
      </c>
      <c r="B92">
        <f>INDEX(resultados!$A$2:$ZZ$2290, 86, MATCH($B$2, resultados!$A$1:$ZZ$1, 0))</f>
        <v/>
      </c>
      <c r="C92">
        <f>INDEX(resultados!$A$2:$ZZ$2290, 86, MATCH($B$3, resultados!$A$1:$ZZ$1, 0))</f>
        <v/>
      </c>
    </row>
    <row r="93">
      <c r="A93">
        <f>INDEX(resultados!$A$2:$ZZ$2290, 87, MATCH($B$1, resultados!$A$1:$ZZ$1, 0))</f>
        <v/>
      </c>
      <c r="B93">
        <f>INDEX(resultados!$A$2:$ZZ$2290, 87, MATCH($B$2, resultados!$A$1:$ZZ$1, 0))</f>
        <v/>
      </c>
      <c r="C93">
        <f>INDEX(resultados!$A$2:$ZZ$2290, 87, MATCH($B$3, resultados!$A$1:$ZZ$1, 0))</f>
        <v/>
      </c>
    </row>
    <row r="94">
      <c r="A94">
        <f>INDEX(resultados!$A$2:$ZZ$2290, 88, MATCH($B$1, resultados!$A$1:$ZZ$1, 0))</f>
        <v/>
      </c>
      <c r="B94">
        <f>INDEX(resultados!$A$2:$ZZ$2290, 88, MATCH($B$2, resultados!$A$1:$ZZ$1, 0))</f>
        <v/>
      </c>
      <c r="C94">
        <f>INDEX(resultados!$A$2:$ZZ$2290, 88, MATCH($B$3, resultados!$A$1:$ZZ$1, 0))</f>
        <v/>
      </c>
    </row>
    <row r="95">
      <c r="A95">
        <f>INDEX(resultados!$A$2:$ZZ$2290, 89, MATCH($B$1, resultados!$A$1:$ZZ$1, 0))</f>
        <v/>
      </c>
      <c r="B95">
        <f>INDEX(resultados!$A$2:$ZZ$2290, 89, MATCH($B$2, resultados!$A$1:$ZZ$1, 0))</f>
        <v/>
      </c>
      <c r="C95">
        <f>INDEX(resultados!$A$2:$ZZ$2290, 89, MATCH($B$3, resultados!$A$1:$ZZ$1, 0))</f>
        <v/>
      </c>
    </row>
    <row r="96">
      <c r="A96">
        <f>INDEX(resultados!$A$2:$ZZ$2290, 90, MATCH($B$1, resultados!$A$1:$ZZ$1, 0))</f>
        <v/>
      </c>
      <c r="B96">
        <f>INDEX(resultados!$A$2:$ZZ$2290, 90, MATCH($B$2, resultados!$A$1:$ZZ$1, 0))</f>
        <v/>
      </c>
      <c r="C96">
        <f>INDEX(resultados!$A$2:$ZZ$2290, 90, MATCH($B$3, resultados!$A$1:$ZZ$1, 0))</f>
        <v/>
      </c>
    </row>
    <row r="97">
      <c r="A97">
        <f>INDEX(resultados!$A$2:$ZZ$2290, 91, MATCH($B$1, resultados!$A$1:$ZZ$1, 0))</f>
        <v/>
      </c>
      <c r="B97">
        <f>INDEX(resultados!$A$2:$ZZ$2290, 91, MATCH($B$2, resultados!$A$1:$ZZ$1, 0))</f>
        <v/>
      </c>
      <c r="C97">
        <f>INDEX(resultados!$A$2:$ZZ$2290, 91, MATCH($B$3, resultados!$A$1:$ZZ$1, 0))</f>
        <v/>
      </c>
    </row>
    <row r="98">
      <c r="A98">
        <f>INDEX(resultados!$A$2:$ZZ$2290, 92, MATCH($B$1, resultados!$A$1:$ZZ$1, 0))</f>
        <v/>
      </c>
      <c r="B98">
        <f>INDEX(resultados!$A$2:$ZZ$2290, 92, MATCH($B$2, resultados!$A$1:$ZZ$1, 0))</f>
        <v/>
      </c>
      <c r="C98">
        <f>INDEX(resultados!$A$2:$ZZ$2290, 92, MATCH($B$3, resultados!$A$1:$ZZ$1, 0))</f>
        <v/>
      </c>
    </row>
    <row r="99">
      <c r="A99">
        <f>INDEX(resultados!$A$2:$ZZ$2290, 93, MATCH($B$1, resultados!$A$1:$ZZ$1, 0))</f>
        <v/>
      </c>
      <c r="B99">
        <f>INDEX(resultados!$A$2:$ZZ$2290, 93, MATCH($B$2, resultados!$A$1:$ZZ$1, 0))</f>
        <v/>
      </c>
      <c r="C99">
        <f>INDEX(resultados!$A$2:$ZZ$2290, 93, MATCH($B$3, resultados!$A$1:$ZZ$1, 0))</f>
        <v/>
      </c>
    </row>
    <row r="100">
      <c r="A100">
        <f>INDEX(resultados!$A$2:$ZZ$2290, 94, MATCH($B$1, resultados!$A$1:$ZZ$1, 0))</f>
        <v/>
      </c>
      <c r="B100">
        <f>INDEX(resultados!$A$2:$ZZ$2290, 94, MATCH($B$2, resultados!$A$1:$ZZ$1, 0))</f>
        <v/>
      </c>
      <c r="C100">
        <f>INDEX(resultados!$A$2:$ZZ$2290, 94, MATCH($B$3, resultados!$A$1:$ZZ$1, 0))</f>
        <v/>
      </c>
    </row>
    <row r="101">
      <c r="A101">
        <f>INDEX(resultados!$A$2:$ZZ$2290, 95, MATCH($B$1, resultados!$A$1:$ZZ$1, 0))</f>
        <v/>
      </c>
      <c r="B101">
        <f>INDEX(resultados!$A$2:$ZZ$2290, 95, MATCH($B$2, resultados!$A$1:$ZZ$1, 0))</f>
        <v/>
      </c>
      <c r="C101">
        <f>INDEX(resultados!$A$2:$ZZ$2290, 95, MATCH($B$3, resultados!$A$1:$ZZ$1, 0))</f>
        <v/>
      </c>
    </row>
    <row r="102">
      <c r="A102">
        <f>INDEX(resultados!$A$2:$ZZ$2290, 96, MATCH($B$1, resultados!$A$1:$ZZ$1, 0))</f>
        <v/>
      </c>
      <c r="B102">
        <f>INDEX(resultados!$A$2:$ZZ$2290, 96, MATCH($B$2, resultados!$A$1:$ZZ$1, 0))</f>
        <v/>
      </c>
      <c r="C102">
        <f>INDEX(resultados!$A$2:$ZZ$2290, 96, MATCH($B$3, resultados!$A$1:$ZZ$1, 0))</f>
        <v/>
      </c>
    </row>
    <row r="103">
      <c r="A103">
        <f>INDEX(resultados!$A$2:$ZZ$2290, 97, MATCH($B$1, resultados!$A$1:$ZZ$1, 0))</f>
        <v/>
      </c>
      <c r="B103">
        <f>INDEX(resultados!$A$2:$ZZ$2290, 97, MATCH($B$2, resultados!$A$1:$ZZ$1, 0))</f>
        <v/>
      </c>
      <c r="C103">
        <f>INDEX(resultados!$A$2:$ZZ$2290, 97, MATCH($B$3, resultados!$A$1:$ZZ$1, 0))</f>
        <v/>
      </c>
    </row>
    <row r="104">
      <c r="A104">
        <f>INDEX(resultados!$A$2:$ZZ$2290, 98, MATCH($B$1, resultados!$A$1:$ZZ$1, 0))</f>
        <v/>
      </c>
      <c r="B104">
        <f>INDEX(resultados!$A$2:$ZZ$2290, 98, MATCH($B$2, resultados!$A$1:$ZZ$1, 0))</f>
        <v/>
      </c>
      <c r="C104">
        <f>INDEX(resultados!$A$2:$ZZ$2290, 98, MATCH($B$3, resultados!$A$1:$ZZ$1, 0))</f>
        <v/>
      </c>
    </row>
    <row r="105">
      <c r="A105">
        <f>INDEX(resultados!$A$2:$ZZ$2290, 99, MATCH($B$1, resultados!$A$1:$ZZ$1, 0))</f>
        <v/>
      </c>
      <c r="B105">
        <f>INDEX(resultados!$A$2:$ZZ$2290, 99, MATCH($B$2, resultados!$A$1:$ZZ$1, 0))</f>
        <v/>
      </c>
      <c r="C105">
        <f>INDEX(resultados!$A$2:$ZZ$2290, 99, MATCH($B$3, resultados!$A$1:$ZZ$1, 0))</f>
        <v/>
      </c>
    </row>
    <row r="106">
      <c r="A106">
        <f>INDEX(resultados!$A$2:$ZZ$2290, 100, MATCH($B$1, resultados!$A$1:$ZZ$1, 0))</f>
        <v/>
      </c>
      <c r="B106">
        <f>INDEX(resultados!$A$2:$ZZ$2290, 100, MATCH($B$2, resultados!$A$1:$ZZ$1, 0))</f>
        <v/>
      </c>
      <c r="C106">
        <f>INDEX(resultados!$A$2:$ZZ$2290, 100, MATCH($B$3, resultados!$A$1:$ZZ$1, 0))</f>
        <v/>
      </c>
    </row>
    <row r="107">
      <c r="A107">
        <f>INDEX(resultados!$A$2:$ZZ$2290, 101, MATCH($B$1, resultados!$A$1:$ZZ$1, 0))</f>
        <v/>
      </c>
      <c r="B107">
        <f>INDEX(resultados!$A$2:$ZZ$2290, 101, MATCH($B$2, resultados!$A$1:$ZZ$1, 0))</f>
        <v/>
      </c>
      <c r="C107">
        <f>INDEX(resultados!$A$2:$ZZ$2290, 101, MATCH($B$3, resultados!$A$1:$ZZ$1, 0))</f>
        <v/>
      </c>
    </row>
    <row r="108">
      <c r="A108">
        <f>INDEX(resultados!$A$2:$ZZ$2290, 102, MATCH($B$1, resultados!$A$1:$ZZ$1, 0))</f>
        <v/>
      </c>
      <c r="B108">
        <f>INDEX(resultados!$A$2:$ZZ$2290, 102, MATCH($B$2, resultados!$A$1:$ZZ$1, 0))</f>
        <v/>
      </c>
      <c r="C108">
        <f>INDEX(resultados!$A$2:$ZZ$2290, 102, MATCH($B$3, resultados!$A$1:$ZZ$1, 0))</f>
        <v/>
      </c>
    </row>
    <row r="109">
      <c r="A109">
        <f>INDEX(resultados!$A$2:$ZZ$2290, 103, MATCH($B$1, resultados!$A$1:$ZZ$1, 0))</f>
        <v/>
      </c>
      <c r="B109">
        <f>INDEX(resultados!$A$2:$ZZ$2290, 103, MATCH($B$2, resultados!$A$1:$ZZ$1, 0))</f>
        <v/>
      </c>
      <c r="C109">
        <f>INDEX(resultados!$A$2:$ZZ$2290, 103, MATCH($B$3, resultados!$A$1:$ZZ$1, 0))</f>
        <v/>
      </c>
    </row>
    <row r="110">
      <c r="A110">
        <f>INDEX(resultados!$A$2:$ZZ$2290, 104, MATCH($B$1, resultados!$A$1:$ZZ$1, 0))</f>
        <v/>
      </c>
      <c r="B110">
        <f>INDEX(resultados!$A$2:$ZZ$2290, 104, MATCH($B$2, resultados!$A$1:$ZZ$1, 0))</f>
        <v/>
      </c>
      <c r="C110">
        <f>INDEX(resultados!$A$2:$ZZ$2290, 104, MATCH($B$3, resultados!$A$1:$ZZ$1, 0))</f>
        <v/>
      </c>
    </row>
    <row r="111">
      <c r="A111">
        <f>INDEX(resultados!$A$2:$ZZ$2290, 105, MATCH($B$1, resultados!$A$1:$ZZ$1, 0))</f>
        <v/>
      </c>
      <c r="B111">
        <f>INDEX(resultados!$A$2:$ZZ$2290, 105, MATCH($B$2, resultados!$A$1:$ZZ$1, 0))</f>
        <v/>
      </c>
      <c r="C111">
        <f>INDEX(resultados!$A$2:$ZZ$2290, 105, MATCH($B$3, resultados!$A$1:$ZZ$1, 0))</f>
        <v/>
      </c>
    </row>
    <row r="112">
      <c r="A112">
        <f>INDEX(resultados!$A$2:$ZZ$2290, 106, MATCH($B$1, resultados!$A$1:$ZZ$1, 0))</f>
        <v/>
      </c>
      <c r="B112">
        <f>INDEX(resultados!$A$2:$ZZ$2290, 106, MATCH($B$2, resultados!$A$1:$ZZ$1, 0))</f>
        <v/>
      </c>
      <c r="C112">
        <f>INDEX(resultados!$A$2:$ZZ$2290, 106, MATCH($B$3, resultados!$A$1:$ZZ$1, 0))</f>
        <v/>
      </c>
    </row>
    <row r="113">
      <c r="A113">
        <f>INDEX(resultados!$A$2:$ZZ$2290, 107, MATCH($B$1, resultados!$A$1:$ZZ$1, 0))</f>
        <v/>
      </c>
      <c r="B113">
        <f>INDEX(resultados!$A$2:$ZZ$2290, 107, MATCH($B$2, resultados!$A$1:$ZZ$1, 0))</f>
        <v/>
      </c>
      <c r="C113">
        <f>INDEX(resultados!$A$2:$ZZ$2290, 107, MATCH($B$3, resultados!$A$1:$ZZ$1, 0))</f>
        <v/>
      </c>
    </row>
    <row r="114">
      <c r="A114">
        <f>INDEX(resultados!$A$2:$ZZ$2290, 108, MATCH($B$1, resultados!$A$1:$ZZ$1, 0))</f>
        <v/>
      </c>
      <c r="B114">
        <f>INDEX(resultados!$A$2:$ZZ$2290, 108, MATCH($B$2, resultados!$A$1:$ZZ$1, 0))</f>
        <v/>
      </c>
      <c r="C114">
        <f>INDEX(resultados!$A$2:$ZZ$2290, 108, MATCH($B$3, resultados!$A$1:$ZZ$1, 0))</f>
        <v/>
      </c>
    </row>
    <row r="115">
      <c r="A115">
        <f>INDEX(resultados!$A$2:$ZZ$2290, 109, MATCH($B$1, resultados!$A$1:$ZZ$1, 0))</f>
        <v/>
      </c>
      <c r="B115">
        <f>INDEX(resultados!$A$2:$ZZ$2290, 109, MATCH($B$2, resultados!$A$1:$ZZ$1, 0))</f>
        <v/>
      </c>
      <c r="C115">
        <f>INDEX(resultados!$A$2:$ZZ$2290, 109, MATCH($B$3, resultados!$A$1:$ZZ$1, 0))</f>
        <v/>
      </c>
    </row>
    <row r="116">
      <c r="A116">
        <f>INDEX(resultados!$A$2:$ZZ$2290, 110, MATCH($B$1, resultados!$A$1:$ZZ$1, 0))</f>
        <v/>
      </c>
      <c r="B116">
        <f>INDEX(resultados!$A$2:$ZZ$2290, 110, MATCH($B$2, resultados!$A$1:$ZZ$1, 0))</f>
        <v/>
      </c>
      <c r="C116">
        <f>INDEX(resultados!$A$2:$ZZ$2290, 110, MATCH($B$3, resultados!$A$1:$ZZ$1, 0))</f>
        <v/>
      </c>
    </row>
    <row r="117">
      <c r="A117">
        <f>INDEX(resultados!$A$2:$ZZ$2290, 111, MATCH($B$1, resultados!$A$1:$ZZ$1, 0))</f>
        <v/>
      </c>
      <c r="B117">
        <f>INDEX(resultados!$A$2:$ZZ$2290, 111, MATCH($B$2, resultados!$A$1:$ZZ$1, 0))</f>
        <v/>
      </c>
      <c r="C117">
        <f>INDEX(resultados!$A$2:$ZZ$2290, 111, MATCH($B$3, resultados!$A$1:$ZZ$1, 0))</f>
        <v/>
      </c>
    </row>
    <row r="118">
      <c r="A118">
        <f>INDEX(resultados!$A$2:$ZZ$2290, 112, MATCH($B$1, resultados!$A$1:$ZZ$1, 0))</f>
        <v/>
      </c>
      <c r="B118">
        <f>INDEX(resultados!$A$2:$ZZ$2290, 112, MATCH($B$2, resultados!$A$1:$ZZ$1, 0))</f>
        <v/>
      </c>
      <c r="C118">
        <f>INDEX(resultados!$A$2:$ZZ$2290, 112, MATCH($B$3, resultados!$A$1:$ZZ$1, 0))</f>
        <v/>
      </c>
    </row>
    <row r="119">
      <c r="A119">
        <f>INDEX(resultados!$A$2:$ZZ$2290, 113, MATCH($B$1, resultados!$A$1:$ZZ$1, 0))</f>
        <v/>
      </c>
      <c r="B119">
        <f>INDEX(resultados!$A$2:$ZZ$2290, 113, MATCH($B$2, resultados!$A$1:$ZZ$1, 0))</f>
        <v/>
      </c>
      <c r="C119">
        <f>INDEX(resultados!$A$2:$ZZ$2290, 113, MATCH($B$3, resultados!$A$1:$ZZ$1, 0))</f>
        <v/>
      </c>
    </row>
    <row r="120">
      <c r="A120">
        <f>INDEX(resultados!$A$2:$ZZ$2290, 114, MATCH($B$1, resultados!$A$1:$ZZ$1, 0))</f>
        <v/>
      </c>
      <c r="B120">
        <f>INDEX(resultados!$A$2:$ZZ$2290, 114, MATCH($B$2, resultados!$A$1:$ZZ$1, 0))</f>
        <v/>
      </c>
      <c r="C120">
        <f>INDEX(resultados!$A$2:$ZZ$2290, 114, MATCH($B$3, resultados!$A$1:$ZZ$1, 0))</f>
        <v/>
      </c>
    </row>
    <row r="121">
      <c r="A121">
        <f>INDEX(resultados!$A$2:$ZZ$2290, 115, MATCH($B$1, resultados!$A$1:$ZZ$1, 0))</f>
        <v/>
      </c>
      <c r="B121">
        <f>INDEX(resultados!$A$2:$ZZ$2290, 115, MATCH($B$2, resultados!$A$1:$ZZ$1, 0))</f>
        <v/>
      </c>
      <c r="C121">
        <f>INDEX(resultados!$A$2:$ZZ$2290, 115, MATCH($B$3, resultados!$A$1:$ZZ$1, 0))</f>
        <v/>
      </c>
    </row>
    <row r="122">
      <c r="A122">
        <f>INDEX(resultados!$A$2:$ZZ$2290, 116, MATCH($B$1, resultados!$A$1:$ZZ$1, 0))</f>
        <v/>
      </c>
      <c r="B122">
        <f>INDEX(resultados!$A$2:$ZZ$2290, 116, MATCH($B$2, resultados!$A$1:$ZZ$1, 0))</f>
        <v/>
      </c>
      <c r="C122">
        <f>INDEX(resultados!$A$2:$ZZ$2290, 116, MATCH($B$3, resultados!$A$1:$ZZ$1, 0))</f>
        <v/>
      </c>
    </row>
    <row r="123">
      <c r="A123">
        <f>INDEX(resultados!$A$2:$ZZ$2290, 117, MATCH($B$1, resultados!$A$1:$ZZ$1, 0))</f>
        <v/>
      </c>
      <c r="B123">
        <f>INDEX(resultados!$A$2:$ZZ$2290, 117, MATCH($B$2, resultados!$A$1:$ZZ$1, 0))</f>
        <v/>
      </c>
      <c r="C123">
        <f>INDEX(resultados!$A$2:$ZZ$2290, 117, MATCH($B$3, resultados!$A$1:$ZZ$1, 0))</f>
        <v/>
      </c>
    </row>
    <row r="124">
      <c r="A124">
        <f>INDEX(resultados!$A$2:$ZZ$2290, 118, MATCH($B$1, resultados!$A$1:$ZZ$1, 0))</f>
        <v/>
      </c>
      <c r="B124">
        <f>INDEX(resultados!$A$2:$ZZ$2290, 118, MATCH($B$2, resultados!$A$1:$ZZ$1, 0))</f>
        <v/>
      </c>
      <c r="C124">
        <f>INDEX(resultados!$A$2:$ZZ$2290, 118, MATCH($B$3, resultados!$A$1:$ZZ$1, 0))</f>
        <v/>
      </c>
    </row>
    <row r="125">
      <c r="A125">
        <f>INDEX(resultados!$A$2:$ZZ$2290, 119, MATCH($B$1, resultados!$A$1:$ZZ$1, 0))</f>
        <v/>
      </c>
      <c r="B125">
        <f>INDEX(resultados!$A$2:$ZZ$2290, 119, MATCH($B$2, resultados!$A$1:$ZZ$1, 0))</f>
        <v/>
      </c>
      <c r="C125">
        <f>INDEX(resultados!$A$2:$ZZ$2290, 119, MATCH($B$3, resultados!$A$1:$ZZ$1, 0))</f>
        <v/>
      </c>
    </row>
    <row r="126">
      <c r="A126">
        <f>INDEX(resultados!$A$2:$ZZ$2290, 120, MATCH($B$1, resultados!$A$1:$ZZ$1, 0))</f>
        <v/>
      </c>
      <c r="B126">
        <f>INDEX(resultados!$A$2:$ZZ$2290, 120, MATCH($B$2, resultados!$A$1:$ZZ$1, 0))</f>
        <v/>
      </c>
      <c r="C126">
        <f>INDEX(resultados!$A$2:$ZZ$2290, 120, MATCH($B$3, resultados!$A$1:$ZZ$1, 0))</f>
        <v/>
      </c>
    </row>
    <row r="127">
      <c r="A127">
        <f>INDEX(resultados!$A$2:$ZZ$2290, 121, MATCH($B$1, resultados!$A$1:$ZZ$1, 0))</f>
        <v/>
      </c>
      <c r="B127">
        <f>INDEX(resultados!$A$2:$ZZ$2290, 121, MATCH($B$2, resultados!$A$1:$ZZ$1, 0))</f>
        <v/>
      </c>
      <c r="C127">
        <f>INDEX(resultados!$A$2:$ZZ$2290, 121, MATCH($B$3, resultados!$A$1:$ZZ$1, 0))</f>
        <v/>
      </c>
    </row>
    <row r="128">
      <c r="A128">
        <f>INDEX(resultados!$A$2:$ZZ$2290, 122, MATCH($B$1, resultados!$A$1:$ZZ$1, 0))</f>
        <v/>
      </c>
      <c r="B128">
        <f>INDEX(resultados!$A$2:$ZZ$2290, 122, MATCH($B$2, resultados!$A$1:$ZZ$1, 0))</f>
        <v/>
      </c>
      <c r="C128">
        <f>INDEX(resultados!$A$2:$ZZ$2290, 122, MATCH($B$3, resultados!$A$1:$ZZ$1, 0))</f>
        <v/>
      </c>
    </row>
    <row r="129">
      <c r="A129">
        <f>INDEX(resultados!$A$2:$ZZ$2290, 123, MATCH($B$1, resultados!$A$1:$ZZ$1, 0))</f>
        <v/>
      </c>
      <c r="B129">
        <f>INDEX(resultados!$A$2:$ZZ$2290, 123, MATCH($B$2, resultados!$A$1:$ZZ$1, 0))</f>
        <v/>
      </c>
      <c r="C129">
        <f>INDEX(resultados!$A$2:$ZZ$2290, 123, MATCH($B$3, resultados!$A$1:$ZZ$1, 0))</f>
        <v/>
      </c>
    </row>
    <row r="130">
      <c r="A130">
        <f>INDEX(resultados!$A$2:$ZZ$2290, 124, MATCH($B$1, resultados!$A$1:$ZZ$1, 0))</f>
        <v/>
      </c>
      <c r="B130">
        <f>INDEX(resultados!$A$2:$ZZ$2290, 124, MATCH($B$2, resultados!$A$1:$ZZ$1, 0))</f>
        <v/>
      </c>
      <c r="C130">
        <f>INDEX(resultados!$A$2:$ZZ$2290, 124, MATCH($B$3, resultados!$A$1:$ZZ$1, 0))</f>
        <v/>
      </c>
    </row>
    <row r="131">
      <c r="A131">
        <f>INDEX(resultados!$A$2:$ZZ$2290, 125, MATCH($B$1, resultados!$A$1:$ZZ$1, 0))</f>
        <v/>
      </c>
      <c r="B131">
        <f>INDEX(resultados!$A$2:$ZZ$2290, 125, MATCH($B$2, resultados!$A$1:$ZZ$1, 0))</f>
        <v/>
      </c>
      <c r="C131">
        <f>INDEX(resultados!$A$2:$ZZ$2290, 125, MATCH($B$3, resultados!$A$1:$ZZ$1, 0))</f>
        <v/>
      </c>
    </row>
    <row r="132">
      <c r="A132">
        <f>INDEX(resultados!$A$2:$ZZ$2290, 126, MATCH($B$1, resultados!$A$1:$ZZ$1, 0))</f>
        <v/>
      </c>
      <c r="B132">
        <f>INDEX(resultados!$A$2:$ZZ$2290, 126, MATCH($B$2, resultados!$A$1:$ZZ$1, 0))</f>
        <v/>
      </c>
      <c r="C132">
        <f>INDEX(resultados!$A$2:$ZZ$2290, 126, MATCH($B$3, resultados!$A$1:$ZZ$1, 0))</f>
        <v/>
      </c>
    </row>
    <row r="133">
      <c r="A133">
        <f>INDEX(resultados!$A$2:$ZZ$2290, 127, MATCH($B$1, resultados!$A$1:$ZZ$1, 0))</f>
        <v/>
      </c>
      <c r="B133">
        <f>INDEX(resultados!$A$2:$ZZ$2290, 127, MATCH($B$2, resultados!$A$1:$ZZ$1, 0))</f>
        <v/>
      </c>
      <c r="C133">
        <f>INDEX(resultados!$A$2:$ZZ$2290, 127, MATCH($B$3, resultados!$A$1:$ZZ$1, 0))</f>
        <v/>
      </c>
    </row>
    <row r="134">
      <c r="A134">
        <f>INDEX(resultados!$A$2:$ZZ$2290, 128, MATCH($B$1, resultados!$A$1:$ZZ$1, 0))</f>
        <v/>
      </c>
      <c r="B134">
        <f>INDEX(resultados!$A$2:$ZZ$2290, 128, MATCH($B$2, resultados!$A$1:$ZZ$1, 0))</f>
        <v/>
      </c>
      <c r="C134">
        <f>INDEX(resultados!$A$2:$ZZ$2290, 128, MATCH($B$3, resultados!$A$1:$ZZ$1, 0))</f>
        <v/>
      </c>
    </row>
    <row r="135">
      <c r="A135">
        <f>INDEX(resultados!$A$2:$ZZ$2290, 129, MATCH($B$1, resultados!$A$1:$ZZ$1, 0))</f>
        <v/>
      </c>
      <c r="B135">
        <f>INDEX(resultados!$A$2:$ZZ$2290, 129, MATCH($B$2, resultados!$A$1:$ZZ$1, 0))</f>
        <v/>
      </c>
      <c r="C135">
        <f>INDEX(resultados!$A$2:$ZZ$2290, 129, MATCH($B$3, resultados!$A$1:$ZZ$1, 0))</f>
        <v/>
      </c>
    </row>
    <row r="136">
      <c r="A136">
        <f>INDEX(resultados!$A$2:$ZZ$2290, 130, MATCH($B$1, resultados!$A$1:$ZZ$1, 0))</f>
        <v/>
      </c>
      <c r="B136">
        <f>INDEX(resultados!$A$2:$ZZ$2290, 130, MATCH($B$2, resultados!$A$1:$ZZ$1, 0))</f>
        <v/>
      </c>
      <c r="C136">
        <f>INDEX(resultados!$A$2:$ZZ$2290, 130, MATCH($B$3, resultados!$A$1:$ZZ$1, 0))</f>
        <v/>
      </c>
    </row>
    <row r="137">
      <c r="A137">
        <f>INDEX(resultados!$A$2:$ZZ$2290, 131, MATCH($B$1, resultados!$A$1:$ZZ$1, 0))</f>
        <v/>
      </c>
      <c r="B137">
        <f>INDEX(resultados!$A$2:$ZZ$2290, 131, MATCH($B$2, resultados!$A$1:$ZZ$1, 0))</f>
        <v/>
      </c>
      <c r="C137">
        <f>INDEX(resultados!$A$2:$ZZ$2290, 131, MATCH($B$3, resultados!$A$1:$ZZ$1, 0))</f>
        <v/>
      </c>
    </row>
    <row r="138">
      <c r="A138">
        <f>INDEX(resultados!$A$2:$ZZ$2290, 132, MATCH($B$1, resultados!$A$1:$ZZ$1, 0))</f>
        <v/>
      </c>
      <c r="B138">
        <f>INDEX(resultados!$A$2:$ZZ$2290, 132, MATCH($B$2, resultados!$A$1:$ZZ$1, 0))</f>
        <v/>
      </c>
      <c r="C138">
        <f>INDEX(resultados!$A$2:$ZZ$2290, 132, MATCH($B$3, resultados!$A$1:$ZZ$1, 0))</f>
        <v/>
      </c>
    </row>
    <row r="139">
      <c r="A139">
        <f>INDEX(resultados!$A$2:$ZZ$2290, 133, MATCH($B$1, resultados!$A$1:$ZZ$1, 0))</f>
        <v/>
      </c>
      <c r="B139">
        <f>INDEX(resultados!$A$2:$ZZ$2290, 133, MATCH($B$2, resultados!$A$1:$ZZ$1, 0))</f>
        <v/>
      </c>
      <c r="C139">
        <f>INDEX(resultados!$A$2:$ZZ$2290, 133, MATCH($B$3, resultados!$A$1:$ZZ$1, 0))</f>
        <v/>
      </c>
    </row>
    <row r="140">
      <c r="A140">
        <f>INDEX(resultados!$A$2:$ZZ$2290, 134, MATCH($B$1, resultados!$A$1:$ZZ$1, 0))</f>
        <v/>
      </c>
      <c r="B140">
        <f>INDEX(resultados!$A$2:$ZZ$2290, 134, MATCH($B$2, resultados!$A$1:$ZZ$1, 0))</f>
        <v/>
      </c>
      <c r="C140">
        <f>INDEX(resultados!$A$2:$ZZ$2290, 134, MATCH($B$3, resultados!$A$1:$ZZ$1, 0))</f>
        <v/>
      </c>
    </row>
    <row r="141">
      <c r="A141">
        <f>INDEX(resultados!$A$2:$ZZ$2290, 135, MATCH($B$1, resultados!$A$1:$ZZ$1, 0))</f>
        <v/>
      </c>
      <c r="B141">
        <f>INDEX(resultados!$A$2:$ZZ$2290, 135, MATCH($B$2, resultados!$A$1:$ZZ$1, 0))</f>
        <v/>
      </c>
      <c r="C141">
        <f>INDEX(resultados!$A$2:$ZZ$2290, 135, MATCH($B$3, resultados!$A$1:$ZZ$1, 0))</f>
        <v/>
      </c>
    </row>
    <row r="142">
      <c r="A142">
        <f>INDEX(resultados!$A$2:$ZZ$2290, 136, MATCH($B$1, resultados!$A$1:$ZZ$1, 0))</f>
        <v/>
      </c>
      <c r="B142">
        <f>INDEX(resultados!$A$2:$ZZ$2290, 136, MATCH($B$2, resultados!$A$1:$ZZ$1, 0))</f>
        <v/>
      </c>
      <c r="C142">
        <f>INDEX(resultados!$A$2:$ZZ$2290, 136, MATCH($B$3, resultados!$A$1:$ZZ$1, 0))</f>
        <v/>
      </c>
    </row>
    <row r="143">
      <c r="A143">
        <f>INDEX(resultados!$A$2:$ZZ$2290, 137, MATCH($B$1, resultados!$A$1:$ZZ$1, 0))</f>
        <v/>
      </c>
      <c r="B143">
        <f>INDEX(resultados!$A$2:$ZZ$2290, 137, MATCH($B$2, resultados!$A$1:$ZZ$1, 0))</f>
        <v/>
      </c>
      <c r="C143">
        <f>INDEX(resultados!$A$2:$ZZ$2290, 137, MATCH($B$3, resultados!$A$1:$ZZ$1, 0))</f>
        <v/>
      </c>
    </row>
    <row r="144">
      <c r="A144">
        <f>INDEX(resultados!$A$2:$ZZ$2290, 138, MATCH($B$1, resultados!$A$1:$ZZ$1, 0))</f>
        <v/>
      </c>
      <c r="B144">
        <f>INDEX(resultados!$A$2:$ZZ$2290, 138, MATCH($B$2, resultados!$A$1:$ZZ$1, 0))</f>
        <v/>
      </c>
      <c r="C144">
        <f>INDEX(resultados!$A$2:$ZZ$2290, 138, MATCH($B$3, resultados!$A$1:$ZZ$1, 0))</f>
        <v/>
      </c>
    </row>
    <row r="145">
      <c r="A145">
        <f>INDEX(resultados!$A$2:$ZZ$2290, 139, MATCH($B$1, resultados!$A$1:$ZZ$1, 0))</f>
        <v/>
      </c>
      <c r="B145">
        <f>INDEX(resultados!$A$2:$ZZ$2290, 139, MATCH($B$2, resultados!$A$1:$ZZ$1, 0))</f>
        <v/>
      </c>
      <c r="C145">
        <f>INDEX(resultados!$A$2:$ZZ$2290, 139, MATCH($B$3, resultados!$A$1:$ZZ$1, 0))</f>
        <v/>
      </c>
    </row>
    <row r="146">
      <c r="A146">
        <f>INDEX(resultados!$A$2:$ZZ$2290, 140, MATCH($B$1, resultados!$A$1:$ZZ$1, 0))</f>
        <v/>
      </c>
      <c r="B146">
        <f>INDEX(resultados!$A$2:$ZZ$2290, 140, MATCH($B$2, resultados!$A$1:$ZZ$1, 0))</f>
        <v/>
      </c>
      <c r="C146">
        <f>INDEX(resultados!$A$2:$ZZ$2290, 140, MATCH($B$3, resultados!$A$1:$ZZ$1, 0))</f>
        <v/>
      </c>
    </row>
    <row r="147">
      <c r="A147">
        <f>INDEX(resultados!$A$2:$ZZ$2290, 141, MATCH($B$1, resultados!$A$1:$ZZ$1, 0))</f>
        <v/>
      </c>
      <c r="B147">
        <f>INDEX(resultados!$A$2:$ZZ$2290, 141, MATCH($B$2, resultados!$A$1:$ZZ$1, 0))</f>
        <v/>
      </c>
      <c r="C147">
        <f>INDEX(resultados!$A$2:$ZZ$2290, 141, MATCH($B$3, resultados!$A$1:$ZZ$1, 0))</f>
        <v/>
      </c>
    </row>
    <row r="148">
      <c r="A148">
        <f>INDEX(resultados!$A$2:$ZZ$2290, 142, MATCH($B$1, resultados!$A$1:$ZZ$1, 0))</f>
        <v/>
      </c>
      <c r="B148">
        <f>INDEX(resultados!$A$2:$ZZ$2290, 142, MATCH($B$2, resultados!$A$1:$ZZ$1, 0))</f>
        <v/>
      </c>
      <c r="C148">
        <f>INDEX(resultados!$A$2:$ZZ$2290, 142, MATCH($B$3, resultados!$A$1:$ZZ$1, 0))</f>
        <v/>
      </c>
    </row>
    <row r="149">
      <c r="A149">
        <f>INDEX(resultados!$A$2:$ZZ$2290, 143, MATCH($B$1, resultados!$A$1:$ZZ$1, 0))</f>
        <v/>
      </c>
      <c r="B149">
        <f>INDEX(resultados!$A$2:$ZZ$2290, 143, MATCH($B$2, resultados!$A$1:$ZZ$1, 0))</f>
        <v/>
      </c>
      <c r="C149">
        <f>INDEX(resultados!$A$2:$ZZ$2290, 143, MATCH($B$3, resultados!$A$1:$ZZ$1, 0))</f>
        <v/>
      </c>
    </row>
    <row r="150">
      <c r="A150">
        <f>INDEX(resultados!$A$2:$ZZ$2290, 144, MATCH($B$1, resultados!$A$1:$ZZ$1, 0))</f>
        <v/>
      </c>
      <c r="B150">
        <f>INDEX(resultados!$A$2:$ZZ$2290, 144, MATCH($B$2, resultados!$A$1:$ZZ$1, 0))</f>
        <v/>
      </c>
      <c r="C150">
        <f>INDEX(resultados!$A$2:$ZZ$2290, 144, MATCH($B$3, resultados!$A$1:$ZZ$1, 0))</f>
        <v/>
      </c>
    </row>
    <row r="151">
      <c r="A151">
        <f>INDEX(resultados!$A$2:$ZZ$2290, 145, MATCH($B$1, resultados!$A$1:$ZZ$1, 0))</f>
        <v/>
      </c>
      <c r="B151">
        <f>INDEX(resultados!$A$2:$ZZ$2290, 145, MATCH($B$2, resultados!$A$1:$ZZ$1, 0))</f>
        <v/>
      </c>
      <c r="C151">
        <f>INDEX(resultados!$A$2:$ZZ$2290, 145, MATCH($B$3, resultados!$A$1:$ZZ$1, 0))</f>
        <v/>
      </c>
    </row>
    <row r="152">
      <c r="A152">
        <f>INDEX(resultados!$A$2:$ZZ$2290, 146, MATCH($B$1, resultados!$A$1:$ZZ$1, 0))</f>
        <v/>
      </c>
      <c r="B152">
        <f>INDEX(resultados!$A$2:$ZZ$2290, 146, MATCH($B$2, resultados!$A$1:$ZZ$1, 0))</f>
        <v/>
      </c>
      <c r="C152">
        <f>INDEX(resultados!$A$2:$ZZ$2290, 146, MATCH($B$3, resultados!$A$1:$ZZ$1, 0))</f>
        <v/>
      </c>
    </row>
    <row r="153">
      <c r="A153">
        <f>INDEX(resultados!$A$2:$ZZ$2290, 147, MATCH($B$1, resultados!$A$1:$ZZ$1, 0))</f>
        <v/>
      </c>
      <c r="B153">
        <f>INDEX(resultados!$A$2:$ZZ$2290, 147, MATCH($B$2, resultados!$A$1:$ZZ$1, 0))</f>
        <v/>
      </c>
      <c r="C153">
        <f>INDEX(resultados!$A$2:$ZZ$2290, 147, MATCH($B$3, resultados!$A$1:$ZZ$1, 0))</f>
        <v/>
      </c>
    </row>
    <row r="154">
      <c r="A154">
        <f>INDEX(resultados!$A$2:$ZZ$2290, 148, MATCH($B$1, resultados!$A$1:$ZZ$1, 0))</f>
        <v/>
      </c>
      <c r="B154">
        <f>INDEX(resultados!$A$2:$ZZ$2290, 148, MATCH($B$2, resultados!$A$1:$ZZ$1, 0))</f>
        <v/>
      </c>
      <c r="C154">
        <f>INDEX(resultados!$A$2:$ZZ$2290, 148, MATCH($B$3, resultados!$A$1:$ZZ$1, 0))</f>
        <v/>
      </c>
    </row>
    <row r="155">
      <c r="A155">
        <f>INDEX(resultados!$A$2:$ZZ$2290, 149, MATCH($B$1, resultados!$A$1:$ZZ$1, 0))</f>
        <v/>
      </c>
      <c r="B155">
        <f>INDEX(resultados!$A$2:$ZZ$2290, 149, MATCH($B$2, resultados!$A$1:$ZZ$1, 0))</f>
        <v/>
      </c>
      <c r="C155">
        <f>INDEX(resultados!$A$2:$ZZ$2290, 149, MATCH($B$3, resultados!$A$1:$ZZ$1, 0))</f>
        <v/>
      </c>
    </row>
    <row r="156">
      <c r="A156">
        <f>INDEX(resultados!$A$2:$ZZ$2290, 150, MATCH($B$1, resultados!$A$1:$ZZ$1, 0))</f>
        <v/>
      </c>
      <c r="B156">
        <f>INDEX(resultados!$A$2:$ZZ$2290, 150, MATCH($B$2, resultados!$A$1:$ZZ$1, 0))</f>
        <v/>
      </c>
      <c r="C156">
        <f>INDEX(resultados!$A$2:$ZZ$2290, 150, MATCH($B$3, resultados!$A$1:$ZZ$1, 0))</f>
        <v/>
      </c>
    </row>
    <row r="157">
      <c r="A157">
        <f>INDEX(resultados!$A$2:$ZZ$2290, 151, MATCH($B$1, resultados!$A$1:$ZZ$1, 0))</f>
        <v/>
      </c>
      <c r="B157">
        <f>INDEX(resultados!$A$2:$ZZ$2290, 151, MATCH($B$2, resultados!$A$1:$ZZ$1, 0))</f>
        <v/>
      </c>
      <c r="C157">
        <f>INDEX(resultados!$A$2:$ZZ$2290, 151, MATCH($B$3, resultados!$A$1:$ZZ$1, 0))</f>
        <v/>
      </c>
    </row>
    <row r="158">
      <c r="A158">
        <f>INDEX(resultados!$A$2:$ZZ$2290, 152, MATCH($B$1, resultados!$A$1:$ZZ$1, 0))</f>
        <v/>
      </c>
      <c r="B158">
        <f>INDEX(resultados!$A$2:$ZZ$2290, 152, MATCH($B$2, resultados!$A$1:$ZZ$1, 0))</f>
        <v/>
      </c>
      <c r="C158">
        <f>INDEX(resultados!$A$2:$ZZ$2290, 152, MATCH($B$3, resultados!$A$1:$ZZ$1, 0))</f>
        <v/>
      </c>
    </row>
    <row r="159">
      <c r="A159">
        <f>INDEX(resultados!$A$2:$ZZ$2290, 153, MATCH($B$1, resultados!$A$1:$ZZ$1, 0))</f>
        <v/>
      </c>
      <c r="B159">
        <f>INDEX(resultados!$A$2:$ZZ$2290, 153, MATCH($B$2, resultados!$A$1:$ZZ$1, 0))</f>
        <v/>
      </c>
      <c r="C159">
        <f>INDEX(resultados!$A$2:$ZZ$2290, 153, MATCH($B$3, resultados!$A$1:$ZZ$1, 0))</f>
        <v/>
      </c>
    </row>
    <row r="160">
      <c r="A160">
        <f>INDEX(resultados!$A$2:$ZZ$2290, 154, MATCH($B$1, resultados!$A$1:$ZZ$1, 0))</f>
        <v/>
      </c>
      <c r="B160">
        <f>INDEX(resultados!$A$2:$ZZ$2290, 154, MATCH($B$2, resultados!$A$1:$ZZ$1, 0))</f>
        <v/>
      </c>
      <c r="C160">
        <f>INDEX(resultados!$A$2:$ZZ$2290, 154, MATCH($B$3, resultados!$A$1:$ZZ$1, 0))</f>
        <v/>
      </c>
    </row>
    <row r="161">
      <c r="A161">
        <f>INDEX(resultados!$A$2:$ZZ$2290, 155, MATCH($B$1, resultados!$A$1:$ZZ$1, 0))</f>
        <v/>
      </c>
      <c r="B161">
        <f>INDEX(resultados!$A$2:$ZZ$2290, 155, MATCH($B$2, resultados!$A$1:$ZZ$1, 0))</f>
        <v/>
      </c>
      <c r="C161">
        <f>INDEX(resultados!$A$2:$ZZ$2290, 155, MATCH($B$3, resultados!$A$1:$ZZ$1, 0))</f>
        <v/>
      </c>
    </row>
    <row r="162">
      <c r="A162">
        <f>INDEX(resultados!$A$2:$ZZ$2290, 156, MATCH($B$1, resultados!$A$1:$ZZ$1, 0))</f>
        <v/>
      </c>
      <c r="B162">
        <f>INDEX(resultados!$A$2:$ZZ$2290, 156, MATCH($B$2, resultados!$A$1:$ZZ$1, 0))</f>
        <v/>
      </c>
      <c r="C162">
        <f>INDEX(resultados!$A$2:$ZZ$2290, 156, MATCH($B$3, resultados!$A$1:$ZZ$1, 0))</f>
        <v/>
      </c>
    </row>
    <row r="163">
      <c r="A163">
        <f>INDEX(resultados!$A$2:$ZZ$2290, 157, MATCH($B$1, resultados!$A$1:$ZZ$1, 0))</f>
        <v/>
      </c>
      <c r="B163">
        <f>INDEX(resultados!$A$2:$ZZ$2290, 157, MATCH($B$2, resultados!$A$1:$ZZ$1, 0))</f>
        <v/>
      </c>
      <c r="C163">
        <f>INDEX(resultados!$A$2:$ZZ$2290, 157, MATCH($B$3, resultados!$A$1:$ZZ$1, 0))</f>
        <v/>
      </c>
    </row>
    <row r="164">
      <c r="A164">
        <f>INDEX(resultados!$A$2:$ZZ$2290, 158, MATCH($B$1, resultados!$A$1:$ZZ$1, 0))</f>
        <v/>
      </c>
      <c r="B164">
        <f>INDEX(resultados!$A$2:$ZZ$2290, 158, MATCH($B$2, resultados!$A$1:$ZZ$1, 0))</f>
        <v/>
      </c>
      <c r="C164">
        <f>INDEX(resultados!$A$2:$ZZ$2290, 158, MATCH($B$3, resultados!$A$1:$ZZ$1, 0))</f>
        <v/>
      </c>
    </row>
    <row r="165">
      <c r="A165">
        <f>INDEX(resultados!$A$2:$ZZ$2290, 159, MATCH($B$1, resultados!$A$1:$ZZ$1, 0))</f>
        <v/>
      </c>
      <c r="B165">
        <f>INDEX(resultados!$A$2:$ZZ$2290, 159, MATCH($B$2, resultados!$A$1:$ZZ$1, 0))</f>
        <v/>
      </c>
      <c r="C165">
        <f>INDEX(resultados!$A$2:$ZZ$2290, 159, MATCH($B$3, resultados!$A$1:$ZZ$1, 0))</f>
        <v/>
      </c>
    </row>
    <row r="166">
      <c r="A166">
        <f>INDEX(resultados!$A$2:$ZZ$2290, 160, MATCH($B$1, resultados!$A$1:$ZZ$1, 0))</f>
        <v/>
      </c>
      <c r="B166">
        <f>INDEX(resultados!$A$2:$ZZ$2290, 160, MATCH($B$2, resultados!$A$1:$ZZ$1, 0))</f>
        <v/>
      </c>
      <c r="C166">
        <f>INDEX(resultados!$A$2:$ZZ$2290, 160, MATCH($B$3, resultados!$A$1:$ZZ$1, 0))</f>
        <v/>
      </c>
    </row>
    <row r="167">
      <c r="A167">
        <f>INDEX(resultados!$A$2:$ZZ$2290, 161, MATCH($B$1, resultados!$A$1:$ZZ$1, 0))</f>
        <v/>
      </c>
      <c r="B167">
        <f>INDEX(resultados!$A$2:$ZZ$2290, 161, MATCH($B$2, resultados!$A$1:$ZZ$1, 0))</f>
        <v/>
      </c>
      <c r="C167">
        <f>INDEX(resultados!$A$2:$ZZ$2290, 161, MATCH($B$3, resultados!$A$1:$ZZ$1, 0))</f>
        <v/>
      </c>
    </row>
    <row r="168">
      <c r="A168">
        <f>INDEX(resultados!$A$2:$ZZ$2290, 162, MATCH($B$1, resultados!$A$1:$ZZ$1, 0))</f>
        <v/>
      </c>
      <c r="B168">
        <f>INDEX(resultados!$A$2:$ZZ$2290, 162, MATCH($B$2, resultados!$A$1:$ZZ$1, 0))</f>
        <v/>
      </c>
      <c r="C168">
        <f>INDEX(resultados!$A$2:$ZZ$2290, 162, MATCH($B$3, resultados!$A$1:$ZZ$1, 0))</f>
        <v/>
      </c>
    </row>
    <row r="169">
      <c r="A169">
        <f>INDEX(resultados!$A$2:$ZZ$2290, 163, MATCH($B$1, resultados!$A$1:$ZZ$1, 0))</f>
        <v/>
      </c>
      <c r="B169">
        <f>INDEX(resultados!$A$2:$ZZ$2290, 163, MATCH($B$2, resultados!$A$1:$ZZ$1, 0))</f>
        <v/>
      </c>
      <c r="C169">
        <f>INDEX(resultados!$A$2:$ZZ$2290, 163, MATCH($B$3, resultados!$A$1:$ZZ$1, 0))</f>
        <v/>
      </c>
    </row>
    <row r="170">
      <c r="A170">
        <f>INDEX(resultados!$A$2:$ZZ$2290, 164, MATCH($B$1, resultados!$A$1:$ZZ$1, 0))</f>
        <v/>
      </c>
      <c r="B170">
        <f>INDEX(resultados!$A$2:$ZZ$2290, 164, MATCH($B$2, resultados!$A$1:$ZZ$1, 0))</f>
        <v/>
      </c>
      <c r="C170">
        <f>INDEX(resultados!$A$2:$ZZ$2290, 164, MATCH($B$3, resultados!$A$1:$ZZ$1, 0))</f>
        <v/>
      </c>
    </row>
    <row r="171">
      <c r="A171">
        <f>INDEX(resultados!$A$2:$ZZ$2290, 165, MATCH($B$1, resultados!$A$1:$ZZ$1, 0))</f>
        <v/>
      </c>
      <c r="B171">
        <f>INDEX(resultados!$A$2:$ZZ$2290, 165, MATCH($B$2, resultados!$A$1:$ZZ$1, 0))</f>
        <v/>
      </c>
      <c r="C171">
        <f>INDEX(resultados!$A$2:$ZZ$2290, 165, MATCH($B$3, resultados!$A$1:$ZZ$1, 0))</f>
        <v/>
      </c>
    </row>
    <row r="172">
      <c r="A172">
        <f>INDEX(resultados!$A$2:$ZZ$2290, 166, MATCH($B$1, resultados!$A$1:$ZZ$1, 0))</f>
        <v/>
      </c>
      <c r="B172">
        <f>INDEX(resultados!$A$2:$ZZ$2290, 166, MATCH($B$2, resultados!$A$1:$ZZ$1, 0))</f>
        <v/>
      </c>
      <c r="C172">
        <f>INDEX(resultados!$A$2:$ZZ$2290, 166, MATCH($B$3, resultados!$A$1:$ZZ$1, 0))</f>
        <v/>
      </c>
    </row>
    <row r="173">
      <c r="A173">
        <f>INDEX(resultados!$A$2:$ZZ$2290, 167, MATCH($B$1, resultados!$A$1:$ZZ$1, 0))</f>
        <v/>
      </c>
      <c r="B173">
        <f>INDEX(resultados!$A$2:$ZZ$2290, 167, MATCH($B$2, resultados!$A$1:$ZZ$1, 0))</f>
        <v/>
      </c>
      <c r="C173">
        <f>INDEX(resultados!$A$2:$ZZ$2290, 167, MATCH($B$3, resultados!$A$1:$ZZ$1, 0))</f>
        <v/>
      </c>
    </row>
    <row r="174">
      <c r="A174">
        <f>INDEX(resultados!$A$2:$ZZ$2290, 168, MATCH($B$1, resultados!$A$1:$ZZ$1, 0))</f>
        <v/>
      </c>
      <c r="B174">
        <f>INDEX(resultados!$A$2:$ZZ$2290, 168, MATCH($B$2, resultados!$A$1:$ZZ$1, 0))</f>
        <v/>
      </c>
      <c r="C174">
        <f>INDEX(resultados!$A$2:$ZZ$2290, 168, MATCH($B$3, resultados!$A$1:$ZZ$1, 0))</f>
        <v/>
      </c>
    </row>
    <row r="175">
      <c r="A175">
        <f>INDEX(resultados!$A$2:$ZZ$2290, 169, MATCH($B$1, resultados!$A$1:$ZZ$1, 0))</f>
        <v/>
      </c>
      <c r="B175">
        <f>INDEX(resultados!$A$2:$ZZ$2290, 169, MATCH($B$2, resultados!$A$1:$ZZ$1, 0))</f>
        <v/>
      </c>
      <c r="C175">
        <f>INDEX(resultados!$A$2:$ZZ$2290, 169, MATCH($B$3, resultados!$A$1:$ZZ$1, 0))</f>
        <v/>
      </c>
    </row>
    <row r="176">
      <c r="A176">
        <f>INDEX(resultados!$A$2:$ZZ$2290, 170, MATCH($B$1, resultados!$A$1:$ZZ$1, 0))</f>
        <v/>
      </c>
      <c r="B176">
        <f>INDEX(resultados!$A$2:$ZZ$2290, 170, MATCH($B$2, resultados!$A$1:$ZZ$1, 0))</f>
        <v/>
      </c>
      <c r="C176">
        <f>INDEX(resultados!$A$2:$ZZ$2290, 170, MATCH($B$3, resultados!$A$1:$ZZ$1, 0))</f>
        <v/>
      </c>
    </row>
    <row r="177">
      <c r="A177">
        <f>INDEX(resultados!$A$2:$ZZ$2290, 171, MATCH($B$1, resultados!$A$1:$ZZ$1, 0))</f>
        <v/>
      </c>
      <c r="B177">
        <f>INDEX(resultados!$A$2:$ZZ$2290, 171, MATCH($B$2, resultados!$A$1:$ZZ$1, 0))</f>
        <v/>
      </c>
      <c r="C177">
        <f>INDEX(resultados!$A$2:$ZZ$2290, 171, MATCH($B$3, resultados!$A$1:$ZZ$1, 0))</f>
        <v/>
      </c>
    </row>
    <row r="178">
      <c r="A178">
        <f>INDEX(resultados!$A$2:$ZZ$2290, 172, MATCH($B$1, resultados!$A$1:$ZZ$1, 0))</f>
        <v/>
      </c>
      <c r="B178">
        <f>INDEX(resultados!$A$2:$ZZ$2290, 172, MATCH($B$2, resultados!$A$1:$ZZ$1, 0))</f>
        <v/>
      </c>
      <c r="C178">
        <f>INDEX(resultados!$A$2:$ZZ$2290, 172, MATCH($B$3, resultados!$A$1:$ZZ$1, 0))</f>
        <v/>
      </c>
    </row>
    <row r="179">
      <c r="A179">
        <f>INDEX(resultados!$A$2:$ZZ$2290, 173, MATCH($B$1, resultados!$A$1:$ZZ$1, 0))</f>
        <v/>
      </c>
      <c r="B179">
        <f>INDEX(resultados!$A$2:$ZZ$2290, 173, MATCH($B$2, resultados!$A$1:$ZZ$1, 0))</f>
        <v/>
      </c>
      <c r="C179">
        <f>INDEX(resultados!$A$2:$ZZ$2290, 173, MATCH($B$3, resultados!$A$1:$ZZ$1, 0))</f>
        <v/>
      </c>
    </row>
    <row r="180">
      <c r="A180">
        <f>INDEX(resultados!$A$2:$ZZ$2290, 174, MATCH($B$1, resultados!$A$1:$ZZ$1, 0))</f>
        <v/>
      </c>
      <c r="B180">
        <f>INDEX(resultados!$A$2:$ZZ$2290, 174, MATCH($B$2, resultados!$A$1:$ZZ$1, 0))</f>
        <v/>
      </c>
      <c r="C180">
        <f>INDEX(resultados!$A$2:$ZZ$2290, 174, MATCH($B$3, resultados!$A$1:$ZZ$1, 0))</f>
        <v/>
      </c>
    </row>
    <row r="181">
      <c r="A181">
        <f>INDEX(resultados!$A$2:$ZZ$2290, 175, MATCH($B$1, resultados!$A$1:$ZZ$1, 0))</f>
        <v/>
      </c>
      <c r="B181">
        <f>INDEX(resultados!$A$2:$ZZ$2290, 175, MATCH($B$2, resultados!$A$1:$ZZ$1, 0))</f>
        <v/>
      </c>
      <c r="C181">
        <f>INDEX(resultados!$A$2:$ZZ$2290, 175, MATCH($B$3, resultados!$A$1:$ZZ$1, 0))</f>
        <v/>
      </c>
    </row>
    <row r="182">
      <c r="A182">
        <f>INDEX(resultados!$A$2:$ZZ$2290, 176, MATCH($B$1, resultados!$A$1:$ZZ$1, 0))</f>
        <v/>
      </c>
      <c r="B182">
        <f>INDEX(resultados!$A$2:$ZZ$2290, 176, MATCH($B$2, resultados!$A$1:$ZZ$1, 0))</f>
        <v/>
      </c>
      <c r="C182">
        <f>INDEX(resultados!$A$2:$ZZ$2290, 176, MATCH($B$3, resultados!$A$1:$ZZ$1, 0))</f>
        <v/>
      </c>
    </row>
    <row r="183">
      <c r="A183">
        <f>INDEX(resultados!$A$2:$ZZ$2290, 177, MATCH($B$1, resultados!$A$1:$ZZ$1, 0))</f>
        <v/>
      </c>
      <c r="B183">
        <f>INDEX(resultados!$A$2:$ZZ$2290, 177, MATCH($B$2, resultados!$A$1:$ZZ$1, 0))</f>
        <v/>
      </c>
      <c r="C183">
        <f>INDEX(resultados!$A$2:$ZZ$2290, 177, MATCH($B$3, resultados!$A$1:$ZZ$1, 0))</f>
        <v/>
      </c>
    </row>
    <row r="184">
      <c r="A184">
        <f>INDEX(resultados!$A$2:$ZZ$2290, 178, MATCH($B$1, resultados!$A$1:$ZZ$1, 0))</f>
        <v/>
      </c>
      <c r="B184">
        <f>INDEX(resultados!$A$2:$ZZ$2290, 178, MATCH($B$2, resultados!$A$1:$ZZ$1, 0))</f>
        <v/>
      </c>
      <c r="C184">
        <f>INDEX(resultados!$A$2:$ZZ$2290, 178, MATCH($B$3, resultados!$A$1:$ZZ$1, 0))</f>
        <v/>
      </c>
    </row>
    <row r="185">
      <c r="A185">
        <f>INDEX(resultados!$A$2:$ZZ$2290, 179, MATCH($B$1, resultados!$A$1:$ZZ$1, 0))</f>
        <v/>
      </c>
      <c r="B185">
        <f>INDEX(resultados!$A$2:$ZZ$2290, 179, MATCH($B$2, resultados!$A$1:$ZZ$1, 0))</f>
        <v/>
      </c>
      <c r="C185">
        <f>INDEX(resultados!$A$2:$ZZ$2290, 179, MATCH($B$3, resultados!$A$1:$ZZ$1, 0))</f>
        <v/>
      </c>
    </row>
    <row r="186">
      <c r="A186">
        <f>INDEX(resultados!$A$2:$ZZ$2290, 180, MATCH($B$1, resultados!$A$1:$ZZ$1, 0))</f>
        <v/>
      </c>
      <c r="B186">
        <f>INDEX(resultados!$A$2:$ZZ$2290, 180, MATCH($B$2, resultados!$A$1:$ZZ$1, 0))</f>
        <v/>
      </c>
      <c r="C186">
        <f>INDEX(resultados!$A$2:$ZZ$2290, 180, MATCH($B$3, resultados!$A$1:$ZZ$1, 0))</f>
        <v/>
      </c>
    </row>
    <row r="187">
      <c r="A187">
        <f>INDEX(resultados!$A$2:$ZZ$2290, 181, MATCH($B$1, resultados!$A$1:$ZZ$1, 0))</f>
        <v/>
      </c>
      <c r="B187">
        <f>INDEX(resultados!$A$2:$ZZ$2290, 181, MATCH($B$2, resultados!$A$1:$ZZ$1, 0))</f>
        <v/>
      </c>
      <c r="C187">
        <f>INDEX(resultados!$A$2:$ZZ$2290, 181, MATCH($B$3, resultados!$A$1:$ZZ$1, 0))</f>
        <v/>
      </c>
    </row>
    <row r="188">
      <c r="A188">
        <f>INDEX(resultados!$A$2:$ZZ$2290, 182, MATCH($B$1, resultados!$A$1:$ZZ$1, 0))</f>
        <v/>
      </c>
      <c r="B188">
        <f>INDEX(resultados!$A$2:$ZZ$2290, 182, MATCH($B$2, resultados!$A$1:$ZZ$1, 0))</f>
        <v/>
      </c>
      <c r="C188">
        <f>INDEX(resultados!$A$2:$ZZ$2290, 182, MATCH($B$3, resultados!$A$1:$ZZ$1, 0))</f>
        <v/>
      </c>
    </row>
    <row r="189">
      <c r="A189">
        <f>INDEX(resultados!$A$2:$ZZ$2290, 183, MATCH($B$1, resultados!$A$1:$ZZ$1, 0))</f>
        <v/>
      </c>
      <c r="B189">
        <f>INDEX(resultados!$A$2:$ZZ$2290, 183, MATCH($B$2, resultados!$A$1:$ZZ$1, 0))</f>
        <v/>
      </c>
      <c r="C189">
        <f>INDEX(resultados!$A$2:$ZZ$2290, 183, MATCH($B$3, resultados!$A$1:$ZZ$1, 0))</f>
        <v/>
      </c>
    </row>
    <row r="190">
      <c r="A190">
        <f>INDEX(resultados!$A$2:$ZZ$2290, 184, MATCH($B$1, resultados!$A$1:$ZZ$1, 0))</f>
        <v/>
      </c>
      <c r="B190">
        <f>INDEX(resultados!$A$2:$ZZ$2290, 184, MATCH($B$2, resultados!$A$1:$ZZ$1, 0))</f>
        <v/>
      </c>
      <c r="C190">
        <f>INDEX(resultados!$A$2:$ZZ$2290, 184, MATCH($B$3, resultados!$A$1:$ZZ$1, 0))</f>
        <v/>
      </c>
    </row>
    <row r="191">
      <c r="A191">
        <f>INDEX(resultados!$A$2:$ZZ$2290, 185, MATCH($B$1, resultados!$A$1:$ZZ$1, 0))</f>
        <v/>
      </c>
      <c r="B191">
        <f>INDEX(resultados!$A$2:$ZZ$2290, 185, MATCH($B$2, resultados!$A$1:$ZZ$1, 0))</f>
        <v/>
      </c>
      <c r="C191">
        <f>INDEX(resultados!$A$2:$ZZ$2290, 185, MATCH($B$3, resultados!$A$1:$ZZ$1, 0))</f>
        <v/>
      </c>
    </row>
    <row r="192">
      <c r="A192">
        <f>INDEX(resultados!$A$2:$ZZ$2290, 186, MATCH($B$1, resultados!$A$1:$ZZ$1, 0))</f>
        <v/>
      </c>
      <c r="B192">
        <f>INDEX(resultados!$A$2:$ZZ$2290, 186, MATCH($B$2, resultados!$A$1:$ZZ$1, 0))</f>
        <v/>
      </c>
      <c r="C192">
        <f>INDEX(resultados!$A$2:$ZZ$2290, 186, MATCH($B$3, resultados!$A$1:$ZZ$1, 0))</f>
        <v/>
      </c>
    </row>
    <row r="193">
      <c r="A193">
        <f>INDEX(resultados!$A$2:$ZZ$2290, 187, MATCH($B$1, resultados!$A$1:$ZZ$1, 0))</f>
        <v/>
      </c>
      <c r="B193">
        <f>INDEX(resultados!$A$2:$ZZ$2290, 187, MATCH($B$2, resultados!$A$1:$ZZ$1, 0))</f>
        <v/>
      </c>
      <c r="C193">
        <f>INDEX(resultados!$A$2:$ZZ$2290, 187, MATCH($B$3, resultados!$A$1:$ZZ$1, 0))</f>
        <v/>
      </c>
    </row>
    <row r="194">
      <c r="A194">
        <f>INDEX(resultados!$A$2:$ZZ$2290, 188, MATCH($B$1, resultados!$A$1:$ZZ$1, 0))</f>
        <v/>
      </c>
      <c r="B194">
        <f>INDEX(resultados!$A$2:$ZZ$2290, 188, MATCH($B$2, resultados!$A$1:$ZZ$1, 0))</f>
        <v/>
      </c>
      <c r="C194">
        <f>INDEX(resultados!$A$2:$ZZ$2290, 188, MATCH($B$3, resultados!$A$1:$ZZ$1, 0))</f>
        <v/>
      </c>
    </row>
    <row r="195">
      <c r="A195">
        <f>INDEX(resultados!$A$2:$ZZ$2290, 189, MATCH($B$1, resultados!$A$1:$ZZ$1, 0))</f>
        <v/>
      </c>
      <c r="B195">
        <f>INDEX(resultados!$A$2:$ZZ$2290, 189, MATCH($B$2, resultados!$A$1:$ZZ$1, 0))</f>
        <v/>
      </c>
      <c r="C195">
        <f>INDEX(resultados!$A$2:$ZZ$2290, 189, MATCH($B$3, resultados!$A$1:$ZZ$1, 0))</f>
        <v/>
      </c>
    </row>
    <row r="196">
      <c r="A196">
        <f>INDEX(resultados!$A$2:$ZZ$2290, 190, MATCH($B$1, resultados!$A$1:$ZZ$1, 0))</f>
        <v/>
      </c>
      <c r="B196">
        <f>INDEX(resultados!$A$2:$ZZ$2290, 190, MATCH($B$2, resultados!$A$1:$ZZ$1, 0))</f>
        <v/>
      </c>
      <c r="C196">
        <f>INDEX(resultados!$A$2:$ZZ$2290, 190, MATCH($B$3, resultados!$A$1:$ZZ$1, 0))</f>
        <v/>
      </c>
    </row>
    <row r="197">
      <c r="A197">
        <f>INDEX(resultados!$A$2:$ZZ$2290, 191, MATCH($B$1, resultados!$A$1:$ZZ$1, 0))</f>
        <v/>
      </c>
      <c r="B197">
        <f>INDEX(resultados!$A$2:$ZZ$2290, 191, MATCH($B$2, resultados!$A$1:$ZZ$1, 0))</f>
        <v/>
      </c>
      <c r="C197">
        <f>INDEX(resultados!$A$2:$ZZ$2290, 191, MATCH($B$3, resultados!$A$1:$ZZ$1, 0))</f>
        <v/>
      </c>
    </row>
    <row r="198">
      <c r="A198">
        <f>INDEX(resultados!$A$2:$ZZ$2290, 192, MATCH($B$1, resultados!$A$1:$ZZ$1, 0))</f>
        <v/>
      </c>
      <c r="B198">
        <f>INDEX(resultados!$A$2:$ZZ$2290, 192, MATCH($B$2, resultados!$A$1:$ZZ$1, 0))</f>
        <v/>
      </c>
      <c r="C198">
        <f>INDEX(resultados!$A$2:$ZZ$2290, 192, MATCH($B$3, resultados!$A$1:$ZZ$1, 0))</f>
        <v/>
      </c>
    </row>
    <row r="199">
      <c r="A199">
        <f>INDEX(resultados!$A$2:$ZZ$2290, 193, MATCH($B$1, resultados!$A$1:$ZZ$1, 0))</f>
        <v/>
      </c>
      <c r="B199">
        <f>INDEX(resultados!$A$2:$ZZ$2290, 193, MATCH($B$2, resultados!$A$1:$ZZ$1, 0))</f>
        <v/>
      </c>
      <c r="C199">
        <f>INDEX(resultados!$A$2:$ZZ$2290, 193, MATCH($B$3, resultados!$A$1:$ZZ$1, 0))</f>
        <v/>
      </c>
    </row>
    <row r="200">
      <c r="A200">
        <f>INDEX(resultados!$A$2:$ZZ$2290, 194, MATCH($B$1, resultados!$A$1:$ZZ$1, 0))</f>
        <v/>
      </c>
      <c r="B200">
        <f>INDEX(resultados!$A$2:$ZZ$2290, 194, MATCH($B$2, resultados!$A$1:$ZZ$1, 0))</f>
        <v/>
      </c>
      <c r="C200">
        <f>INDEX(resultados!$A$2:$ZZ$2290, 194, MATCH($B$3, resultados!$A$1:$ZZ$1, 0))</f>
        <v/>
      </c>
    </row>
    <row r="201">
      <c r="A201">
        <f>INDEX(resultados!$A$2:$ZZ$2290, 195, MATCH($B$1, resultados!$A$1:$ZZ$1, 0))</f>
        <v/>
      </c>
      <c r="B201">
        <f>INDEX(resultados!$A$2:$ZZ$2290, 195, MATCH($B$2, resultados!$A$1:$ZZ$1, 0))</f>
        <v/>
      </c>
      <c r="C201">
        <f>INDEX(resultados!$A$2:$ZZ$2290, 195, MATCH($B$3, resultados!$A$1:$ZZ$1, 0))</f>
        <v/>
      </c>
    </row>
    <row r="202">
      <c r="A202">
        <f>INDEX(resultados!$A$2:$ZZ$2290, 196, MATCH($B$1, resultados!$A$1:$ZZ$1, 0))</f>
        <v/>
      </c>
      <c r="B202">
        <f>INDEX(resultados!$A$2:$ZZ$2290, 196, MATCH($B$2, resultados!$A$1:$ZZ$1, 0))</f>
        <v/>
      </c>
      <c r="C202">
        <f>INDEX(resultados!$A$2:$ZZ$2290, 196, MATCH($B$3, resultados!$A$1:$ZZ$1, 0))</f>
        <v/>
      </c>
    </row>
    <row r="203">
      <c r="A203">
        <f>INDEX(resultados!$A$2:$ZZ$2290, 197, MATCH($B$1, resultados!$A$1:$ZZ$1, 0))</f>
        <v/>
      </c>
      <c r="B203">
        <f>INDEX(resultados!$A$2:$ZZ$2290, 197, MATCH($B$2, resultados!$A$1:$ZZ$1, 0))</f>
        <v/>
      </c>
      <c r="C203">
        <f>INDEX(resultados!$A$2:$ZZ$2290, 197, MATCH($B$3, resultados!$A$1:$ZZ$1, 0))</f>
        <v/>
      </c>
    </row>
    <row r="204">
      <c r="A204">
        <f>INDEX(resultados!$A$2:$ZZ$2290, 198, MATCH($B$1, resultados!$A$1:$ZZ$1, 0))</f>
        <v/>
      </c>
      <c r="B204">
        <f>INDEX(resultados!$A$2:$ZZ$2290, 198, MATCH($B$2, resultados!$A$1:$ZZ$1, 0))</f>
        <v/>
      </c>
      <c r="C204">
        <f>INDEX(resultados!$A$2:$ZZ$2290, 198, MATCH($B$3, resultados!$A$1:$ZZ$1, 0))</f>
        <v/>
      </c>
    </row>
    <row r="205">
      <c r="A205">
        <f>INDEX(resultados!$A$2:$ZZ$2290, 199, MATCH($B$1, resultados!$A$1:$ZZ$1, 0))</f>
        <v/>
      </c>
      <c r="B205">
        <f>INDEX(resultados!$A$2:$ZZ$2290, 199, MATCH($B$2, resultados!$A$1:$ZZ$1, 0))</f>
        <v/>
      </c>
      <c r="C205">
        <f>INDEX(resultados!$A$2:$ZZ$2290, 199, MATCH($B$3, resultados!$A$1:$ZZ$1, 0))</f>
        <v/>
      </c>
    </row>
    <row r="206">
      <c r="A206">
        <f>INDEX(resultados!$A$2:$ZZ$2290, 200, MATCH($B$1, resultados!$A$1:$ZZ$1, 0))</f>
        <v/>
      </c>
      <c r="B206">
        <f>INDEX(resultados!$A$2:$ZZ$2290, 200, MATCH($B$2, resultados!$A$1:$ZZ$1, 0))</f>
        <v/>
      </c>
      <c r="C206">
        <f>INDEX(resultados!$A$2:$ZZ$2290, 200, MATCH($B$3, resultados!$A$1:$ZZ$1, 0))</f>
        <v/>
      </c>
    </row>
    <row r="207">
      <c r="A207">
        <f>INDEX(resultados!$A$2:$ZZ$2290, 201, MATCH($B$1, resultados!$A$1:$ZZ$1, 0))</f>
        <v/>
      </c>
      <c r="B207">
        <f>INDEX(resultados!$A$2:$ZZ$2290, 201, MATCH($B$2, resultados!$A$1:$ZZ$1, 0))</f>
        <v/>
      </c>
      <c r="C207">
        <f>INDEX(resultados!$A$2:$ZZ$2290, 201, MATCH($B$3, resultados!$A$1:$ZZ$1, 0))</f>
        <v/>
      </c>
    </row>
    <row r="208">
      <c r="A208">
        <f>INDEX(resultados!$A$2:$ZZ$2290, 202, MATCH($B$1, resultados!$A$1:$ZZ$1, 0))</f>
        <v/>
      </c>
      <c r="B208">
        <f>INDEX(resultados!$A$2:$ZZ$2290, 202, MATCH($B$2, resultados!$A$1:$ZZ$1, 0))</f>
        <v/>
      </c>
      <c r="C208">
        <f>INDEX(resultados!$A$2:$ZZ$2290, 202, MATCH($B$3, resultados!$A$1:$ZZ$1, 0))</f>
        <v/>
      </c>
    </row>
    <row r="209">
      <c r="A209">
        <f>INDEX(resultados!$A$2:$ZZ$2290, 203, MATCH($B$1, resultados!$A$1:$ZZ$1, 0))</f>
        <v/>
      </c>
      <c r="B209">
        <f>INDEX(resultados!$A$2:$ZZ$2290, 203, MATCH($B$2, resultados!$A$1:$ZZ$1, 0))</f>
        <v/>
      </c>
      <c r="C209">
        <f>INDEX(resultados!$A$2:$ZZ$2290, 203, MATCH($B$3, resultados!$A$1:$ZZ$1, 0))</f>
        <v/>
      </c>
    </row>
    <row r="210">
      <c r="A210">
        <f>INDEX(resultados!$A$2:$ZZ$2290, 204, MATCH($B$1, resultados!$A$1:$ZZ$1, 0))</f>
        <v/>
      </c>
      <c r="B210">
        <f>INDEX(resultados!$A$2:$ZZ$2290, 204, MATCH($B$2, resultados!$A$1:$ZZ$1, 0))</f>
        <v/>
      </c>
      <c r="C210">
        <f>INDEX(resultados!$A$2:$ZZ$2290, 204, MATCH($B$3, resultados!$A$1:$ZZ$1, 0))</f>
        <v/>
      </c>
    </row>
    <row r="211">
      <c r="A211">
        <f>INDEX(resultados!$A$2:$ZZ$2290, 205, MATCH($B$1, resultados!$A$1:$ZZ$1, 0))</f>
        <v/>
      </c>
      <c r="B211">
        <f>INDEX(resultados!$A$2:$ZZ$2290, 205, MATCH($B$2, resultados!$A$1:$ZZ$1, 0))</f>
        <v/>
      </c>
      <c r="C211">
        <f>INDEX(resultados!$A$2:$ZZ$2290, 205, MATCH($B$3, resultados!$A$1:$ZZ$1, 0))</f>
        <v/>
      </c>
    </row>
    <row r="212">
      <c r="A212">
        <f>INDEX(resultados!$A$2:$ZZ$2290, 206, MATCH($B$1, resultados!$A$1:$ZZ$1, 0))</f>
        <v/>
      </c>
      <c r="B212">
        <f>INDEX(resultados!$A$2:$ZZ$2290, 206, MATCH($B$2, resultados!$A$1:$ZZ$1, 0))</f>
        <v/>
      </c>
      <c r="C212">
        <f>INDEX(resultados!$A$2:$ZZ$2290, 206, MATCH($B$3, resultados!$A$1:$ZZ$1, 0))</f>
        <v/>
      </c>
    </row>
    <row r="213">
      <c r="A213">
        <f>INDEX(resultados!$A$2:$ZZ$2290, 207, MATCH($B$1, resultados!$A$1:$ZZ$1, 0))</f>
        <v/>
      </c>
      <c r="B213">
        <f>INDEX(resultados!$A$2:$ZZ$2290, 207, MATCH($B$2, resultados!$A$1:$ZZ$1, 0))</f>
        <v/>
      </c>
      <c r="C213">
        <f>INDEX(resultados!$A$2:$ZZ$2290, 207, MATCH($B$3, resultados!$A$1:$ZZ$1, 0))</f>
        <v/>
      </c>
    </row>
    <row r="214">
      <c r="A214">
        <f>INDEX(resultados!$A$2:$ZZ$2290, 208, MATCH($B$1, resultados!$A$1:$ZZ$1, 0))</f>
        <v/>
      </c>
      <c r="B214">
        <f>INDEX(resultados!$A$2:$ZZ$2290, 208, MATCH($B$2, resultados!$A$1:$ZZ$1, 0))</f>
        <v/>
      </c>
      <c r="C214">
        <f>INDEX(resultados!$A$2:$ZZ$2290, 208, MATCH($B$3, resultados!$A$1:$ZZ$1, 0))</f>
        <v/>
      </c>
    </row>
    <row r="215">
      <c r="A215">
        <f>INDEX(resultados!$A$2:$ZZ$2290, 209, MATCH($B$1, resultados!$A$1:$ZZ$1, 0))</f>
        <v/>
      </c>
      <c r="B215">
        <f>INDEX(resultados!$A$2:$ZZ$2290, 209, MATCH($B$2, resultados!$A$1:$ZZ$1, 0))</f>
        <v/>
      </c>
      <c r="C215">
        <f>INDEX(resultados!$A$2:$ZZ$2290, 209, MATCH($B$3, resultados!$A$1:$ZZ$1, 0))</f>
        <v/>
      </c>
    </row>
    <row r="216">
      <c r="A216">
        <f>INDEX(resultados!$A$2:$ZZ$2290, 210, MATCH($B$1, resultados!$A$1:$ZZ$1, 0))</f>
        <v/>
      </c>
      <c r="B216">
        <f>INDEX(resultados!$A$2:$ZZ$2290, 210, MATCH($B$2, resultados!$A$1:$ZZ$1, 0))</f>
        <v/>
      </c>
      <c r="C216">
        <f>INDEX(resultados!$A$2:$ZZ$2290, 210, MATCH($B$3, resultados!$A$1:$ZZ$1, 0))</f>
        <v/>
      </c>
    </row>
    <row r="217">
      <c r="A217">
        <f>INDEX(resultados!$A$2:$ZZ$2290, 211, MATCH($B$1, resultados!$A$1:$ZZ$1, 0))</f>
        <v/>
      </c>
      <c r="B217">
        <f>INDEX(resultados!$A$2:$ZZ$2290, 211, MATCH($B$2, resultados!$A$1:$ZZ$1, 0))</f>
        <v/>
      </c>
      <c r="C217">
        <f>INDEX(resultados!$A$2:$ZZ$2290, 211, MATCH($B$3, resultados!$A$1:$ZZ$1, 0))</f>
        <v/>
      </c>
    </row>
    <row r="218">
      <c r="A218">
        <f>INDEX(resultados!$A$2:$ZZ$2290, 212, MATCH($B$1, resultados!$A$1:$ZZ$1, 0))</f>
        <v/>
      </c>
      <c r="B218">
        <f>INDEX(resultados!$A$2:$ZZ$2290, 212, MATCH($B$2, resultados!$A$1:$ZZ$1, 0))</f>
        <v/>
      </c>
      <c r="C218">
        <f>INDEX(resultados!$A$2:$ZZ$2290, 212, MATCH($B$3, resultados!$A$1:$ZZ$1, 0))</f>
        <v/>
      </c>
    </row>
    <row r="219">
      <c r="A219">
        <f>INDEX(resultados!$A$2:$ZZ$2290, 213, MATCH($B$1, resultados!$A$1:$ZZ$1, 0))</f>
        <v/>
      </c>
      <c r="B219">
        <f>INDEX(resultados!$A$2:$ZZ$2290, 213, MATCH($B$2, resultados!$A$1:$ZZ$1, 0))</f>
        <v/>
      </c>
      <c r="C219">
        <f>INDEX(resultados!$A$2:$ZZ$2290, 213, MATCH($B$3, resultados!$A$1:$ZZ$1, 0))</f>
        <v/>
      </c>
    </row>
    <row r="220">
      <c r="A220">
        <f>INDEX(resultados!$A$2:$ZZ$2290, 214, MATCH($B$1, resultados!$A$1:$ZZ$1, 0))</f>
        <v/>
      </c>
      <c r="B220">
        <f>INDEX(resultados!$A$2:$ZZ$2290, 214, MATCH($B$2, resultados!$A$1:$ZZ$1, 0))</f>
        <v/>
      </c>
      <c r="C220">
        <f>INDEX(resultados!$A$2:$ZZ$2290, 214, MATCH($B$3, resultados!$A$1:$ZZ$1, 0))</f>
        <v/>
      </c>
    </row>
    <row r="221">
      <c r="A221">
        <f>INDEX(resultados!$A$2:$ZZ$2290, 215, MATCH($B$1, resultados!$A$1:$ZZ$1, 0))</f>
        <v/>
      </c>
      <c r="B221">
        <f>INDEX(resultados!$A$2:$ZZ$2290, 215, MATCH($B$2, resultados!$A$1:$ZZ$1, 0))</f>
        <v/>
      </c>
      <c r="C221">
        <f>INDEX(resultados!$A$2:$ZZ$2290, 215, MATCH($B$3, resultados!$A$1:$ZZ$1, 0))</f>
        <v/>
      </c>
    </row>
    <row r="222">
      <c r="A222">
        <f>INDEX(resultados!$A$2:$ZZ$2290, 216, MATCH($B$1, resultados!$A$1:$ZZ$1, 0))</f>
        <v/>
      </c>
      <c r="B222">
        <f>INDEX(resultados!$A$2:$ZZ$2290, 216, MATCH($B$2, resultados!$A$1:$ZZ$1, 0))</f>
        <v/>
      </c>
      <c r="C222">
        <f>INDEX(resultados!$A$2:$ZZ$2290, 216, MATCH($B$3, resultados!$A$1:$ZZ$1, 0))</f>
        <v/>
      </c>
    </row>
    <row r="223">
      <c r="A223">
        <f>INDEX(resultados!$A$2:$ZZ$2290, 217, MATCH($B$1, resultados!$A$1:$ZZ$1, 0))</f>
        <v/>
      </c>
      <c r="B223">
        <f>INDEX(resultados!$A$2:$ZZ$2290, 217, MATCH($B$2, resultados!$A$1:$ZZ$1, 0))</f>
        <v/>
      </c>
      <c r="C223">
        <f>INDEX(resultados!$A$2:$ZZ$2290, 217, MATCH($B$3, resultados!$A$1:$ZZ$1, 0))</f>
        <v/>
      </c>
    </row>
    <row r="224">
      <c r="A224">
        <f>INDEX(resultados!$A$2:$ZZ$2290, 218, MATCH($B$1, resultados!$A$1:$ZZ$1, 0))</f>
        <v/>
      </c>
      <c r="B224">
        <f>INDEX(resultados!$A$2:$ZZ$2290, 218, MATCH($B$2, resultados!$A$1:$ZZ$1, 0))</f>
        <v/>
      </c>
      <c r="C224">
        <f>INDEX(resultados!$A$2:$ZZ$2290, 218, MATCH($B$3, resultados!$A$1:$ZZ$1, 0))</f>
        <v/>
      </c>
    </row>
    <row r="225">
      <c r="A225">
        <f>INDEX(resultados!$A$2:$ZZ$2290, 219, MATCH($B$1, resultados!$A$1:$ZZ$1, 0))</f>
        <v/>
      </c>
      <c r="B225">
        <f>INDEX(resultados!$A$2:$ZZ$2290, 219, MATCH($B$2, resultados!$A$1:$ZZ$1, 0))</f>
        <v/>
      </c>
      <c r="C225">
        <f>INDEX(resultados!$A$2:$ZZ$2290, 219, MATCH($B$3, resultados!$A$1:$ZZ$1, 0))</f>
        <v/>
      </c>
    </row>
    <row r="226">
      <c r="A226">
        <f>INDEX(resultados!$A$2:$ZZ$2290, 220, MATCH($B$1, resultados!$A$1:$ZZ$1, 0))</f>
        <v/>
      </c>
      <c r="B226">
        <f>INDEX(resultados!$A$2:$ZZ$2290, 220, MATCH($B$2, resultados!$A$1:$ZZ$1, 0))</f>
        <v/>
      </c>
      <c r="C226">
        <f>INDEX(resultados!$A$2:$ZZ$2290, 220, MATCH($B$3, resultados!$A$1:$ZZ$1, 0))</f>
        <v/>
      </c>
    </row>
    <row r="227">
      <c r="A227">
        <f>INDEX(resultados!$A$2:$ZZ$2290, 221, MATCH($B$1, resultados!$A$1:$ZZ$1, 0))</f>
        <v/>
      </c>
      <c r="B227">
        <f>INDEX(resultados!$A$2:$ZZ$2290, 221, MATCH($B$2, resultados!$A$1:$ZZ$1, 0))</f>
        <v/>
      </c>
      <c r="C227">
        <f>INDEX(resultados!$A$2:$ZZ$2290, 221, MATCH($B$3, resultados!$A$1:$ZZ$1, 0))</f>
        <v/>
      </c>
    </row>
    <row r="228">
      <c r="A228">
        <f>INDEX(resultados!$A$2:$ZZ$2290, 222, MATCH($B$1, resultados!$A$1:$ZZ$1, 0))</f>
        <v/>
      </c>
      <c r="B228">
        <f>INDEX(resultados!$A$2:$ZZ$2290, 222, MATCH($B$2, resultados!$A$1:$ZZ$1, 0))</f>
        <v/>
      </c>
      <c r="C228">
        <f>INDEX(resultados!$A$2:$ZZ$2290, 222, MATCH($B$3, resultados!$A$1:$ZZ$1, 0))</f>
        <v/>
      </c>
    </row>
    <row r="229">
      <c r="A229">
        <f>INDEX(resultados!$A$2:$ZZ$2290, 223, MATCH($B$1, resultados!$A$1:$ZZ$1, 0))</f>
        <v/>
      </c>
      <c r="B229">
        <f>INDEX(resultados!$A$2:$ZZ$2290, 223, MATCH($B$2, resultados!$A$1:$ZZ$1, 0))</f>
        <v/>
      </c>
      <c r="C229">
        <f>INDEX(resultados!$A$2:$ZZ$2290, 223, MATCH($B$3, resultados!$A$1:$ZZ$1, 0))</f>
        <v/>
      </c>
    </row>
    <row r="230">
      <c r="A230">
        <f>INDEX(resultados!$A$2:$ZZ$2290, 224, MATCH($B$1, resultados!$A$1:$ZZ$1, 0))</f>
        <v/>
      </c>
      <c r="B230">
        <f>INDEX(resultados!$A$2:$ZZ$2290, 224, MATCH($B$2, resultados!$A$1:$ZZ$1, 0))</f>
        <v/>
      </c>
      <c r="C230">
        <f>INDEX(resultados!$A$2:$ZZ$2290, 224, MATCH($B$3, resultados!$A$1:$ZZ$1, 0))</f>
        <v/>
      </c>
    </row>
    <row r="231">
      <c r="A231">
        <f>INDEX(resultados!$A$2:$ZZ$2290, 225, MATCH($B$1, resultados!$A$1:$ZZ$1, 0))</f>
        <v/>
      </c>
      <c r="B231">
        <f>INDEX(resultados!$A$2:$ZZ$2290, 225, MATCH($B$2, resultados!$A$1:$ZZ$1, 0))</f>
        <v/>
      </c>
      <c r="C231">
        <f>INDEX(resultados!$A$2:$ZZ$2290, 225, MATCH($B$3, resultados!$A$1:$ZZ$1, 0))</f>
        <v/>
      </c>
    </row>
    <row r="232">
      <c r="A232">
        <f>INDEX(resultados!$A$2:$ZZ$2290, 226, MATCH($B$1, resultados!$A$1:$ZZ$1, 0))</f>
        <v/>
      </c>
      <c r="B232">
        <f>INDEX(resultados!$A$2:$ZZ$2290, 226, MATCH($B$2, resultados!$A$1:$ZZ$1, 0))</f>
        <v/>
      </c>
      <c r="C232">
        <f>INDEX(resultados!$A$2:$ZZ$2290, 226, MATCH($B$3, resultados!$A$1:$ZZ$1, 0))</f>
        <v/>
      </c>
    </row>
    <row r="233">
      <c r="A233">
        <f>INDEX(resultados!$A$2:$ZZ$2290, 227, MATCH($B$1, resultados!$A$1:$ZZ$1, 0))</f>
        <v/>
      </c>
      <c r="B233">
        <f>INDEX(resultados!$A$2:$ZZ$2290, 227, MATCH($B$2, resultados!$A$1:$ZZ$1, 0))</f>
        <v/>
      </c>
      <c r="C233">
        <f>INDEX(resultados!$A$2:$ZZ$2290, 227, MATCH($B$3, resultados!$A$1:$ZZ$1, 0))</f>
        <v/>
      </c>
    </row>
    <row r="234">
      <c r="A234">
        <f>INDEX(resultados!$A$2:$ZZ$2290, 228, MATCH($B$1, resultados!$A$1:$ZZ$1, 0))</f>
        <v/>
      </c>
      <c r="B234">
        <f>INDEX(resultados!$A$2:$ZZ$2290, 228, MATCH($B$2, resultados!$A$1:$ZZ$1, 0))</f>
        <v/>
      </c>
      <c r="C234">
        <f>INDEX(resultados!$A$2:$ZZ$2290, 228, MATCH($B$3, resultados!$A$1:$ZZ$1, 0))</f>
        <v/>
      </c>
    </row>
    <row r="235">
      <c r="A235">
        <f>INDEX(resultados!$A$2:$ZZ$2290, 229, MATCH($B$1, resultados!$A$1:$ZZ$1, 0))</f>
        <v/>
      </c>
      <c r="B235">
        <f>INDEX(resultados!$A$2:$ZZ$2290, 229, MATCH($B$2, resultados!$A$1:$ZZ$1, 0))</f>
        <v/>
      </c>
      <c r="C235">
        <f>INDEX(resultados!$A$2:$ZZ$2290, 229, MATCH($B$3, resultados!$A$1:$ZZ$1, 0))</f>
        <v/>
      </c>
    </row>
    <row r="236">
      <c r="A236">
        <f>INDEX(resultados!$A$2:$ZZ$2290, 230, MATCH($B$1, resultados!$A$1:$ZZ$1, 0))</f>
        <v/>
      </c>
      <c r="B236">
        <f>INDEX(resultados!$A$2:$ZZ$2290, 230, MATCH($B$2, resultados!$A$1:$ZZ$1, 0))</f>
        <v/>
      </c>
      <c r="C236">
        <f>INDEX(resultados!$A$2:$ZZ$2290, 230, MATCH($B$3, resultados!$A$1:$ZZ$1, 0))</f>
        <v/>
      </c>
    </row>
    <row r="237">
      <c r="A237">
        <f>INDEX(resultados!$A$2:$ZZ$2290, 231, MATCH($B$1, resultados!$A$1:$ZZ$1, 0))</f>
        <v/>
      </c>
      <c r="B237">
        <f>INDEX(resultados!$A$2:$ZZ$2290, 231, MATCH($B$2, resultados!$A$1:$ZZ$1, 0))</f>
        <v/>
      </c>
      <c r="C237">
        <f>INDEX(resultados!$A$2:$ZZ$2290, 231, MATCH($B$3, resultados!$A$1:$ZZ$1, 0))</f>
        <v/>
      </c>
    </row>
    <row r="238">
      <c r="A238">
        <f>INDEX(resultados!$A$2:$ZZ$2290, 232, MATCH($B$1, resultados!$A$1:$ZZ$1, 0))</f>
        <v/>
      </c>
      <c r="B238">
        <f>INDEX(resultados!$A$2:$ZZ$2290, 232, MATCH($B$2, resultados!$A$1:$ZZ$1, 0))</f>
        <v/>
      </c>
      <c r="C238">
        <f>INDEX(resultados!$A$2:$ZZ$2290, 232, MATCH($B$3, resultados!$A$1:$ZZ$1, 0))</f>
        <v/>
      </c>
    </row>
    <row r="239">
      <c r="A239">
        <f>INDEX(resultados!$A$2:$ZZ$2290, 233, MATCH($B$1, resultados!$A$1:$ZZ$1, 0))</f>
        <v/>
      </c>
      <c r="B239">
        <f>INDEX(resultados!$A$2:$ZZ$2290, 233, MATCH($B$2, resultados!$A$1:$ZZ$1, 0))</f>
        <v/>
      </c>
      <c r="C239">
        <f>INDEX(resultados!$A$2:$ZZ$2290, 233, MATCH($B$3, resultados!$A$1:$ZZ$1, 0))</f>
        <v/>
      </c>
    </row>
    <row r="240">
      <c r="A240">
        <f>INDEX(resultados!$A$2:$ZZ$2290, 234, MATCH($B$1, resultados!$A$1:$ZZ$1, 0))</f>
        <v/>
      </c>
      <c r="B240">
        <f>INDEX(resultados!$A$2:$ZZ$2290, 234, MATCH($B$2, resultados!$A$1:$ZZ$1, 0))</f>
        <v/>
      </c>
      <c r="C240">
        <f>INDEX(resultados!$A$2:$ZZ$2290, 234, MATCH($B$3, resultados!$A$1:$ZZ$1, 0))</f>
        <v/>
      </c>
    </row>
    <row r="241">
      <c r="A241">
        <f>INDEX(resultados!$A$2:$ZZ$2290, 235, MATCH($B$1, resultados!$A$1:$ZZ$1, 0))</f>
        <v/>
      </c>
      <c r="B241">
        <f>INDEX(resultados!$A$2:$ZZ$2290, 235, MATCH($B$2, resultados!$A$1:$ZZ$1, 0))</f>
        <v/>
      </c>
      <c r="C241">
        <f>INDEX(resultados!$A$2:$ZZ$2290, 235, MATCH($B$3, resultados!$A$1:$ZZ$1, 0))</f>
        <v/>
      </c>
    </row>
    <row r="242">
      <c r="A242">
        <f>INDEX(resultados!$A$2:$ZZ$2290, 236, MATCH($B$1, resultados!$A$1:$ZZ$1, 0))</f>
        <v/>
      </c>
      <c r="B242">
        <f>INDEX(resultados!$A$2:$ZZ$2290, 236, MATCH($B$2, resultados!$A$1:$ZZ$1, 0))</f>
        <v/>
      </c>
      <c r="C242">
        <f>INDEX(resultados!$A$2:$ZZ$2290, 236, MATCH($B$3, resultados!$A$1:$ZZ$1, 0))</f>
        <v/>
      </c>
    </row>
    <row r="243">
      <c r="A243">
        <f>INDEX(resultados!$A$2:$ZZ$2290, 237, MATCH($B$1, resultados!$A$1:$ZZ$1, 0))</f>
        <v/>
      </c>
      <c r="B243">
        <f>INDEX(resultados!$A$2:$ZZ$2290, 237, MATCH($B$2, resultados!$A$1:$ZZ$1, 0))</f>
        <v/>
      </c>
      <c r="C243">
        <f>INDEX(resultados!$A$2:$ZZ$2290, 237, MATCH($B$3, resultados!$A$1:$ZZ$1, 0))</f>
        <v/>
      </c>
    </row>
    <row r="244">
      <c r="A244">
        <f>INDEX(resultados!$A$2:$ZZ$2290, 238, MATCH($B$1, resultados!$A$1:$ZZ$1, 0))</f>
        <v/>
      </c>
      <c r="B244">
        <f>INDEX(resultados!$A$2:$ZZ$2290, 238, MATCH($B$2, resultados!$A$1:$ZZ$1, 0))</f>
        <v/>
      </c>
      <c r="C244">
        <f>INDEX(resultados!$A$2:$ZZ$2290, 238, MATCH($B$3, resultados!$A$1:$ZZ$1, 0))</f>
        <v/>
      </c>
    </row>
    <row r="245">
      <c r="A245">
        <f>INDEX(resultados!$A$2:$ZZ$2290, 239, MATCH($B$1, resultados!$A$1:$ZZ$1, 0))</f>
        <v/>
      </c>
      <c r="B245">
        <f>INDEX(resultados!$A$2:$ZZ$2290, 239, MATCH($B$2, resultados!$A$1:$ZZ$1, 0))</f>
        <v/>
      </c>
      <c r="C245">
        <f>INDEX(resultados!$A$2:$ZZ$2290, 239, MATCH($B$3, resultados!$A$1:$ZZ$1, 0))</f>
        <v/>
      </c>
    </row>
    <row r="246">
      <c r="A246">
        <f>INDEX(resultados!$A$2:$ZZ$2290, 240, MATCH($B$1, resultados!$A$1:$ZZ$1, 0))</f>
        <v/>
      </c>
      <c r="B246">
        <f>INDEX(resultados!$A$2:$ZZ$2290, 240, MATCH($B$2, resultados!$A$1:$ZZ$1, 0))</f>
        <v/>
      </c>
      <c r="C246">
        <f>INDEX(resultados!$A$2:$ZZ$2290, 240, MATCH($B$3, resultados!$A$1:$ZZ$1, 0))</f>
        <v/>
      </c>
    </row>
    <row r="247">
      <c r="A247">
        <f>INDEX(resultados!$A$2:$ZZ$2290, 241, MATCH($B$1, resultados!$A$1:$ZZ$1, 0))</f>
        <v/>
      </c>
      <c r="B247">
        <f>INDEX(resultados!$A$2:$ZZ$2290, 241, MATCH($B$2, resultados!$A$1:$ZZ$1, 0))</f>
        <v/>
      </c>
      <c r="C247">
        <f>INDEX(resultados!$A$2:$ZZ$2290, 241, MATCH($B$3, resultados!$A$1:$ZZ$1, 0))</f>
        <v/>
      </c>
    </row>
    <row r="248">
      <c r="A248">
        <f>INDEX(resultados!$A$2:$ZZ$2290, 242, MATCH($B$1, resultados!$A$1:$ZZ$1, 0))</f>
        <v/>
      </c>
      <c r="B248">
        <f>INDEX(resultados!$A$2:$ZZ$2290, 242, MATCH($B$2, resultados!$A$1:$ZZ$1, 0))</f>
        <v/>
      </c>
      <c r="C248">
        <f>INDEX(resultados!$A$2:$ZZ$2290, 242, MATCH($B$3, resultados!$A$1:$ZZ$1, 0))</f>
        <v/>
      </c>
    </row>
    <row r="249">
      <c r="A249">
        <f>INDEX(resultados!$A$2:$ZZ$2290, 243, MATCH($B$1, resultados!$A$1:$ZZ$1, 0))</f>
        <v/>
      </c>
      <c r="B249">
        <f>INDEX(resultados!$A$2:$ZZ$2290, 243, MATCH($B$2, resultados!$A$1:$ZZ$1, 0))</f>
        <v/>
      </c>
      <c r="C249">
        <f>INDEX(resultados!$A$2:$ZZ$2290, 243, MATCH($B$3, resultados!$A$1:$ZZ$1, 0))</f>
        <v/>
      </c>
    </row>
    <row r="250">
      <c r="A250">
        <f>INDEX(resultados!$A$2:$ZZ$2290, 244, MATCH($B$1, resultados!$A$1:$ZZ$1, 0))</f>
        <v/>
      </c>
      <c r="B250">
        <f>INDEX(resultados!$A$2:$ZZ$2290, 244, MATCH($B$2, resultados!$A$1:$ZZ$1, 0))</f>
        <v/>
      </c>
      <c r="C250">
        <f>INDEX(resultados!$A$2:$ZZ$2290, 244, MATCH($B$3, resultados!$A$1:$ZZ$1, 0))</f>
        <v/>
      </c>
    </row>
    <row r="251">
      <c r="A251">
        <f>INDEX(resultados!$A$2:$ZZ$2290, 245, MATCH($B$1, resultados!$A$1:$ZZ$1, 0))</f>
        <v/>
      </c>
      <c r="B251">
        <f>INDEX(resultados!$A$2:$ZZ$2290, 245, MATCH($B$2, resultados!$A$1:$ZZ$1, 0))</f>
        <v/>
      </c>
      <c r="C251">
        <f>INDEX(resultados!$A$2:$ZZ$2290, 245, MATCH($B$3, resultados!$A$1:$ZZ$1, 0))</f>
        <v/>
      </c>
    </row>
    <row r="252">
      <c r="A252">
        <f>INDEX(resultados!$A$2:$ZZ$2290, 246, MATCH($B$1, resultados!$A$1:$ZZ$1, 0))</f>
        <v/>
      </c>
      <c r="B252">
        <f>INDEX(resultados!$A$2:$ZZ$2290, 246, MATCH($B$2, resultados!$A$1:$ZZ$1, 0))</f>
        <v/>
      </c>
      <c r="C252">
        <f>INDEX(resultados!$A$2:$ZZ$2290, 246, MATCH($B$3, resultados!$A$1:$ZZ$1, 0))</f>
        <v/>
      </c>
    </row>
    <row r="253">
      <c r="A253">
        <f>INDEX(resultados!$A$2:$ZZ$2290, 247, MATCH($B$1, resultados!$A$1:$ZZ$1, 0))</f>
        <v/>
      </c>
      <c r="B253">
        <f>INDEX(resultados!$A$2:$ZZ$2290, 247, MATCH($B$2, resultados!$A$1:$ZZ$1, 0))</f>
        <v/>
      </c>
      <c r="C253">
        <f>INDEX(resultados!$A$2:$ZZ$2290, 247, MATCH($B$3, resultados!$A$1:$ZZ$1, 0))</f>
        <v/>
      </c>
    </row>
    <row r="254">
      <c r="A254">
        <f>INDEX(resultados!$A$2:$ZZ$2290, 248, MATCH($B$1, resultados!$A$1:$ZZ$1, 0))</f>
        <v/>
      </c>
      <c r="B254">
        <f>INDEX(resultados!$A$2:$ZZ$2290, 248, MATCH($B$2, resultados!$A$1:$ZZ$1, 0))</f>
        <v/>
      </c>
      <c r="C254">
        <f>INDEX(resultados!$A$2:$ZZ$2290, 248, MATCH($B$3, resultados!$A$1:$ZZ$1, 0))</f>
        <v/>
      </c>
    </row>
    <row r="255">
      <c r="A255">
        <f>INDEX(resultados!$A$2:$ZZ$2290, 249, MATCH($B$1, resultados!$A$1:$ZZ$1, 0))</f>
        <v/>
      </c>
      <c r="B255">
        <f>INDEX(resultados!$A$2:$ZZ$2290, 249, MATCH($B$2, resultados!$A$1:$ZZ$1, 0))</f>
        <v/>
      </c>
      <c r="C255">
        <f>INDEX(resultados!$A$2:$ZZ$2290, 249, MATCH($B$3, resultados!$A$1:$ZZ$1, 0))</f>
        <v/>
      </c>
    </row>
    <row r="256">
      <c r="A256">
        <f>INDEX(resultados!$A$2:$ZZ$2290, 250, MATCH($B$1, resultados!$A$1:$ZZ$1, 0))</f>
        <v/>
      </c>
      <c r="B256">
        <f>INDEX(resultados!$A$2:$ZZ$2290, 250, MATCH($B$2, resultados!$A$1:$ZZ$1, 0))</f>
        <v/>
      </c>
      <c r="C256">
        <f>INDEX(resultados!$A$2:$ZZ$2290, 250, MATCH($B$3, resultados!$A$1:$ZZ$1, 0))</f>
        <v/>
      </c>
    </row>
    <row r="257">
      <c r="A257">
        <f>INDEX(resultados!$A$2:$ZZ$2290, 251, MATCH($B$1, resultados!$A$1:$ZZ$1, 0))</f>
        <v/>
      </c>
      <c r="B257">
        <f>INDEX(resultados!$A$2:$ZZ$2290, 251, MATCH($B$2, resultados!$A$1:$ZZ$1, 0))</f>
        <v/>
      </c>
      <c r="C257">
        <f>INDEX(resultados!$A$2:$ZZ$2290, 251, MATCH($B$3, resultados!$A$1:$ZZ$1, 0))</f>
        <v/>
      </c>
    </row>
    <row r="258">
      <c r="A258">
        <f>INDEX(resultados!$A$2:$ZZ$2290, 252, MATCH($B$1, resultados!$A$1:$ZZ$1, 0))</f>
        <v/>
      </c>
      <c r="B258">
        <f>INDEX(resultados!$A$2:$ZZ$2290, 252, MATCH($B$2, resultados!$A$1:$ZZ$1, 0))</f>
        <v/>
      </c>
      <c r="C258">
        <f>INDEX(resultados!$A$2:$ZZ$2290, 252, MATCH($B$3, resultados!$A$1:$ZZ$1, 0))</f>
        <v/>
      </c>
    </row>
    <row r="259">
      <c r="A259">
        <f>INDEX(resultados!$A$2:$ZZ$2290, 253, MATCH($B$1, resultados!$A$1:$ZZ$1, 0))</f>
        <v/>
      </c>
      <c r="B259">
        <f>INDEX(resultados!$A$2:$ZZ$2290, 253, MATCH($B$2, resultados!$A$1:$ZZ$1, 0))</f>
        <v/>
      </c>
      <c r="C259">
        <f>INDEX(resultados!$A$2:$ZZ$2290, 253, MATCH($B$3, resultados!$A$1:$ZZ$1, 0))</f>
        <v/>
      </c>
    </row>
    <row r="260">
      <c r="A260">
        <f>INDEX(resultados!$A$2:$ZZ$2290, 254, MATCH($B$1, resultados!$A$1:$ZZ$1, 0))</f>
        <v/>
      </c>
      <c r="B260">
        <f>INDEX(resultados!$A$2:$ZZ$2290, 254, MATCH($B$2, resultados!$A$1:$ZZ$1, 0))</f>
        <v/>
      </c>
      <c r="C260">
        <f>INDEX(resultados!$A$2:$ZZ$2290, 254, MATCH($B$3, resultados!$A$1:$ZZ$1, 0))</f>
        <v/>
      </c>
    </row>
    <row r="261">
      <c r="A261">
        <f>INDEX(resultados!$A$2:$ZZ$2290, 255, MATCH($B$1, resultados!$A$1:$ZZ$1, 0))</f>
        <v/>
      </c>
      <c r="B261">
        <f>INDEX(resultados!$A$2:$ZZ$2290, 255, MATCH($B$2, resultados!$A$1:$ZZ$1, 0))</f>
        <v/>
      </c>
      <c r="C261">
        <f>INDEX(resultados!$A$2:$ZZ$2290, 255, MATCH($B$3, resultados!$A$1:$ZZ$1, 0))</f>
        <v/>
      </c>
    </row>
    <row r="262">
      <c r="A262">
        <f>INDEX(resultados!$A$2:$ZZ$2290, 256, MATCH($B$1, resultados!$A$1:$ZZ$1, 0))</f>
        <v/>
      </c>
      <c r="B262">
        <f>INDEX(resultados!$A$2:$ZZ$2290, 256, MATCH($B$2, resultados!$A$1:$ZZ$1, 0))</f>
        <v/>
      </c>
      <c r="C262">
        <f>INDEX(resultados!$A$2:$ZZ$2290, 256, MATCH($B$3, resultados!$A$1:$ZZ$1, 0))</f>
        <v/>
      </c>
    </row>
    <row r="263">
      <c r="A263">
        <f>INDEX(resultados!$A$2:$ZZ$2290, 257, MATCH($B$1, resultados!$A$1:$ZZ$1, 0))</f>
        <v/>
      </c>
      <c r="B263">
        <f>INDEX(resultados!$A$2:$ZZ$2290, 257, MATCH($B$2, resultados!$A$1:$ZZ$1, 0))</f>
        <v/>
      </c>
      <c r="C263">
        <f>INDEX(resultados!$A$2:$ZZ$2290, 257, MATCH($B$3, resultados!$A$1:$ZZ$1, 0))</f>
        <v/>
      </c>
    </row>
    <row r="264">
      <c r="A264">
        <f>INDEX(resultados!$A$2:$ZZ$2290, 258, MATCH($B$1, resultados!$A$1:$ZZ$1, 0))</f>
        <v/>
      </c>
      <c r="B264">
        <f>INDEX(resultados!$A$2:$ZZ$2290, 258, MATCH($B$2, resultados!$A$1:$ZZ$1, 0))</f>
        <v/>
      </c>
      <c r="C264">
        <f>INDEX(resultados!$A$2:$ZZ$2290, 258, MATCH($B$3, resultados!$A$1:$ZZ$1, 0))</f>
        <v/>
      </c>
    </row>
    <row r="265">
      <c r="A265">
        <f>INDEX(resultados!$A$2:$ZZ$2290, 259, MATCH($B$1, resultados!$A$1:$ZZ$1, 0))</f>
        <v/>
      </c>
      <c r="B265">
        <f>INDEX(resultados!$A$2:$ZZ$2290, 259, MATCH($B$2, resultados!$A$1:$ZZ$1, 0))</f>
        <v/>
      </c>
      <c r="C265">
        <f>INDEX(resultados!$A$2:$ZZ$2290, 259, MATCH($B$3, resultados!$A$1:$ZZ$1, 0))</f>
        <v/>
      </c>
    </row>
    <row r="266">
      <c r="A266">
        <f>INDEX(resultados!$A$2:$ZZ$2290, 260, MATCH($B$1, resultados!$A$1:$ZZ$1, 0))</f>
        <v/>
      </c>
      <c r="B266">
        <f>INDEX(resultados!$A$2:$ZZ$2290, 260, MATCH($B$2, resultados!$A$1:$ZZ$1, 0))</f>
        <v/>
      </c>
      <c r="C266">
        <f>INDEX(resultados!$A$2:$ZZ$2290, 260, MATCH($B$3, resultados!$A$1:$ZZ$1, 0))</f>
        <v/>
      </c>
    </row>
    <row r="267">
      <c r="A267">
        <f>INDEX(resultados!$A$2:$ZZ$2290, 261, MATCH($B$1, resultados!$A$1:$ZZ$1, 0))</f>
        <v/>
      </c>
      <c r="B267">
        <f>INDEX(resultados!$A$2:$ZZ$2290, 261, MATCH($B$2, resultados!$A$1:$ZZ$1, 0))</f>
        <v/>
      </c>
      <c r="C267">
        <f>INDEX(resultados!$A$2:$ZZ$2290, 261, MATCH($B$3, resultados!$A$1:$ZZ$1, 0))</f>
        <v/>
      </c>
    </row>
    <row r="268">
      <c r="A268">
        <f>INDEX(resultados!$A$2:$ZZ$2290, 262, MATCH($B$1, resultados!$A$1:$ZZ$1, 0))</f>
        <v/>
      </c>
      <c r="B268">
        <f>INDEX(resultados!$A$2:$ZZ$2290, 262, MATCH($B$2, resultados!$A$1:$ZZ$1, 0))</f>
        <v/>
      </c>
      <c r="C268">
        <f>INDEX(resultados!$A$2:$ZZ$2290, 262, MATCH($B$3, resultados!$A$1:$ZZ$1, 0))</f>
        <v/>
      </c>
    </row>
    <row r="269">
      <c r="A269">
        <f>INDEX(resultados!$A$2:$ZZ$2290, 263, MATCH($B$1, resultados!$A$1:$ZZ$1, 0))</f>
        <v/>
      </c>
      <c r="B269">
        <f>INDEX(resultados!$A$2:$ZZ$2290, 263, MATCH($B$2, resultados!$A$1:$ZZ$1, 0))</f>
        <v/>
      </c>
      <c r="C269">
        <f>INDEX(resultados!$A$2:$ZZ$2290, 263, MATCH($B$3, resultados!$A$1:$ZZ$1, 0))</f>
        <v/>
      </c>
    </row>
    <row r="270">
      <c r="A270">
        <f>INDEX(resultados!$A$2:$ZZ$2290, 264, MATCH($B$1, resultados!$A$1:$ZZ$1, 0))</f>
        <v/>
      </c>
      <c r="B270">
        <f>INDEX(resultados!$A$2:$ZZ$2290, 264, MATCH($B$2, resultados!$A$1:$ZZ$1, 0))</f>
        <v/>
      </c>
      <c r="C270">
        <f>INDEX(resultados!$A$2:$ZZ$2290, 264, MATCH($B$3, resultados!$A$1:$ZZ$1, 0))</f>
        <v/>
      </c>
    </row>
    <row r="271">
      <c r="A271">
        <f>INDEX(resultados!$A$2:$ZZ$2290, 265, MATCH($B$1, resultados!$A$1:$ZZ$1, 0))</f>
        <v/>
      </c>
      <c r="B271">
        <f>INDEX(resultados!$A$2:$ZZ$2290, 265, MATCH($B$2, resultados!$A$1:$ZZ$1, 0))</f>
        <v/>
      </c>
      <c r="C271">
        <f>INDEX(resultados!$A$2:$ZZ$2290, 265, MATCH($B$3, resultados!$A$1:$ZZ$1, 0))</f>
        <v/>
      </c>
    </row>
    <row r="272">
      <c r="A272">
        <f>INDEX(resultados!$A$2:$ZZ$2290, 266, MATCH($B$1, resultados!$A$1:$ZZ$1, 0))</f>
        <v/>
      </c>
      <c r="B272">
        <f>INDEX(resultados!$A$2:$ZZ$2290, 266, MATCH($B$2, resultados!$A$1:$ZZ$1, 0))</f>
        <v/>
      </c>
      <c r="C272">
        <f>INDEX(resultados!$A$2:$ZZ$2290, 266, MATCH($B$3, resultados!$A$1:$ZZ$1, 0))</f>
        <v/>
      </c>
    </row>
    <row r="273">
      <c r="A273">
        <f>INDEX(resultados!$A$2:$ZZ$2290, 267, MATCH($B$1, resultados!$A$1:$ZZ$1, 0))</f>
        <v/>
      </c>
      <c r="B273">
        <f>INDEX(resultados!$A$2:$ZZ$2290, 267, MATCH($B$2, resultados!$A$1:$ZZ$1, 0))</f>
        <v/>
      </c>
      <c r="C273">
        <f>INDEX(resultados!$A$2:$ZZ$2290, 267, MATCH($B$3, resultados!$A$1:$ZZ$1, 0))</f>
        <v/>
      </c>
    </row>
    <row r="274">
      <c r="A274">
        <f>INDEX(resultados!$A$2:$ZZ$2290, 268, MATCH($B$1, resultados!$A$1:$ZZ$1, 0))</f>
        <v/>
      </c>
      <c r="B274">
        <f>INDEX(resultados!$A$2:$ZZ$2290, 268, MATCH($B$2, resultados!$A$1:$ZZ$1, 0))</f>
        <v/>
      </c>
      <c r="C274">
        <f>INDEX(resultados!$A$2:$ZZ$2290, 268, MATCH($B$3, resultados!$A$1:$ZZ$1, 0))</f>
        <v/>
      </c>
    </row>
    <row r="275">
      <c r="A275">
        <f>INDEX(resultados!$A$2:$ZZ$2290, 269, MATCH($B$1, resultados!$A$1:$ZZ$1, 0))</f>
        <v/>
      </c>
      <c r="B275">
        <f>INDEX(resultados!$A$2:$ZZ$2290, 269, MATCH($B$2, resultados!$A$1:$ZZ$1, 0))</f>
        <v/>
      </c>
      <c r="C275">
        <f>INDEX(resultados!$A$2:$ZZ$2290, 269, MATCH($B$3, resultados!$A$1:$ZZ$1, 0))</f>
        <v/>
      </c>
    </row>
    <row r="276">
      <c r="A276">
        <f>INDEX(resultados!$A$2:$ZZ$2290, 270, MATCH($B$1, resultados!$A$1:$ZZ$1, 0))</f>
        <v/>
      </c>
      <c r="B276">
        <f>INDEX(resultados!$A$2:$ZZ$2290, 270, MATCH($B$2, resultados!$A$1:$ZZ$1, 0))</f>
        <v/>
      </c>
      <c r="C276">
        <f>INDEX(resultados!$A$2:$ZZ$2290, 270, MATCH($B$3, resultados!$A$1:$ZZ$1, 0))</f>
        <v/>
      </c>
    </row>
    <row r="277">
      <c r="A277">
        <f>INDEX(resultados!$A$2:$ZZ$2290, 271, MATCH($B$1, resultados!$A$1:$ZZ$1, 0))</f>
        <v/>
      </c>
      <c r="B277">
        <f>INDEX(resultados!$A$2:$ZZ$2290, 271, MATCH($B$2, resultados!$A$1:$ZZ$1, 0))</f>
        <v/>
      </c>
      <c r="C277">
        <f>INDEX(resultados!$A$2:$ZZ$2290, 271, MATCH($B$3, resultados!$A$1:$ZZ$1, 0))</f>
        <v/>
      </c>
    </row>
    <row r="278">
      <c r="A278">
        <f>INDEX(resultados!$A$2:$ZZ$2290, 272, MATCH($B$1, resultados!$A$1:$ZZ$1, 0))</f>
        <v/>
      </c>
      <c r="B278">
        <f>INDEX(resultados!$A$2:$ZZ$2290, 272, MATCH($B$2, resultados!$A$1:$ZZ$1, 0))</f>
        <v/>
      </c>
      <c r="C278">
        <f>INDEX(resultados!$A$2:$ZZ$2290, 272, MATCH($B$3, resultados!$A$1:$ZZ$1, 0))</f>
        <v/>
      </c>
    </row>
    <row r="279">
      <c r="A279">
        <f>INDEX(resultados!$A$2:$ZZ$2290, 273, MATCH($B$1, resultados!$A$1:$ZZ$1, 0))</f>
        <v/>
      </c>
      <c r="B279">
        <f>INDEX(resultados!$A$2:$ZZ$2290, 273, MATCH($B$2, resultados!$A$1:$ZZ$1, 0))</f>
        <v/>
      </c>
      <c r="C279">
        <f>INDEX(resultados!$A$2:$ZZ$2290, 273, MATCH($B$3, resultados!$A$1:$ZZ$1, 0))</f>
        <v/>
      </c>
    </row>
    <row r="280">
      <c r="A280">
        <f>INDEX(resultados!$A$2:$ZZ$2290, 274, MATCH($B$1, resultados!$A$1:$ZZ$1, 0))</f>
        <v/>
      </c>
      <c r="B280">
        <f>INDEX(resultados!$A$2:$ZZ$2290, 274, MATCH($B$2, resultados!$A$1:$ZZ$1, 0))</f>
        <v/>
      </c>
      <c r="C280">
        <f>INDEX(resultados!$A$2:$ZZ$2290, 274, MATCH($B$3, resultados!$A$1:$ZZ$1, 0))</f>
        <v/>
      </c>
    </row>
    <row r="281">
      <c r="A281">
        <f>INDEX(resultados!$A$2:$ZZ$2290, 275, MATCH($B$1, resultados!$A$1:$ZZ$1, 0))</f>
        <v/>
      </c>
      <c r="B281">
        <f>INDEX(resultados!$A$2:$ZZ$2290, 275, MATCH($B$2, resultados!$A$1:$ZZ$1, 0))</f>
        <v/>
      </c>
      <c r="C281">
        <f>INDEX(resultados!$A$2:$ZZ$2290, 275, MATCH($B$3, resultados!$A$1:$ZZ$1, 0))</f>
        <v/>
      </c>
    </row>
    <row r="282">
      <c r="A282">
        <f>INDEX(resultados!$A$2:$ZZ$2290, 276, MATCH($B$1, resultados!$A$1:$ZZ$1, 0))</f>
        <v/>
      </c>
      <c r="B282">
        <f>INDEX(resultados!$A$2:$ZZ$2290, 276, MATCH($B$2, resultados!$A$1:$ZZ$1, 0))</f>
        <v/>
      </c>
      <c r="C282">
        <f>INDEX(resultados!$A$2:$ZZ$2290, 276, MATCH($B$3, resultados!$A$1:$ZZ$1, 0))</f>
        <v/>
      </c>
    </row>
    <row r="283">
      <c r="A283">
        <f>INDEX(resultados!$A$2:$ZZ$2290, 277, MATCH($B$1, resultados!$A$1:$ZZ$1, 0))</f>
        <v/>
      </c>
      <c r="B283">
        <f>INDEX(resultados!$A$2:$ZZ$2290, 277, MATCH($B$2, resultados!$A$1:$ZZ$1, 0))</f>
        <v/>
      </c>
      <c r="C283">
        <f>INDEX(resultados!$A$2:$ZZ$2290, 277, MATCH($B$3, resultados!$A$1:$ZZ$1, 0))</f>
        <v/>
      </c>
    </row>
    <row r="284">
      <c r="A284">
        <f>INDEX(resultados!$A$2:$ZZ$2290, 278, MATCH($B$1, resultados!$A$1:$ZZ$1, 0))</f>
        <v/>
      </c>
      <c r="B284">
        <f>INDEX(resultados!$A$2:$ZZ$2290, 278, MATCH($B$2, resultados!$A$1:$ZZ$1, 0))</f>
        <v/>
      </c>
      <c r="C284">
        <f>INDEX(resultados!$A$2:$ZZ$2290, 278, MATCH($B$3, resultados!$A$1:$ZZ$1, 0))</f>
        <v/>
      </c>
    </row>
    <row r="285">
      <c r="A285">
        <f>INDEX(resultados!$A$2:$ZZ$2290, 279, MATCH($B$1, resultados!$A$1:$ZZ$1, 0))</f>
        <v/>
      </c>
      <c r="B285">
        <f>INDEX(resultados!$A$2:$ZZ$2290, 279, MATCH($B$2, resultados!$A$1:$ZZ$1, 0))</f>
        <v/>
      </c>
      <c r="C285">
        <f>INDEX(resultados!$A$2:$ZZ$2290, 279, MATCH($B$3, resultados!$A$1:$ZZ$1, 0))</f>
        <v/>
      </c>
    </row>
    <row r="286">
      <c r="A286">
        <f>INDEX(resultados!$A$2:$ZZ$2290, 280, MATCH($B$1, resultados!$A$1:$ZZ$1, 0))</f>
        <v/>
      </c>
      <c r="B286">
        <f>INDEX(resultados!$A$2:$ZZ$2290, 280, MATCH($B$2, resultados!$A$1:$ZZ$1, 0))</f>
        <v/>
      </c>
      <c r="C286">
        <f>INDEX(resultados!$A$2:$ZZ$2290, 280, MATCH($B$3, resultados!$A$1:$ZZ$1, 0))</f>
        <v/>
      </c>
    </row>
    <row r="287">
      <c r="A287">
        <f>INDEX(resultados!$A$2:$ZZ$2290, 281, MATCH($B$1, resultados!$A$1:$ZZ$1, 0))</f>
        <v/>
      </c>
      <c r="B287">
        <f>INDEX(resultados!$A$2:$ZZ$2290, 281, MATCH($B$2, resultados!$A$1:$ZZ$1, 0))</f>
        <v/>
      </c>
      <c r="C287">
        <f>INDEX(resultados!$A$2:$ZZ$2290, 281, MATCH($B$3, resultados!$A$1:$ZZ$1, 0))</f>
        <v/>
      </c>
    </row>
    <row r="288">
      <c r="A288">
        <f>INDEX(resultados!$A$2:$ZZ$2290, 282, MATCH($B$1, resultados!$A$1:$ZZ$1, 0))</f>
        <v/>
      </c>
      <c r="B288">
        <f>INDEX(resultados!$A$2:$ZZ$2290, 282, MATCH($B$2, resultados!$A$1:$ZZ$1, 0))</f>
        <v/>
      </c>
      <c r="C288">
        <f>INDEX(resultados!$A$2:$ZZ$2290, 282, MATCH($B$3, resultados!$A$1:$ZZ$1, 0))</f>
        <v/>
      </c>
    </row>
    <row r="289">
      <c r="A289">
        <f>INDEX(resultados!$A$2:$ZZ$2290, 283, MATCH($B$1, resultados!$A$1:$ZZ$1, 0))</f>
        <v/>
      </c>
      <c r="B289">
        <f>INDEX(resultados!$A$2:$ZZ$2290, 283, MATCH($B$2, resultados!$A$1:$ZZ$1, 0))</f>
        <v/>
      </c>
      <c r="C289">
        <f>INDEX(resultados!$A$2:$ZZ$2290, 283, MATCH($B$3, resultados!$A$1:$ZZ$1, 0))</f>
        <v/>
      </c>
    </row>
    <row r="290">
      <c r="A290">
        <f>INDEX(resultados!$A$2:$ZZ$2290, 284, MATCH($B$1, resultados!$A$1:$ZZ$1, 0))</f>
        <v/>
      </c>
      <c r="B290">
        <f>INDEX(resultados!$A$2:$ZZ$2290, 284, MATCH($B$2, resultados!$A$1:$ZZ$1, 0))</f>
        <v/>
      </c>
      <c r="C290">
        <f>INDEX(resultados!$A$2:$ZZ$2290, 284, MATCH($B$3, resultados!$A$1:$ZZ$1, 0))</f>
        <v/>
      </c>
    </row>
    <row r="291">
      <c r="A291">
        <f>INDEX(resultados!$A$2:$ZZ$2290, 285, MATCH($B$1, resultados!$A$1:$ZZ$1, 0))</f>
        <v/>
      </c>
      <c r="B291">
        <f>INDEX(resultados!$A$2:$ZZ$2290, 285, MATCH($B$2, resultados!$A$1:$ZZ$1, 0))</f>
        <v/>
      </c>
      <c r="C291">
        <f>INDEX(resultados!$A$2:$ZZ$2290, 285, MATCH($B$3, resultados!$A$1:$ZZ$1, 0))</f>
        <v/>
      </c>
    </row>
    <row r="292">
      <c r="A292">
        <f>INDEX(resultados!$A$2:$ZZ$2290, 286, MATCH($B$1, resultados!$A$1:$ZZ$1, 0))</f>
        <v/>
      </c>
      <c r="B292">
        <f>INDEX(resultados!$A$2:$ZZ$2290, 286, MATCH($B$2, resultados!$A$1:$ZZ$1, 0))</f>
        <v/>
      </c>
      <c r="C292">
        <f>INDEX(resultados!$A$2:$ZZ$2290, 286, MATCH($B$3, resultados!$A$1:$ZZ$1, 0))</f>
        <v/>
      </c>
    </row>
    <row r="293">
      <c r="A293">
        <f>INDEX(resultados!$A$2:$ZZ$2290, 287, MATCH($B$1, resultados!$A$1:$ZZ$1, 0))</f>
        <v/>
      </c>
      <c r="B293">
        <f>INDEX(resultados!$A$2:$ZZ$2290, 287, MATCH($B$2, resultados!$A$1:$ZZ$1, 0))</f>
        <v/>
      </c>
      <c r="C293">
        <f>INDEX(resultados!$A$2:$ZZ$2290, 287, MATCH($B$3, resultados!$A$1:$ZZ$1, 0))</f>
        <v/>
      </c>
    </row>
    <row r="294">
      <c r="A294">
        <f>INDEX(resultados!$A$2:$ZZ$2290, 288, MATCH($B$1, resultados!$A$1:$ZZ$1, 0))</f>
        <v/>
      </c>
      <c r="B294">
        <f>INDEX(resultados!$A$2:$ZZ$2290, 288, MATCH($B$2, resultados!$A$1:$ZZ$1, 0))</f>
        <v/>
      </c>
      <c r="C294">
        <f>INDEX(resultados!$A$2:$ZZ$2290, 288, MATCH($B$3, resultados!$A$1:$ZZ$1, 0))</f>
        <v/>
      </c>
    </row>
    <row r="295">
      <c r="A295">
        <f>INDEX(resultados!$A$2:$ZZ$2290, 289, MATCH($B$1, resultados!$A$1:$ZZ$1, 0))</f>
        <v/>
      </c>
      <c r="B295">
        <f>INDEX(resultados!$A$2:$ZZ$2290, 289, MATCH($B$2, resultados!$A$1:$ZZ$1, 0))</f>
        <v/>
      </c>
      <c r="C295">
        <f>INDEX(resultados!$A$2:$ZZ$2290, 289, MATCH($B$3, resultados!$A$1:$ZZ$1, 0))</f>
        <v/>
      </c>
    </row>
    <row r="296">
      <c r="A296">
        <f>INDEX(resultados!$A$2:$ZZ$2290, 290, MATCH($B$1, resultados!$A$1:$ZZ$1, 0))</f>
        <v/>
      </c>
      <c r="B296">
        <f>INDEX(resultados!$A$2:$ZZ$2290, 290, MATCH($B$2, resultados!$A$1:$ZZ$1, 0))</f>
        <v/>
      </c>
      <c r="C296">
        <f>INDEX(resultados!$A$2:$ZZ$2290, 290, MATCH($B$3, resultados!$A$1:$ZZ$1, 0))</f>
        <v/>
      </c>
    </row>
    <row r="297">
      <c r="A297">
        <f>INDEX(resultados!$A$2:$ZZ$2290, 291, MATCH($B$1, resultados!$A$1:$ZZ$1, 0))</f>
        <v/>
      </c>
      <c r="B297">
        <f>INDEX(resultados!$A$2:$ZZ$2290, 291, MATCH($B$2, resultados!$A$1:$ZZ$1, 0))</f>
        <v/>
      </c>
      <c r="C297">
        <f>INDEX(resultados!$A$2:$ZZ$2290, 291, MATCH($B$3, resultados!$A$1:$ZZ$1, 0))</f>
        <v/>
      </c>
    </row>
    <row r="298">
      <c r="A298">
        <f>INDEX(resultados!$A$2:$ZZ$2290, 292, MATCH($B$1, resultados!$A$1:$ZZ$1, 0))</f>
        <v/>
      </c>
      <c r="B298">
        <f>INDEX(resultados!$A$2:$ZZ$2290, 292, MATCH($B$2, resultados!$A$1:$ZZ$1, 0))</f>
        <v/>
      </c>
      <c r="C298">
        <f>INDEX(resultados!$A$2:$ZZ$2290, 292, MATCH($B$3, resultados!$A$1:$ZZ$1, 0))</f>
        <v/>
      </c>
    </row>
    <row r="299">
      <c r="A299">
        <f>INDEX(resultados!$A$2:$ZZ$2290, 293, MATCH($B$1, resultados!$A$1:$ZZ$1, 0))</f>
        <v/>
      </c>
      <c r="B299">
        <f>INDEX(resultados!$A$2:$ZZ$2290, 293, MATCH($B$2, resultados!$A$1:$ZZ$1, 0))</f>
        <v/>
      </c>
      <c r="C299">
        <f>INDEX(resultados!$A$2:$ZZ$2290, 293, MATCH($B$3, resultados!$A$1:$ZZ$1, 0))</f>
        <v/>
      </c>
    </row>
    <row r="300">
      <c r="A300">
        <f>INDEX(resultados!$A$2:$ZZ$2290, 294, MATCH($B$1, resultados!$A$1:$ZZ$1, 0))</f>
        <v/>
      </c>
      <c r="B300">
        <f>INDEX(resultados!$A$2:$ZZ$2290, 294, MATCH($B$2, resultados!$A$1:$ZZ$1, 0))</f>
        <v/>
      </c>
      <c r="C300">
        <f>INDEX(resultados!$A$2:$ZZ$2290, 294, MATCH($B$3, resultados!$A$1:$ZZ$1, 0))</f>
        <v/>
      </c>
    </row>
    <row r="301">
      <c r="A301">
        <f>INDEX(resultados!$A$2:$ZZ$2290, 295, MATCH($B$1, resultados!$A$1:$ZZ$1, 0))</f>
        <v/>
      </c>
      <c r="B301">
        <f>INDEX(resultados!$A$2:$ZZ$2290, 295, MATCH($B$2, resultados!$A$1:$ZZ$1, 0))</f>
        <v/>
      </c>
      <c r="C301">
        <f>INDEX(resultados!$A$2:$ZZ$2290, 295, MATCH($B$3, resultados!$A$1:$ZZ$1, 0))</f>
        <v/>
      </c>
    </row>
    <row r="302">
      <c r="A302">
        <f>INDEX(resultados!$A$2:$ZZ$2290, 296, MATCH($B$1, resultados!$A$1:$ZZ$1, 0))</f>
        <v/>
      </c>
      <c r="B302">
        <f>INDEX(resultados!$A$2:$ZZ$2290, 296, MATCH($B$2, resultados!$A$1:$ZZ$1, 0))</f>
        <v/>
      </c>
      <c r="C302">
        <f>INDEX(resultados!$A$2:$ZZ$2290, 296, MATCH($B$3, resultados!$A$1:$ZZ$1, 0))</f>
        <v/>
      </c>
    </row>
    <row r="303">
      <c r="A303">
        <f>INDEX(resultados!$A$2:$ZZ$2290, 297, MATCH($B$1, resultados!$A$1:$ZZ$1, 0))</f>
        <v/>
      </c>
      <c r="B303">
        <f>INDEX(resultados!$A$2:$ZZ$2290, 297, MATCH($B$2, resultados!$A$1:$ZZ$1, 0))</f>
        <v/>
      </c>
      <c r="C303">
        <f>INDEX(resultados!$A$2:$ZZ$2290, 297, MATCH($B$3, resultados!$A$1:$ZZ$1, 0))</f>
        <v/>
      </c>
    </row>
    <row r="304">
      <c r="A304">
        <f>INDEX(resultados!$A$2:$ZZ$2290, 298, MATCH($B$1, resultados!$A$1:$ZZ$1, 0))</f>
        <v/>
      </c>
      <c r="B304">
        <f>INDEX(resultados!$A$2:$ZZ$2290, 298, MATCH($B$2, resultados!$A$1:$ZZ$1, 0))</f>
        <v/>
      </c>
      <c r="C304">
        <f>INDEX(resultados!$A$2:$ZZ$2290, 298, MATCH($B$3, resultados!$A$1:$ZZ$1, 0))</f>
        <v/>
      </c>
    </row>
    <row r="305">
      <c r="A305">
        <f>INDEX(resultados!$A$2:$ZZ$2290, 299, MATCH($B$1, resultados!$A$1:$ZZ$1, 0))</f>
        <v/>
      </c>
      <c r="B305">
        <f>INDEX(resultados!$A$2:$ZZ$2290, 299, MATCH($B$2, resultados!$A$1:$ZZ$1, 0))</f>
        <v/>
      </c>
      <c r="C305">
        <f>INDEX(resultados!$A$2:$ZZ$2290, 299, MATCH($B$3, resultados!$A$1:$ZZ$1, 0))</f>
        <v/>
      </c>
    </row>
    <row r="306">
      <c r="A306">
        <f>INDEX(resultados!$A$2:$ZZ$2290, 300, MATCH($B$1, resultados!$A$1:$ZZ$1, 0))</f>
        <v/>
      </c>
      <c r="B306">
        <f>INDEX(resultados!$A$2:$ZZ$2290, 300, MATCH($B$2, resultados!$A$1:$ZZ$1, 0))</f>
        <v/>
      </c>
      <c r="C306">
        <f>INDEX(resultados!$A$2:$ZZ$2290, 300, MATCH($B$3, resultados!$A$1:$ZZ$1, 0))</f>
        <v/>
      </c>
    </row>
    <row r="307">
      <c r="A307">
        <f>INDEX(resultados!$A$2:$ZZ$2290, 301, MATCH($B$1, resultados!$A$1:$ZZ$1, 0))</f>
        <v/>
      </c>
      <c r="B307">
        <f>INDEX(resultados!$A$2:$ZZ$2290, 301, MATCH($B$2, resultados!$A$1:$ZZ$1, 0))</f>
        <v/>
      </c>
      <c r="C307">
        <f>INDEX(resultados!$A$2:$ZZ$2290, 301, MATCH($B$3, resultados!$A$1:$ZZ$1, 0))</f>
        <v/>
      </c>
    </row>
    <row r="308">
      <c r="A308">
        <f>INDEX(resultados!$A$2:$ZZ$2290, 302, MATCH($B$1, resultados!$A$1:$ZZ$1, 0))</f>
        <v/>
      </c>
      <c r="B308">
        <f>INDEX(resultados!$A$2:$ZZ$2290, 302, MATCH($B$2, resultados!$A$1:$ZZ$1, 0))</f>
        <v/>
      </c>
      <c r="C308">
        <f>INDEX(resultados!$A$2:$ZZ$2290, 302, MATCH($B$3, resultados!$A$1:$ZZ$1, 0))</f>
        <v/>
      </c>
    </row>
    <row r="309">
      <c r="A309">
        <f>INDEX(resultados!$A$2:$ZZ$2290, 303, MATCH($B$1, resultados!$A$1:$ZZ$1, 0))</f>
        <v/>
      </c>
      <c r="B309">
        <f>INDEX(resultados!$A$2:$ZZ$2290, 303, MATCH($B$2, resultados!$A$1:$ZZ$1, 0))</f>
        <v/>
      </c>
      <c r="C309">
        <f>INDEX(resultados!$A$2:$ZZ$2290, 303, MATCH($B$3, resultados!$A$1:$ZZ$1, 0))</f>
        <v/>
      </c>
    </row>
    <row r="310">
      <c r="A310">
        <f>INDEX(resultados!$A$2:$ZZ$2290, 304, MATCH($B$1, resultados!$A$1:$ZZ$1, 0))</f>
        <v/>
      </c>
      <c r="B310">
        <f>INDEX(resultados!$A$2:$ZZ$2290, 304, MATCH($B$2, resultados!$A$1:$ZZ$1, 0))</f>
        <v/>
      </c>
      <c r="C310">
        <f>INDEX(resultados!$A$2:$ZZ$2290, 304, MATCH($B$3, resultados!$A$1:$ZZ$1, 0))</f>
        <v/>
      </c>
    </row>
    <row r="311">
      <c r="A311">
        <f>INDEX(resultados!$A$2:$ZZ$2290, 305, MATCH($B$1, resultados!$A$1:$ZZ$1, 0))</f>
        <v/>
      </c>
      <c r="B311">
        <f>INDEX(resultados!$A$2:$ZZ$2290, 305, MATCH($B$2, resultados!$A$1:$ZZ$1, 0))</f>
        <v/>
      </c>
      <c r="C311">
        <f>INDEX(resultados!$A$2:$ZZ$2290, 305, MATCH($B$3, resultados!$A$1:$ZZ$1, 0))</f>
        <v/>
      </c>
    </row>
    <row r="312">
      <c r="A312">
        <f>INDEX(resultados!$A$2:$ZZ$2290, 306, MATCH($B$1, resultados!$A$1:$ZZ$1, 0))</f>
        <v/>
      </c>
      <c r="B312">
        <f>INDEX(resultados!$A$2:$ZZ$2290, 306, MATCH($B$2, resultados!$A$1:$ZZ$1, 0))</f>
        <v/>
      </c>
      <c r="C312">
        <f>INDEX(resultados!$A$2:$ZZ$2290, 306, MATCH($B$3, resultados!$A$1:$ZZ$1, 0))</f>
        <v/>
      </c>
    </row>
    <row r="313">
      <c r="A313">
        <f>INDEX(resultados!$A$2:$ZZ$2290, 307, MATCH($B$1, resultados!$A$1:$ZZ$1, 0))</f>
        <v/>
      </c>
      <c r="B313">
        <f>INDEX(resultados!$A$2:$ZZ$2290, 307, MATCH($B$2, resultados!$A$1:$ZZ$1, 0))</f>
        <v/>
      </c>
      <c r="C313">
        <f>INDEX(resultados!$A$2:$ZZ$2290, 307, MATCH($B$3, resultados!$A$1:$ZZ$1, 0))</f>
        <v/>
      </c>
    </row>
    <row r="314">
      <c r="A314">
        <f>INDEX(resultados!$A$2:$ZZ$2290, 308, MATCH($B$1, resultados!$A$1:$ZZ$1, 0))</f>
        <v/>
      </c>
      <c r="B314">
        <f>INDEX(resultados!$A$2:$ZZ$2290, 308, MATCH($B$2, resultados!$A$1:$ZZ$1, 0))</f>
        <v/>
      </c>
      <c r="C314">
        <f>INDEX(resultados!$A$2:$ZZ$2290, 308, MATCH($B$3, resultados!$A$1:$ZZ$1, 0))</f>
        <v/>
      </c>
    </row>
    <row r="315">
      <c r="A315">
        <f>INDEX(resultados!$A$2:$ZZ$2290, 309, MATCH($B$1, resultados!$A$1:$ZZ$1, 0))</f>
        <v/>
      </c>
      <c r="B315">
        <f>INDEX(resultados!$A$2:$ZZ$2290, 309, MATCH($B$2, resultados!$A$1:$ZZ$1, 0))</f>
        <v/>
      </c>
      <c r="C315">
        <f>INDEX(resultados!$A$2:$ZZ$2290, 309, MATCH($B$3, resultados!$A$1:$ZZ$1, 0))</f>
        <v/>
      </c>
    </row>
    <row r="316">
      <c r="A316">
        <f>INDEX(resultados!$A$2:$ZZ$2290, 310, MATCH($B$1, resultados!$A$1:$ZZ$1, 0))</f>
        <v/>
      </c>
      <c r="B316">
        <f>INDEX(resultados!$A$2:$ZZ$2290, 310, MATCH($B$2, resultados!$A$1:$ZZ$1, 0))</f>
        <v/>
      </c>
      <c r="C316">
        <f>INDEX(resultados!$A$2:$ZZ$2290, 310, MATCH($B$3, resultados!$A$1:$ZZ$1, 0))</f>
        <v/>
      </c>
    </row>
    <row r="317">
      <c r="A317">
        <f>INDEX(resultados!$A$2:$ZZ$2290, 311, MATCH($B$1, resultados!$A$1:$ZZ$1, 0))</f>
        <v/>
      </c>
      <c r="B317">
        <f>INDEX(resultados!$A$2:$ZZ$2290, 311, MATCH($B$2, resultados!$A$1:$ZZ$1, 0))</f>
        <v/>
      </c>
      <c r="C317">
        <f>INDEX(resultados!$A$2:$ZZ$2290, 311, MATCH($B$3, resultados!$A$1:$ZZ$1, 0))</f>
        <v/>
      </c>
    </row>
    <row r="318">
      <c r="A318">
        <f>INDEX(resultados!$A$2:$ZZ$2290, 312, MATCH($B$1, resultados!$A$1:$ZZ$1, 0))</f>
        <v/>
      </c>
      <c r="B318">
        <f>INDEX(resultados!$A$2:$ZZ$2290, 312, MATCH($B$2, resultados!$A$1:$ZZ$1, 0))</f>
        <v/>
      </c>
      <c r="C318">
        <f>INDEX(resultados!$A$2:$ZZ$2290, 312, MATCH($B$3, resultados!$A$1:$ZZ$1, 0))</f>
        <v/>
      </c>
    </row>
    <row r="319">
      <c r="A319">
        <f>INDEX(resultados!$A$2:$ZZ$2290, 313, MATCH($B$1, resultados!$A$1:$ZZ$1, 0))</f>
        <v/>
      </c>
      <c r="B319">
        <f>INDEX(resultados!$A$2:$ZZ$2290, 313, MATCH($B$2, resultados!$A$1:$ZZ$1, 0))</f>
        <v/>
      </c>
      <c r="C319">
        <f>INDEX(resultados!$A$2:$ZZ$2290, 313, MATCH($B$3, resultados!$A$1:$ZZ$1, 0))</f>
        <v/>
      </c>
    </row>
    <row r="320">
      <c r="A320">
        <f>INDEX(resultados!$A$2:$ZZ$2290, 314, MATCH($B$1, resultados!$A$1:$ZZ$1, 0))</f>
        <v/>
      </c>
      <c r="B320">
        <f>INDEX(resultados!$A$2:$ZZ$2290, 314, MATCH($B$2, resultados!$A$1:$ZZ$1, 0))</f>
        <v/>
      </c>
      <c r="C320">
        <f>INDEX(resultados!$A$2:$ZZ$2290, 314, MATCH($B$3, resultados!$A$1:$ZZ$1, 0))</f>
        <v/>
      </c>
    </row>
    <row r="321">
      <c r="A321">
        <f>INDEX(resultados!$A$2:$ZZ$2290, 315, MATCH($B$1, resultados!$A$1:$ZZ$1, 0))</f>
        <v/>
      </c>
      <c r="B321">
        <f>INDEX(resultados!$A$2:$ZZ$2290, 315, MATCH($B$2, resultados!$A$1:$ZZ$1, 0))</f>
        <v/>
      </c>
      <c r="C321">
        <f>INDEX(resultados!$A$2:$ZZ$2290, 315, MATCH($B$3, resultados!$A$1:$ZZ$1, 0))</f>
        <v/>
      </c>
    </row>
    <row r="322">
      <c r="A322">
        <f>INDEX(resultados!$A$2:$ZZ$2290, 316, MATCH($B$1, resultados!$A$1:$ZZ$1, 0))</f>
        <v/>
      </c>
      <c r="B322">
        <f>INDEX(resultados!$A$2:$ZZ$2290, 316, MATCH($B$2, resultados!$A$1:$ZZ$1, 0))</f>
        <v/>
      </c>
      <c r="C322">
        <f>INDEX(resultados!$A$2:$ZZ$2290, 316, MATCH($B$3, resultados!$A$1:$ZZ$1, 0))</f>
        <v/>
      </c>
    </row>
    <row r="323">
      <c r="A323">
        <f>INDEX(resultados!$A$2:$ZZ$2290, 317, MATCH($B$1, resultados!$A$1:$ZZ$1, 0))</f>
        <v/>
      </c>
      <c r="B323">
        <f>INDEX(resultados!$A$2:$ZZ$2290, 317, MATCH($B$2, resultados!$A$1:$ZZ$1, 0))</f>
        <v/>
      </c>
      <c r="C323">
        <f>INDEX(resultados!$A$2:$ZZ$2290, 317, MATCH($B$3, resultados!$A$1:$ZZ$1, 0))</f>
        <v/>
      </c>
    </row>
    <row r="324">
      <c r="A324">
        <f>INDEX(resultados!$A$2:$ZZ$2290, 318, MATCH($B$1, resultados!$A$1:$ZZ$1, 0))</f>
        <v/>
      </c>
      <c r="B324">
        <f>INDEX(resultados!$A$2:$ZZ$2290, 318, MATCH($B$2, resultados!$A$1:$ZZ$1, 0))</f>
        <v/>
      </c>
      <c r="C324">
        <f>INDEX(resultados!$A$2:$ZZ$2290, 318, MATCH($B$3, resultados!$A$1:$ZZ$1, 0))</f>
        <v/>
      </c>
    </row>
    <row r="325">
      <c r="A325">
        <f>INDEX(resultados!$A$2:$ZZ$2290, 319, MATCH($B$1, resultados!$A$1:$ZZ$1, 0))</f>
        <v/>
      </c>
      <c r="B325">
        <f>INDEX(resultados!$A$2:$ZZ$2290, 319, MATCH($B$2, resultados!$A$1:$ZZ$1, 0))</f>
        <v/>
      </c>
      <c r="C325">
        <f>INDEX(resultados!$A$2:$ZZ$2290, 319, MATCH($B$3, resultados!$A$1:$ZZ$1, 0))</f>
        <v/>
      </c>
    </row>
    <row r="326">
      <c r="A326">
        <f>INDEX(resultados!$A$2:$ZZ$2290, 320, MATCH($B$1, resultados!$A$1:$ZZ$1, 0))</f>
        <v/>
      </c>
      <c r="B326">
        <f>INDEX(resultados!$A$2:$ZZ$2290, 320, MATCH($B$2, resultados!$A$1:$ZZ$1, 0))</f>
        <v/>
      </c>
      <c r="C326">
        <f>INDEX(resultados!$A$2:$ZZ$2290, 320, MATCH($B$3, resultados!$A$1:$ZZ$1, 0))</f>
        <v/>
      </c>
    </row>
    <row r="327">
      <c r="A327">
        <f>INDEX(resultados!$A$2:$ZZ$2290, 321, MATCH($B$1, resultados!$A$1:$ZZ$1, 0))</f>
        <v/>
      </c>
      <c r="B327">
        <f>INDEX(resultados!$A$2:$ZZ$2290, 321, MATCH($B$2, resultados!$A$1:$ZZ$1, 0))</f>
        <v/>
      </c>
      <c r="C327">
        <f>INDEX(resultados!$A$2:$ZZ$2290, 321, MATCH($B$3, resultados!$A$1:$ZZ$1, 0))</f>
        <v/>
      </c>
    </row>
    <row r="328">
      <c r="A328">
        <f>INDEX(resultados!$A$2:$ZZ$2290, 322, MATCH($B$1, resultados!$A$1:$ZZ$1, 0))</f>
        <v/>
      </c>
      <c r="B328">
        <f>INDEX(resultados!$A$2:$ZZ$2290, 322, MATCH($B$2, resultados!$A$1:$ZZ$1, 0))</f>
        <v/>
      </c>
      <c r="C328">
        <f>INDEX(resultados!$A$2:$ZZ$2290, 322, MATCH($B$3, resultados!$A$1:$ZZ$1, 0))</f>
        <v/>
      </c>
    </row>
    <row r="329">
      <c r="A329">
        <f>INDEX(resultados!$A$2:$ZZ$2290, 323, MATCH($B$1, resultados!$A$1:$ZZ$1, 0))</f>
        <v/>
      </c>
      <c r="B329">
        <f>INDEX(resultados!$A$2:$ZZ$2290, 323, MATCH($B$2, resultados!$A$1:$ZZ$1, 0))</f>
        <v/>
      </c>
      <c r="C329">
        <f>INDEX(resultados!$A$2:$ZZ$2290, 323, MATCH($B$3, resultados!$A$1:$ZZ$1, 0))</f>
        <v/>
      </c>
    </row>
    <row r="330">
      <c r="A330">
        <f>INDEX(resultados!$A$2:$ZZ$2290, 324, MATCH($B$1, resultados!$A$1:$ZZ$1, 0))</f>
        <v/>
      </c>
      <c r="B330">
        <f>INDEX(resultados!$A$2:$ZZ$2290, 324, MATCH($B$2, resultados!$A$1:$ZZ$1, 0))</f>
        <v/>
      </c>
      <c r="C330">
        <f>INDEX(resultados!$A$2:$ZZ$2290, 324, MATCH($B$3, resultados!$A$1:$ZZ$1, 0))</f>
        <v/>
      </c>
    </row>
    <row r="331">
      <c r="A331">
        <f>INDEX(resultados!$A$2:$ZZ$2290, 325, MATCH($B$1, resultados!$A$1:$ZZ$1, 0))</f>
        <v/>
      </c>
      <c r="B331">
        <f>INDEX(resultados!$A$2:$ZZ$2290, 325, MATCH($B$2, resultados!$A$1:$ZZ$1, 0))</f>
        <v/>
      </c>
      <c r="C331">
        <f>INDEX(resultados!$A$2:$ZZ$2290, 325, MATCH($B$3, resultados!$A$1:$ZZ$1, 0))</f>
        <v/>
      </c>
    </row>
    <row r="332">
      <c r="A332">
        <f>INDEX(resultados!$A$2:$ZZ$2290, 326, MATCH($B$1, resultados!$A$1:$ZZ$1, 0))</f>
        <v/>
      </c>
      <c r="B332">
        <f>INDEX(resultados!$A$2:$ZZ$2290, 326, MATCH($B$2, resultados!$A$1:$ZZ$1, 0))</f>
        <v/>
      </c>
      <c r="C332">
        <f>INDEX(resultados!$A$2:$ZZ$2290, 326, MATCH($B$3, resultados!$A$1:$ZZ$1, 0))</f>
        <v/>
      </c>
    </row>
    <row r="333">
      <c r="A333">
        <f>INDEX(resultados!$A$2:$ZZ$2290, 327, MATCH($B$1, resultados!$A$1:$ZZ$1, 0))</f>
        <v/>
      </c>
      <c r="B333">
        <f>INDEX(resultados!$A$2:$ZZ$2290, 327, MATCH($B$2, resultados!$A$1:$ZZ$1, 0))</f>
        <v/>
      </c>
      <c r="C333">
        <f>INDEX(resultados!$A$2:$ZZ$2290, 327, MATCH($B$3, resultados!$A$1:$ZZ$1, 0))</f>
        <v/>
      </c>
    </row>
    <row r="334">
      <c r="A334">
        <f>INDEX(resultados!$A$2:$ZZ$2290, 328, MATCH($B$1, resultados!$A$1:$ZZ$1, 0))</f>
        <v/>
      </c>
      <c r="B334">
        <f>INDEX(resultados!$A$2:$ZZ$2290, 328, MATCH($B$2, resultados!$A$1:$ZZ$1, 0))</f>
        <v/>
      </c>
      <c r="C334">
        <f>INDEX(resultados!$A$2:$ZZ$2290, 328, MATCH($B$3, resultados!$A$1:$ZZ$1, 0))</f>
        <v/>
      </c>
    </row>
    <row r="335">
      <c r="A335">
        <f>INDEX(resultados!$A$2:$ZZ$2290, 329, MATCH($B$1, resultados!$A$1:$ZZ$1, 0))</f>
        <v/>
      </c>
      <c r="B335">
        <f>INDEX(resultados!$A$2:$ZZ$2290, 329, MATCH($B$2, resultados!$A$1:$ZZ$1, 0))</f>
        <v/>
      </c>
      <c r="C335">
        <f>INDEX(resultados!$A$2:$ZZ$2290, 329, MATCH($B$3, resultados!$A$1:$ZZ$1, 0))</f>
        <v/>
      </c>
    </row>
    <row r="336">
      <c r="A336">
        <f>INDEX(resultados!$A$2:$ZZ$2290, 330, MATCH($B$1, resultados!$A$1:$ZZ$1, 0))</f>
        <v/>
      </c>
      <c r="B336">
        <f>INDEX(resultados!$A$2:$ZZ$2290, 330, MATCH($B$2, resultados!$A$1:$ZZ$1, 0))</f>
        <v/>
      </c>
      <c r="C336">
        <f>INDEX(resultados!$A$2:$ZZ$2290, 330, MATCH($B$3, resultados!$A$1:$ZZ$1, 0))</f>
        <v/>
      </c>
    </row>
    <row r="337">
      <c r="A337">
        <f>INDEX(resultados!$A$2:$ZZ$2290, 331, MATCH($B$1, resultados!$A$1:$ZZ$1, 0))</f>
        <v/>
      </c>
      <c r="B337">
        <f>INDEX(resultados!$A$2:$ZZ$2290, 331, MATCH($B$2, resultados!$A$1:$ZZ$1, 0))</f>
        <v/>
      </c>
      <c r="C337">
        <f>INDEX(resultados!$A$2:$ZZ$2290, 331, MATCH($B$3, resultados!$A$1:$ZZ$1, 0))</f>
        <v/>
      </c>
    </row>
    <row r="338">
      <c r="A338">
        <f>INDEX(resultados!$A$2:$ZZ$2290, 332, MATCH($B$1, resultados!$A$1:$ZZ$1, 0))</f>
        <v/>
      </c>
      <c r="B338">
        <f>INDEX(resultados!$A$2:$ZZ$2290, 332, MATCH($B$2, resultados!$A$1:$ZZ$1, 0))</f>
        <v/>
      </c>
      <c r="C338">
        <f>INDEX(resultados!$A$2:$ZZ$2290, 332, MATCH($B$3, resultados!$A$1:$ZZ$1, 0))</f>
        <v/>
      </c>
    </row>
    <row r="339">
      <c r="A339">
        <f>INDEX(resultados!$A$2:$ZZ$2290, 333, MATCH($B$1, resultados!$A$1:$ZZ$1, 0))</f>
        <v/>
      </c>
      <c r="B339">
        <f>INDEX(resultados!$A$2:$ZZ$2290, 333, MATCH($B$2, resultados!$A$1:$ZZ$1, 0))</f>
        <v/>
      </c>
      <c r="C339">
        <f>INDEX(resultados!$A$2:$ZZ$2290, 333, MATCH($B$3, resultados!$A$1:$ZZ$1, 0))</f>
        <v/>
      </c>
    </row>
    <row r="340">
      <c r="A340">
        <f>INDEX(resultados!$A$2:$ZZ$2290, 334, MATCH($B$1, resultados!$A$1:$ZZ$1, 0))</f>
        <v/>
      </c>
      <c r="B340">
        <f>INDEX(resultados!$A$2:$ZZ$2290, 334, MATCH($B$2, resultados!$A$1:$ZZ$1, 0))</f>
        <v/>
      </c>
      <c r="C340">
        <f>INDEX(resultados!$A$2:$ZZ$2290, 334, MATCH($B$3, resultados!$A$1:$ZZ$1, 0))</f>
        <v/>
      </c>
    </row>
    <row r="341">
      <c r="A341">
        <f>INDEX(resultados!$A$2:$ZZ$2290, 335, MATCH($B$1, resultados!$A$1:$ZZ$1, 0))</f>
        <v/>
      </c>
      <c r="B341">
        <f>INDEX(resultados!$A$2:$ZZ$2290, 335, MATCH($B$2, resultados!$A$1:$ZZ$1, 0))</f>
        <v/>
      </c>
      <c r="C341">
        <f>INDEX(resultados!$A$2:$ZZ$2290, 335, MATCH($B$3, resultados!$A$1:$ZZ$1, 0))</f>
        <v/>
      </c>
    </row>
    <row r="342">
      <c r="A342">
        <f>INDEX(resultados!$A$2:$ZZ$2290, 336, MATCH($B$1, resultados!$A$1:$ZZ$1, 0))</f>
        <v/>
      </c>
      <c r="B342">
        <f>INDEX(resultados!$A$2:$ZZ$2290, 336, MATCH($B$2, resultados!$A$1:$ZZ$1, 0))</f>
        <v/>
      </c>
      <c r="C342">
        <f>INDEX(resultados!$A$2:$ZZ$2290, 336, MATCH($B$3, resultados!$A$1:$ZZ$1, 0))</f>
        <v/>
      </c>
    </row>
    <row r="343">
      <c r="A343">
        <f>INDEX(resultados!$A$2:$ZZ$2290, 337, MATCH($B$1, resultados!$A$1:$ZZ$1, 0))</f>
        <v/>
      </c>
      <c r="B343">
        <f>INDEX(resultados!$A$2:$ZZ$2290, 337, MATCH($B$2, resultados!$A$1:$ZZ$1, 0))</f>
        <v/>
      </c>
      <c r="C343">
        <f>INDEX(resultados!$A$2:$ZZ$2290, 337, MATCH($B$3, resultados!$A$1:$ZZ$1, 0))</f>
        <v/>
      </c>
    </row>
    <row r="344">
      <c r="A344">
        <f>INDEX(resultados!$A$2:$ZZ$2290, 338, MATCH($B$1, resultados!$A$1:$ZZ$1, 0))</f>
        <v/>
      </c>
      <c r="B344">
        <f>INDEX(resultados!$A$2:$ZZ$2290, 338, MATCH($B$2, resultados!$A$1:$ZZ$1, 0))</f>
        <v/>
      </c>
      <c r="C344">
        <f>INDEX(resultados!$A$2:$ZZ$2290, 338, MATCH($B$3, resultados!$A$1:$ZZ$1, 0))</f>
        <v/>
      </c>
    </row>
    <row r="345">
      <c r="A345">
        <f>INDEX(resultados!$A$2:$ZZ$2290, 339, MATCH($B$1, resultados!$A$1:$ZZ$1, 0))</f>
        <v/>
      </c>
      <c r="B345">
        <f>INDEX(resultados!$A$2:$ZZ$2290, 339, MATCH($B$2, resultados!$A$1:$ZZ$1, 0))</f>
        <v/>
      </c>
      <c r="C345">
        <f>INDEX(resultados!$A$2:$ZZ$2290, 339, MATCH($B$3, resultados!$A$1:$ZZ$1, 0))</f>
        <v/>
      </c>
    </row>
    <row r="346">
      <c r="A346">
        <f>INDEX(resultados!$A$2:$ZZ$2290, 340, MATCH($B$1, resultados!$A$1:$ZZ$1, 0))</f>
        <v/>
      </c>
      <c r="B346">
        <f>INDEX(resultados!$A$2:$ZZ$2290, 340, MATCH($B$2, resultados!$A$1:$ZZ$1, 0))</f>
        <v/>
      </c>
      <c r="C346">
        <f>INDEX(resultados!$A$2:$ZZ$2290, 340, MATCH($B$3, resultados!$A$1:$ZZ$1, 0))</f>
        <v/>
      </c>
    </row>
    <row r="347">
      <c r="A347">
        <f>INDEX(resultados!$A$2:$ZZ$2290, 341, MATCH($B$1, resultados!$A$1:$ZZ$1, 0))</f>
        <v/>
      </c>
      <c r="B347">
        <f>INDEX(resultados!$A$2:$ZZ$2290, 341, MATCH($B$2, resultados!$A$1:$ZZ$1, 0))</f>
        <v/>
      </c>
      <c r="C347">
        <f>INDEX(resultados!$A$2:$ZZ$2290, 341, MATCH($B$3, resultados!$A$1:$ZZ$1, 0))</f>
        <v/>
      </c>
    </row>
    <row r="348">
      <c r="A348">
        <f>INDEX(resultados!$A$2:$ZZ$2290, 342, MATCH($B$1, resultados!$A$1:$ZZ$1, 0))</f>
        <v/>
      </c>
      <c r="B348">
        <f>INDEX(resultados!$A$2:$ZZ$2290, 342, MATCH($B$2, resultados!$A$1:$ZZ$1, 0))</f>
        <v/>
      </c>
      <c r="C348">
        <f>INDEX(resultados!$A$2:$ZZ$2290, 342, MATCH($B$3, resultados!$A$1:$ZZ$1, 0))</f>
        <v/>
      </c>
    </row>
    <row r="349">
      <c r="A349">
        <f>INDEX(resultados!$A$2:$ZZ$2290, 343, MATCH($B$1, resultados!$A$1:$ZZ$1, 0))</f>
        <v/>
      </c>
      <c r="B349">
        <f>INDEX(resultados!$A$2:$ZZ$2290, 343, MATCH($B$2, resultados!$A$1:$ZZ$1, 0))</f>
        <v/>
      </c>
      <c r="C349">
        <f>INDEX(resultados!$A$2:$ZZ$2290, 343, MATCH($B$3, resultados!$A$1:$ZZ$1, 0))</f>
        <v/>
      </c>
    </row>
    <row r="350">
      <c r="A350">
        <f>INDEX(resultados!$A$2:$ZZ$2290, 344, MATCH($B$1, resultados!$A$1:$ZZ$1, 0))</f>
        <v/>
      </c>
      <c r="B350">
        <f>INDEX(resultados!$A$2:$ZZ$2290, 344, MATCH($B$2, resultados!$A$1:$ZZ$1, 0))</f>
        <v/>
      </c>
      <c r="C350">
        <f>INDEX(resultados!$A$2:$ZZ$2290, 344, MATCH($B$3, resultados!$A$1:$ZZ$1, 0))</f>
        <v/>
      </c>
    </row>
    <row r="351">
      <c r="A351">
        <f>INDEX(resultados!$A$2:$ZZ$2290, 345, MATCH($B$1, resultados!$A$1:$ZZ$1, 0))</f>
        <v/>
      </c>
      <c r="B351">
        <f>INDEX(resultados!$A$2:$ZZ$2290, 345, MATCH($B$2, resultados!$A$1:$ZZ$1, 0))</f>
        <v/>
      </c>
      <c r="C351">
        <f>INDEX(resultados!$A$2:$ZZ$2290, 345, MATCH($B$3, resultados!$A$1:$ZZ$1, 0))</f>
        <v/>
      </c>
    </row>
    <row r="352">
      <c r="A352">
        <f>INDEX(resultados!$A$2:$ZZ$2290, 346, MATCH($B$1, resultados!$A$1:$ZZ$1, 0))</f>
        <v/>
      </c>
      <c r="B352">
        <f>INDEX(resultados!$A$2:$ZZ$2290, 346, MATCH($B$2, resultados!$A$1:$ZZ$1, 0))</f>
        <v/>
      </c>
      <c r="C352">
        <f>INDEX(resultados!$A$2:$ZZ$2290, 346, MATCH($B$3, resultados!$A$1:$ZZ$1, 0))</f>
        <v/>
      </c>
    </row>
    <row r="353">
      <c r="A353">
        <f>INDEX(resultados!$A$2:$ZZ$2290, 347, MATCH($B$1, resultados!$A$1:$ZZ$1, 0))</f>
        <v/>
      </c>
      <c r="B353">
        <f>INDEX(resultados!$A$2:$ZZ$2290, 347, MATCH($B$2, resultados!$A$1:$ZZ$1, 0))</f>
        <v/>
      </c>
      <c r="C353">
        <f>INDEX(resultados!$A$2:$ZZ$2290, 347, MATCH($B$3, resultados!$A$1:$ZZ$1, 0))</f>
        <v/>
      </c>
    </row>
    <row r="354">
      <c r="A354">
        <f>INDEX(resultados!$A$2:$ZZ$2290, 348, MATCH($B$1, resultados!$A$1:$ZZ$1, 0))</f>
        <v/>
      </c>
      <c r="B354">
        <f>INDEX(resultados!$A$2:$ZZ$2290, 348, MATCH($B$2, resultados!$A$1:$ZZ$1, 0))</f>
        <v/>
      </c>
      <c r="C354">
        <f>INDEX(resultados!$A$2:$ZZ$2290, 348, MATCH($B$3, resultados!$A$1:$ZZ$1, 0))</f>
        <v/>
      </c>
    </row>
    <row r="355">
      <c r="A355">
        <f>INDEX(resultados!$A$2:$ZZ$2290, 349, MATCH($B$1, resultados!$A$1:$ZZ$1, 0))</f>
        <v/>
      </c>
      <c r="B355">
        <f>INDEX(resultados!$A$2:$ZZ$2290, 349, MATCH($B$2, resultados!$A$1:$ZZ$1, 0))</f>
        <v/>
      </c>
      <c r="C355">
        <f>INDEX(resultados!$A$2:$ZZ$2290, 349, MATCH($B$3, resultados!$A$1:$ZZ$1, 0))</f>
        <v/>
      </c>
    </row>
    <row r="356">
      <c r="A356">
        <f>INDEX(resultados!$A$2:$ZZ$2290, 350, MATCH($B$1, resultados!$A$1:$ZZ$1, 0))</f>
        <v/>
      </c>
      <c r="B356">
        <f>INDEX(resultados!$A$2:$ZZ$2290, 350, MATCH($B$2, resultados!$A$1:$ZZ$1, 0))</f>
        <v/>
      </c>
      <c r="C356">
        <f>INDEX(resultados!$A$2:$ZZ$2290, 350, MATCH($B$3, resultados!$A$1:$ZZ$1, 0))</f>
        <v/>
      </c>
    </row>
    <row r="357">
      <c r="A357">
        <f>INDEX(resultados!$A$2:$ZZ$2290, 351, MATCH($B$1, resultados!$A$1:$ZZ$1, 0))</f>
        <v/>
      </c>
      <c r="B357">
        <f>INDEX(resultados!$A$2:$ZZ$2290, 351, MATCH($B$2, resultados!$A$1:$ZZ$1, 0))</f>
        <v/>
      </c>
      <c r="C357">
        <f>INDEX(resultados!$A$2:$ZZ$2290, 351, MATCH($B$3, resultados!$A$1:$ZZ$1, 0))</f>
        <v/>
      </c>
    </row>
    <row r="358">
      <c r="A358">
        <f>INDEX(resultados!$A$2:$ZZ$2290, 352, MATCH($B$1, resultados!$A$1:$ZZ$1, 0))</f>
        <v/>
      </c>
      <c r="B358">
        <f>INDEX(resultados!$A$2:$ZZ$2290, 352, MATCH($B$2, resultados!$A$1:$ZZ$1, 0))</f>
        <v/>
      </c>
      <c r="C358">
        <f>INDEX(resultados!$A$2:$ZZ$2290, 352, MATCH($B$3, resultados!$A$1:$ZZ$1, 0))</f>
        <v/>
      </c>
    </row>
    <row r="359">
      <c r="A359">
        <f>INDEX(resultados!$A$2:$ZZ$2290, 353, MATCH($B$1, resultados!$A$1:$ZZ$1, 0))</f>
        <v/>
      </c>
      <c r="B359">
        <f>INDEX(resultados!$A$2:$ZZ$2290, 353, MATCH($B$2, resultados!$A$1:$ZZ$1, 0))</f>
        <v/>
      </c>
      <c r="C359">
        <f>INDEX(resultados!$A$2:$ZZ$2290, 353, MATCH($B$3, resultados!$A$1:$ZZ$1, 0))</f>
        <v/>
      </c>
    </row>
    <row r="360">
      <c r="A360">
        <f>INDEX(resultados!$A$2:$ZZ$2290, 354, MATCH($B$1, resultados!$A$1:$ZZ$1, 0))</f>
        <v/>
      </c>
      <c r="B360">
        <f>INDEX(resultados!$A$2:$ZZ$2290, 354, MATCH($B$2, resultados!$A$1:$ZZ$1, 0))</f>
        <v/>
      </c>
      <c r="C360">
        <f>INDEX(resultados!$A$2:$ZZ$2290, 354, MATCH($B$3, resultados!$A$1:$ZZ$1, 0))</f>
        <v/>
      </c>
    </row>
    <row r="361">
      <c r="A361">
        <f>INDEX(resultados!$A$2:$ZZ$2290, 355, MATCH($B$1, resultados!$A$1:$ZZ$1, 0))</f>
        <v/>
      </c>
      <c r="B361">
        <f>INDEX(resultados!$A$2:$ZZ$2290, 355, MATCH($B$2, resultados!$A$1:$ZZ$1, 0))</f>
        <v/>
      </c>
      <c r="C361">
        <f>INDEX(resultados!$A$2:$ZZ$2290, 355, MATCH($B$3, resultados!$A$1:$ZZ$1, 0))</f>
        <v/>
      </c>
    </row>
    <row r="362">
      <c r="A362">
        <f>INDEX(resultados!$A$2:$ZZ$2290, 356, MATCH($B$1, resultados!$A$1:$ZZ$1, 0))</f>
        <v/>
      </c>
      <c r="B362">
        <f>INDEX(resultados!$A$2:$ZZ$2290, 356, MATCH($B$2, resultados!$A$1:$ZZ$1, 0))</f>
        <v/>
      </c>
      <c r="C362">
        <f>INDEX(resultados!$A$2:$ZZ$2290, 356, MATCH($B$3, resultados!$A$1:$ZZ$1, 0))</f>
        <v/>
      </c>
    </row>
    <row r="363">
      <c r="A363">
        <f>INDEX(resultados!$A$2:$ZZ$2290, 357, MATCH($B$1, resultados!$A$1:$ZZ$1, 0))</f>
        <v/>
      </c>
      <c r="B363">
        <f>INDEX(resultados!$A$2:$ZZ$2290, 357, MATCH($B$2, resultados!$A$1:$ZZ$1, 0))</f>
        <v/>
      </c>
      <c r="C363">
        <f>INDEX(resultados!$A$2:$ZZ$2290, 357, MATCH($B$3, resultados!$A$1:$ZZ$1, 0))</f>
        <v/>
      </c>
    </row>
    <row r="364">
      <c r="A364">
        <f>INDEX(resultados!$A$2:$ZZ$2290, 358, MATCH($B$1, resultados!$A$1:$ZZ$1, 0))</f>
        <v/>
      </c>
      <c r="B364">
        <f>INDEX(resultados!$A$2:$ZZ$2290, 358, MATCH($B$2, resultados!$A$1:$ZZ$1, 0))</f>
        <v/>
      </c>
      <c r="C364">
        <f>INDEX(resultados!$A$2:$ZZ$2290, 358, MATCH($B$3, resultados!$A$1:$ZZ$1, 0))</f>
        <v/>
      </c>
    </row>
    <row r="365">
      <c r="A365">
        <f>INDEX(resultados!$A$2:$ZZ$2290, 359, MATCH($B$1, resultados!$A$1:$ZZ$1, 0))</f>
        <v/>
      </c>
      <c r="B365">
        <f>INDEX(resultados!$A$2:$ZZ$2290, 359, MATCH($B$2, resultados!$A$1:$ZZ$1, 0))</f>
        <v/>
      </c>
      <c r="C365">
        <f>INDEX(resultados!$A$2:$ZZ$2290, 359, MATCH($B$3, resultados!$A$1:$ZZ$1, 0))</f>
        <v/>
      </c>
    </row>
    <row r="366">
      <c r="A366">
        <f>INDEX(resultados!$A$2:$ZZ$2290, 360, MATCH($B$1, resultados!$A$1:$ZZ$1, 0))</f>
        <v/>
      </c>
      <c r="B366">
        <f>INDEX(resultados!$A$2:$ZZ$2290, 360, MATCH($B$2, resultados!$A$1:$ZZ$1, 0))</f>
        <v/>
      </c>
      <c r="C366">
        <f>INDEX(resultados!$A$2:$ZZ$2290, 360, MATCH($B$3, resultados!$A$1:$ZZ$1, 0))</f>
        <v/>
      </c>
    </row>
    <row r="367">
      <c r="A367">
        <f>INDEX(resultados!$A$2:$ZZ$2290, 361, MATCH($B$1, resultados!$A$1:$ZZ$1, 0))</f>
        <v/>
      </c>
      <c r="B367">
        <f>INDEX(resultados!$A$2:$ZZ$2290, 361, MATCH($B$2, resultados!$A$1:$ZZ$1, 0))</f>
        <v/>
      </c>
      <c r="C367">
        <f>INDEX(resultados!$A$2:$ZZ$2290, 361, MATCH($B$3, resultados!$A$1:$ZZ$1, 0))</f>
        <v/>
      </c>
    </row>
    <row r="368">
      <c r="A368">
        <f>INDEX(resultados!$A$2:$ZZ$2290, 362, MATCH($B$1, resultados!$A$1:$ZZ$1, 0))</f>
        <v/>
      </c>
      <c r="B368">
        <f>INDEX(resultados!$A$2:$ZZ$2290, 362, MATCH($B$2, resultados!$A$1:$ZZ$1, 0))</f>
        <v/>
      </c>
      <c r="C368">
        <f>INDEX(resultados!$A$2:$ZZ$2290, 362, MATCH($B$3, resultados!$A$1:$ZZ$1, 0))</f>
        <v/>
      </c>
    </row>
    <row r="369">
      <c r="A369">
        <f>INDEX(resultados!$A$2:$ZZ$2290, 363, MATCH($B$1, resultados!$A$1:$ZZ$1, 0))</f>
        <v/>
      </c>
      <c r="B369">
        <f>INDEX(resultados!$A$2:$ZZ$2290, 363, MATCH($B$2, resultados!$A$1:$ZZ$1, 0))</f>
        <v/>
      </c>
      <c r="C369">
        <f>INDEX(resultados!$A$2:$ZZ$2290, 363, MATCH($B$3, resultados!$A$1:$ZZ$1, 0))</f>
        <v/>
      </c>
    </row>
    <row r="370">
      <c r="A370">
        <f>INDEX(resultados!$A$2:$ZZ$2290, 364, MATCH($B$1, resultados!$A$1:$ZZ$1, 0))</f>
        <v/>
      </c>
      <c r="B370">
        <f>INDEX(resultados!$A$2:$ZZ$2290, 364, MATCH($B$2, resultados!$A$1:$ZZ$1, 0))</f>
        <v/>
      </c>
      <c r="C370">
        <f>INDEX(resultados!$A$2:$ZZ$2290, 364, MATCH($B$3, resultados!$A$1:$ZZ$1, 0))</f>
        <v/>
      </c>
    </row>
    <row r="371">
      <c r="A371">
        <f>INDEX(resultados!$A$2:$ZZ$2290, 365, MATCH($B$1, resultados!$A$1:$ZZ$1, 0))</f>
        <v/>
      </c>
      <c r="B371">
        <f>INDEX(resultados!$A$2:$ZZ$2290, 365, MATCH($B$2, resultados!$A$1:$ZZ$1, 0))</f>
        <v/>
      </c>
      <c r="C371">
        <f>INDEX(resultados!$A$2:$ZZ$2290, 365, MATCH($B$3, resultados!$A$1:$ZZ$1, 0))</f>
        <v/>
      </c>
    </row>
    <row r="372">
      <c r="A372">
        <f>INDEX(resultados!$A$2:$ZZ$2290, 366, MATCH($B$1, resultados!$A$1:$ZZ$1, 0))</f>
        <v/>
      </c>
      <c r="B372">
        <f>INDEX(resultados!$A$2:$ZZ$2290, 366, MATCH($B$2, resultados!$A$1:$ZZ$1, 0))</f>
        <v/>
      </c>
      <c r="C372">
        <f>INDEX(resultados!$A$2:$ZZ$2290, 366, MATCH($B$3, resultados!$A$1:$ZZ$1, 0))</f>
        <v/>
      </c>
    </row>
    <row r="373">
      <c r="A373">
        <f>INDEX(resultados!$A$2:$ZZ$2290, 367, MATCH($B$1, resultados!$A$1:$ZZ$1, 0))</f>
        <v/>
      </c>
      <c r="B373">
        <f>INDEX(resultados!$A$2:$ZZ$2290, 367, MATCH($B$2, resultados!$A$1:$ZZ$1, 0))</f>
        <v/>
      </c>
      <c r="C373">
        <f>INDEX(resultados!$A$2:$ZZ$2290, 367, MATCH($B$3, resultados!$A$1:$ZZ$1, 0))</f>
        <v/>
      </c>
    </row>
    <row r="374">
      <c r="A374">
        <f>INDEX(resultados!$A$2:$ZZ$2290, 368, MATCH($B$1, resultados!$A$1:$ZZ$1, 0))</f>
        <v/>
      </c>
      <c r="B374">
        <f>INDEX(resultados!$A$2:$ZZ$2290, 368, MATCH($B$2, resultados!$A$1:$ZZ$1, 0))</f>
        <v/>
      </c>
      <c r="C374">
        <f>INDEX(resultados!$A$2:$ZZ$2290, 368, MATCH($B$3, resultados!$A$1:$ZZ$1, 0))</f>
        <v/>
      </c>
    </row>
    <row r="375">
      <c r="A375">
        <f>INDEX(resultados!$A$2:$ZZ$2290, 369, MATCH($B$1, resultados!$A$1:$ZZ$1, 0))</f>
        <v/>
      </c>
      <c r="B375">
        <f>INDEX(resultados!$A$2:$ZZ$2290, 369, MATCH($B$2, resultados!$A$1:$ZZ$1, 0))</f>
        <v/>
      </c>
      <c r="C375">
        <f>INDEX(resultados!$A$2:$ZZ$2290, 369, MATCH($B$3, resultados!$A$1:$ZZ$1, 0))</f>
        <v/>
      </c>
    </row>
    <row r="376">
      <c r="A376">
        <f>INDEX(resultados!$A$2:$ZZ$2290, 370, MATCH($B$1, resultados!$A$1:$ZZ$1, 0))</f>
        <v/>
      </c>
      <c r="B376">
        <f>INDEX(resultados!$A$2:$ZZ$2290, 370, MATCH($B$2, resultados!$A$1:$ZZ$1, 0))</f>
        <v/>
      </c>
      <c r="C376">
        <f>INDEX(resultados!$A$2:$ZZ$2290, 370, MATCH($B$3, resultados!$A$1:$ZZ$1, 0))</f>
        <v/>
      </c>
    </row>
    <row r="377">
      <c r="A377">
        <f>INDEX(resultados!$A$2:$ZZ$2290, 371, MATCH($B$1, resultados!$A$1:$ZZ$1, 0))</f>
        <v/>
      </c>
      <c r="B377">
        <f>INDEX(resultados!$A$2:$ZZ$2290, 371, MATCH($B$2, resultados!$A$1:$ZZ$1, 0))</f>
        <v/>
      </c>
      <c r="C377">
        <f>INDEX(resultados!$A$2:$ZZ$2290, 371, MATCH($B$3, resultados!$A$1:$ZZ$1, 0))</f>
        <v/>
      </c>
    </row>
    <row r="378">
      <c r="A378">
        <f>INDEX(resultados!$A$2:$ZZ$2290, 372, MATCH($B$1, resultados!$A$1:$ZZ$1, 0))</f>
        <v/>
      </c>
      <c r="B378">
        <f>INDEX(resultados!$A$2:$ZZ$2290, 372, MATCH($B$2, resultados!$A$1:$ZZ$1, 0))</f>
        <v/>
      </c>
      <c r="C378">
        <f>INDEX(resultados!$A$2:$ZZ$2290, 372, MATCH($B$3, resultados!$A$1:$ZZ$1, 0))</f>
        <v/>
      </c>
    </row>
    <row r="379">
      <c r="A379">
        <f>INDEX(resultados!$A$2:$ZZ$2290, 373, MATCH($B$1, resultados!$A$1:$ZZ$1, 0))</f>
        <v/>
      </c>
      <c r="B379">
        <f>INDEX(resultados!$A$2:$ZZ$2290, 373, MATCH($B$2, resultados!$A$1:$ZZ$1, 0))</f>
        <v/>
      </c>
      <c r="C379">
        <f>INDEX(resultados!$A$2:$ZZ$2290, 373, MATCH($B$3, resultados!$A$1:$ZZ$1, 0))</f>
        <v/>
      </c>
    </row>
    <row r="380">
      <c r="A380">
        <f>INDEX(resultados!$A$2:$ZZ$2290, 374, MATCH($B$1, resultados!$A$1:$ZZ$1, 0))</f>
        <v/>
      </c>
      <c r="B380">
        <f>INDEX(resultados!$A$2:$ZZ$2290, 374, MATCH($B$2, resultados!$A$1:$ZZ$1, 0))</f>
        <v/>
      </c>
      <c r="C380">
        <f>INDEX(resultados!$A$2:$ZZ$2290, 374, MATCH($B$3, resultados!$A$1:$ZZ$1, 0))</f>
        <v/>
      </c>
    </row>
    <row r="381">
      <c r="A381">
        <f>INDEX(resultados!$A$2:$ZZ$2290, 375, MATCH($B$1, resultados!$A$1:$ZZ$1, 0))</f>
        <v/>
      </c>
      <c r="B381">
        <f>INDEX(resultados!$A$2:$ZZ$2290, 375, MATCH($B$2, resultados!$A$1:$ZZ$1, 0))</f>
        <v/>
      </c>
      <c r="C381">
        <f>INDEX(resultados!$A$2:$ZZ$2290, 375, MATCH($B$3, resultados!$A$1:$ZZ$1, 0))</f>
        <v/>
      </c>
    </row>
    <row r="382">
      <c r="A382">
        <f>INDEX(resultados!$A$2:$ZZ$2290, 376, MATCH($B$1, resultados!$A$1:$ZZ$1, 0))</f>
        <v/>
      </c>
      <c r="B382">
        <f>INDEX(resultados!$A$2:$ZZ$2290, 376, MATCH($B$2, resultados!$A$1:$ZZ$1, 0))</f>
        <v/>
      </c>
      <c r="C382">
        <f>INDEX(resultados!$A$2:$ZZ$2290, 376, MATCH($B$3, resultados!$A$1:$ZZ$1, 0))</f>
        <v/>
      </c>
    </row>
    <row r="383">
      <c r="A383">
        <f>INDEX(resultados!$A$2:$ZZ$2290, 377, MATCH($B$1, resultados!$A$1:$ZZ$1, 0))</f>
        <v/>
      </c>
      <c r="B383">
        <f>INDEX(resultados!$A$2:$ZZ$2290, 377, MATCH($B$2, resultados!$A$1:$ZZ$1, 0))</f>
        <v/>
      </c>
      <c r="C383">
        <f>INDEX(resultados!$A$2:$ZZ$2290, 377, MATCH($B$3, resultados!$A$1:$ZZ$1, 0))</f>
        <v/>
      </c>
    </row>
    <row r="384">
      <c r="A384">
        <f>INDEX(resultados!$A$2:$ZZ$2290, 378, MATCH($B$1, resultados!$A$1:$ZZ$1, 0))</f>
        <v/>
      </c>
      <c r="B384">
        <f>INDEX(resultados!$A$2:$ZZ$2290, 378, MATCH($B$2, resultados!$A$1:$ZZ$1, 0))</f>
        <v/>
      </c>
      <c r="C384">
        <f>INDEX(resultados!$A$2:$ZZ$2290, 378, MATCH($B$3, resultados!$A$1:$ZZ$1, 0))</f>
        <v/>
      </c>
    </row>
    <row r="385">
      <c r="A385">
        <f>INDEX(resultados!$A$2:$ZZ$2290, 379, MATCH($B$1, resultados!$A$1:$ZZ$1, 0))</f>
        <v/>
      </c>
      <c r="B385">
        <f>INDEX(resultados!$A$2:$ZZ$2290, 379, MATCH($B$2, resultados!$A$1:$ZZ$1, 0))</f>
        <v/>
      </c>
      <c r="C385">
        <f>INDEX(resultados!$A$2:$ZZ$2290, 379, MATCH($B$3, resultados!$A$1:$ZZ$1, 0))</f>
        <v/>
      </c>
    </row>
    <row r="386">
      <c r="A386">
        <f>INDEX(resultados!$A$2:$ZZ$2290, 380, MATCH($B$1, resultados!$A$1:$ZZ$1, 0))</f>
        <v/>
      </c>
      <c r="B386">
        <f>INDEX(resultados!$A$2:$ZZ$2290, 380, MATCH($B$2, resultados!$A$1:$ZZ$1, 0))</f>
        <v/>
      </c>
      <c r="C386">
        <f>INDEX(resultados!$A$2:$ZZ$2290, 380, MATCH($B$3, resultados!$A$1:$ZZ$1, 0))</f>
        <v/>
      </c>
    </row>
    <row r="387">
      <c r="A387">
        <f>INDEX(resultados!$A$2:$ZZ$2290, 381, MATCH($B$1, resultados!$A$1:$ZZ$1, 0))</f>
        <v/>
      </c>
      <c r="B387">
        <f>INDEX(resultados!$A$2:$ZZ$2290, 381, MATCH($B$2, resultados!$A$1:$ZZ$1, 0))</f>
        <v/>
      </c>
      <c r="C387">
        <f>INDEX(resultados!$A$2:$ZZ$2290, 381, MATCH($B$3, resultados!$A$1:$ZZ$1, 0))</f>
        <v/>
      </c>
    </row>
    <row r="388">
      <c r="A388">
        <f>INDEX(resultados!$A$2:$ZZ$2290, 382, MATCH($B$1, resultados!$A$1:$ZZ$1, 0))</f>
        <v/>
      </c>
      <c r="B388">
        <f>INDEX(resultados!$A$2:$ZZ$2290, 382, MATCH($B$2, resultados!$A$1:$ZZ$1, 0))</f>
        <v/>
      </c>
      <c r="C388">
        <f>INDEX(resultados!$A$2:$ZZ$2290, 382, MATCH($B$3, resultados!$A$1:$ZZ$1, 0))</f>
        <v/>
      </c>
    </row>
    <row r="389">
      <c r="A389">
        <f>INDEX(resultados!$A$2:$ZZ$2290, 383, MATCH($B$1, resultados!$A$1:$ZZ$1, 0))</f>
        <v/>
      </c>
      <c r="B389">
        <f>INDEX(resultados!$A$2:$ZZ$2290, 383, MATCH($B$2, resultados!$A$1:$ZZ$1, 0))</f>
        <v/>
      </c>
      <c r="C389">
        <f>INDEX(resultados!$A$2:$ZZ$2290, 383, MATCH($B$3, resultados!$A$1:$ZZ$1, 0))</f>
        <v/>
      </c>
    </row>
    <row r="390">
      <c r="A390">
        <f>INDEX(resultados!$A$2:$ZZ$2290, 384, MATCH($B$1, resultados!$A$1:$ZZ$1, 0))</f>
        <v/>
      </c>
      <c r="B390">
        <f>INDEX(resultados!$A$2:$ZZ$2290, 384, MATCH($B$2, resultados!$A$1:$ZZ$1, 0))</f>
        <v/>
      </c>
      <c r="C390">
        <f>INDEX(resultados!$A$2:$ZZ$2290, 384, MATCH($B$3, resultados!$A$1:$ZZ$1, 0))</f>
        <v/>
      </c>
    </row>
    <row r="391">
      <c r="A391">
        <f>INDEX(resultados!$A$2:$ZZ$2290, 385, MATCH($B$1, resultados!$A$1:$ZZ$1, 0))</f>
        <v/>
      </c>
      <c r="B391">
        <f>INDEX(resultados!$A$2:$ZZ$2290, 385, MATCH($B$2, resultados!$A$1:$ZZ$1, 0))</f>
        <v/>
      </c>
      <c r="C391">
        <f>INDEX(resultados!$A$2:$ZZ$2290, 385, MATCH($B$3, resultados!$A$1:$ZZ$1, 0))</f>
        <v/>
      </c>
    </row>
    <row r="392">
      <c r="A392">
        <f>INDEX(resultados!$A$2:$ZZ$2290, 386, MATCH($B$1, resultados!$A$1:$ZZ$1, 0))</f>
        <v/>
      </c>
      <c r="B392">
        <f>INDEX(resultados!$A$2:$ZZ$2290, 386, MATCH($B$2, resultados!$A$1:$ZZ$1, 0))</f>
        <v/>
      </c>
      <c r="C392">
        <f>INDEX(resultados!$A$2:$ZZ$2290, 386, MATCH($B$3, resultados!$A$1:$ZZ$1, 0))</f>
        <v/>
      </c>
    </row>
    <row r="393">
      <c r="A393">
        <f>INDEX(resultados!$A$2:$ZZ$2290, 387, MATCH($B$1, resultados!$A$1:$ZZ$1, 0))</f>
        <v/>
      </c>
      <c r="B393">
        <f>INDEX(resultados!$A$2:$ZZ$2290, 387, MATCH($B$2, resultados!$A$1:$ZZ$1, 0))</f>
        <v/>
      </c>
      <c r="C393">
        <f>INDEX(resultados!$A$2:$ZZ$2290, 387, MATCH($B$3, resultados!$A$1:$ZZ$1, 0))</f>
        <v/>
      </c>
    </row>
    <row r="394">
      <c r="A394">
        <f>INDEX(resultados!$A$2:$ZZ$2290, 388, MATCH($B$1, resultados!$A$1:$ZZ$1, 0))</f>
        <v/>
      </c>
      <c r="B394">
        <f>INDEX(resultados!$A$2:$ZZ$2290, 388, MATCH($B$2, resultados!$A$1:$ZZ$1, 0))</f>
        <v/>
      </c>
      <c r="C394">
        <f>INDEX(resultados!$A$2:$ZZ$2290, 388, MATCH($B$3, resultados!$A$1:$ZZ$1, 0))</f>
        <v/>
      </c>
    </row>
    <row r="395">
      <c r="A395">
        <f>INDEX(resultados!$A$2:$ZZ$2290, 389, MATCH($B$1, resultados!$A$1:$ZZ$1, 0))</f>
        <v/>
      </c>
      <c r="B395">
        <f>INDEX(resultados!$A$2:$ZZ$2290, 389, MATCH($B$2, resultados!$A$1:$ZZ$1, 0))</f>
        <v/>
      </c>
      <c r="C395">
        <f>INDEX(resultados!$A$2:$ZZ$2290, 389, MATCH($B$3, resultados!$A$1:$ZZ$1, 0))</f>
        <v/>
      </c>
    </row>
    <row r="396">
      <c r="A396">
        <f>INDEX(resultados!$A$2:$ZZ$2290, 390, MATCH($B$1, resultados!$A$1:$ZZ$1, 0))</f>
        <v/>
      </c>
      <c r="B396">
        <f>INDEX(resultados!$A$2:$ZZ$2290, 390, MATCH($B$2, resultados!$A$1:$ZZ$1, 0))</f>
        <v/>
      </c>
      <c r="C396">
        <f>INDEX(resultados!$A$2:$ZZ$2290, 390, MATCH($B$3, resultados!$A$1:$ZZ$1, 0))</f>
        <v/>
      </c>
    </row>
    <row r="397">
      <c r="A397">
        <f>INDEX(resultados!$A$2:$ZZ$2290, 391, MATCH($B$1, resultados!$A$1:$ZZ$1, 0))</f>
        <v/>
      </c>
      <c r="B397">
        <f>INDEX(resultados!$A$2:$ZZ$2290, 391, MATCH($B$2, resultados!$A$1:$ZZ$1, 0))</f>
        <v/>
      </c>
      <c r="C397">
        <f>INDEX(resultados!$A$2:$ZZ$2290, 391, MATCH($B$3, resultados!$A$1:$ZZ$1, 0))</f>
        <v/>
      </c>
    </row>
    <row r="398">
      <c r="A398">
        <f>INDEX(resultados!$A$2:$ZZ$2290, 392, MATCH($B$1, resultados!$A$1:$ZZ$1, 0))</f>
        <v/>
      </c>
      <c r="B398">
        <f>INDEX(resultados!$A$2:$ZZ$2290, 392, MATCH($B$2, resultados!$A$1:$ZZ$1, 0))</f>
        <v/>
      </c>
      <c r="C398">
        <f>INDEX(resultados!$A$2:$ZZ$2290, 392, MATCH($B$3, resultados!$A$1:$ZZ$1, 0))</f>
        <v/>
      </c>
    </row>
    <row r="399">
      <c r="A399">
        <f>INDEX(resultados!$A$2:$ZZ$2290, 393, MATCH($B$1, resultados!$A$1:$ZZ$1, 0))</f>
        <v/>
      </c>
      <c r="B399">
        <f>INDEX(resultados!$A$2:$ZZ$2290, 393, MATCH($B$2, resultados!$A$1:$ZZ$1, 0))</f>
        <v/>
      </c>
      <c r="C399">
        <f>INDEX(resultados!$A$2:$ZZ$2290, 393, MATCH($B$3, resultados!$A$1:$ZZ$1, 0))</f>
        <v/>
      </c>
    </row>
    <row r="400">
      <c r="A400">
        <f>INDEX(resultados!$A$2:$ZZ$2290, 394, MATCH($B$1, resultados!$A$1:$ZZ$1, 0))</f>
        <v/>
      </c>
      <c r="B400">
        <f>INDEX(resultados!$A$2:$ZZ$2290, 394, MATCH($B$2, resultados!$A$1:$ZZ$1, 0))</f>
        <v/>
      </c>
      <c r="C400">
        <f>INDEX(resultados!$A$2:$ZZ$2290, 394, MATCH($B$3, resultados!$A$1:$ZZ$1, 0))</f>
        <v/>
      </c>
    </row>
    <row r="401">
      <c r="A401">
        <f>INDEX(resultados!$A$2:$ZZ$2290, 395, MATCH($B$1, resultados!$A$1:$ZZ$1, 0))</f>
        <v/>
      </c>
      <c r="B401">
        <f>INDEX(resultados!$A$2:$ZZ$2290, 395, MATCH($B$2, resultados!$A$1:$ZZ$1, 0))</f>
        <v/>
      </c>
      <c r="C401">
        <f>INDEX(resultados!$A$2:$ZZ$2290, 395, MATCH($B$3, resultados!$A$1:$ZZ$1, 0))</f>
        <v/>
      </c>
    </row>
    <row r="402">
      <c r="A402">
        <f>INDEX(resultados!$A$2:$ZZ$2290, 396, MATCH($B$1, resultados!$A$1:$ZZ$1, 0))</f>
        <v/>
      </c>
      <c r="B402">
        <f>INDEX(resultados!$A$2:$ZZ$2290, 396, MATCH($B$2, resultados!$A$1:$ZZ$1, 0))</f>
        <v/>
      </c>
      <c r="C402">
        <f>INDEX(resultados!$A$2:$ZZ$2290, 396, MATCH($B$3, resultados!$A$1:$ZZ$1, 0))</f>
        <v/>
      </c>
    </row>
    <row r="403">
      <c r="A403">
        <f>INDEX(resultados!$A$2:$ZZ$2290, 397, MATCH($B$1, resultados!$A$1:$ZZ$1, 0))</f>
        <v/>
      </c>
      <c r="B403">
        <f>INDEX(resultados!$A$2:$ZZ$2290, 397, MATCH($B$2, resultados!$A$1:$ZZ$1, 0))</f>
        <v/>
      </c>
      <c r="C403">
        <f>INDEX(resultados!$A$2:$ZZ$2290, 397, MATCH($B$3, resultados!$A$1:$ZZ$1, 0))</f>
        <v/>
      </c>
    </row>
    <row r="404">
      <c r="A404">
        <f>INDEX(resultados!$A$2:$ZZ$2290, 398, MATCH($B$1, resultados!$A$1:$ZZ$1, 0))</f>
        <v/>
      </c>
      <c r="B404">
        <f>INDEX(resultados!$A$2:$ZZ$2290, 398, MATCH($B$2, resultados!$A$1:$ZZ$1, 0))</f>
        <v/>
      </c>
      <c r="C404">
        <f>INDEX(resultados!$A$2:$ZZ$2290, 398, MATCH($B$3, resultados!$A$1:$ZZ$1, 0))</f>
        <v/>
      </c>
    </row>
    <row r="405">
      <c r="A405">
        <f>INDEX(resultados!$A$2:$ZZ$2290, 399, MATCH($B$1, resultados!$A$1:$ZZ$1, 0))</f>
        <v/>
      </c>
      <c r="B405">
        <f>INDEX(resultados!$A$2:$ZZ$2290, 399, MATCH($B$2, resultados!$A$1:$ZZ$1, 0))</f>
        <v/>
      </c>
      <c r="C405">
        <f>INDEX(resultados!$A$2:$ZZ$2290, 399, MATCH($B$3, resultados!$A$1:$ZZ$1, 0))</f>
        <v/>
      </c>
    </row>
    <row r="406">
      <c r="A406">
        <f>INDEX(resultados!$A$2:$ZZ$2290, 400, MATCH($B$1, resultados!$A$1:$ZZ$1, 0))</f>
        <v/>
      </c>
      <c r="B406">
        <f>INDEX(resultados!$A$2:$ZZ$2290, 400, MATCH($B$2, resultados!$A$1:$ZZ$1, 0))</f>
        <v/>
      </c>
      <c r="C406">
        <f>INDEX(resultados!$A$2:$ZZ$2290, 400, MATCH($B$3, resultados!$A$1:$ZZ$1, 0))</f>
        <v/>
      </c>
    </row>
    <row r="407">
      <c r="A407">
        <f>INDEX(resultados!$A$2:$ZZ$2290, 401, MATCH($B$1, resultados!$A$1:$ZZ$1, 0))</f>
        <v/>
      </c>
      <c r="B407">
        <f>INDEX(resultados!$A$2:$ZZ$2290, 401, MATCH($B$2, resultados!$A$1:$ZZ$1, 0))</f>
        <v/>
      </c>
      <c r="C407">
        <f>INDEX(resultados!$A$2:$ZZ$2290, 401, MATCH($B$3, resultados!$A$1:$ZZ$1, 0))</f>
        <v/>
      </c>
    </row>
    <row r="408">
      <c r="A408">
        <f>INDEX(resultados!$A$2:$ZZ$2290, 402, MATCH($B$1, resultados!$A$1:$ZZ$1, 0))</f>
        <v/>
      </c>
      <c r="B408">
        <f>INDEX(resultados!$A$2:$ZZ$2290, 402, MATCH($B$2, resultados!$A$1:$ZZ$1, 0))</f>
        <v/>
      </c>
      <c r="C408">
        <f>INDEX(resultados!$A$2:$ZZ$2290, 402, MATCH($B$3, resultados!$A$1:$ZZ$1, 0))</f>
        <v/>
      </c>
    </row>
    <row r="409">
      <c r="A409">
        <f>INDEX(resultados!$A$2:$ZZ$2290, 403, MATCH($B$1, resultados!$A$1:$ZZ$1, 0))</f>
        <v/>
      </c>
      <c r="B409">
        <f>INDEX(resultados!$A$2:$ZZ$2290, 403, MATCH($B$2, resultados!$A$1:$ZZ$1, 0))</f>
        <v/>
      </c>
      <c r="C409">
        <f>INDEX(resultados!$A$2:$ZZ$2290, 403, MATCH($B$3, resultados!$A$1:$ZZ$1, 0))</f>
        <v/>
      </c>
    </row>
    <row r="410">
      <c r="A410">
        <f>INDEX(resultados!$A$2:$ZZ$2290, 404, MATCH($B$1, resultados!$A$1:$ZZ$1, 0))</f>
        <v/>
      </c>
      <c r="B410">
        <f>INDEX(resultados!$A$2:$ZZ$2290, 404, MATCH($B$2, resultados!$A$1:$ZZ$1, 0))</f>
        <v/>
      </c>
      <c r="C410">
        <f>INDEX(resultados!$A$2:$ZZ$2290, 404, MATCH($B$3, resultados!$A$1:$ZZ$1, 0))</f>
        <v/>
      </c>
    </row>
    <row r="411">
      <c r="A411">
        <f>INDEX(resultados!$A$2:$ZZ$2290, 405, MATCH($B$1, resultados!$A$1:$ZZ$1, 0))</f>
        <v/>
      </c>
      <c r="B411">
        <f>INDEX(resultados!$A$2:$ZZ$2290, 405, MATCH($B$2, resultados!$A$1:$ZZ$1, 0))</f>
        <v/>
      </c>
      <c r="C411">
        <f>INDEX(resultados!$A$2:$ZZ$2290, 405, MATCH($B$3, resultados!$A$1:$ZZ$1, 0))</f>
        <v/>
      </c>
    </row>
    <row r="412">
      <c r="A412">
        <f>INDEX(resultados!$A$2:$ZZ$2290, 406, MATCH($B$1, resultados!$A$1:$ZZ$1, 0))</f>
        <v/>
      </c>
      <c r="B412">
        <f>INDEX(resultados!$A$2:$ZZ$2290, 406, MATCH($B$2, resultados!$A$1:$ZZ$1, 0))</f>
        <v/>
      </c>
      <c r="C412">
        <f>INDEX(resultados!$A$2:$ZZ$2290, 406, MATCH($B$3, resultados!$A$1:$ZZ$1, 0))</f>
        <v/>
      </c>
    </row>
    <row r="413">
      <c r="A413">
        <f>INDEX(resultados!$A$2:$ZZ$2290, 407, MATCH($B$1, resultados!$A$1:$ZZ$1, 0))</f>
        <v/>
      </c>
      <c r="B413">
        <f>INDEX(resultados!$A$2:$ZZ$2290, 407, MATCH($B$2, resultados!$A$1:$ZZ$1, 0))</f>
        <v/>
      </c>
      <c r="C413">
        <f>INDEX(resultados!$A$2:$ZZ$2290, 407, MATCH($B$3, resultados!$A$1:$ZZ$1, 0))</f>
        <v/>
      </c>
    </row>
    <row r="414">
      <c r="A414">
        <f>INDEX(resultados!$A$2:$ZZ$2290, 408, MATCH($B$1, resultados!$A$1:$ZZ$1, 0))</f>
        <v/>
      </c>
      <c r="B414">
        <f>INDEX(resultados!$A$2:$ZZ$2290, 408, MATCH($B$2, resultados!$A$1:$ZZ$1, 0))</f>
        <v/>
      </c>
      <c r="C414">
        <f>INDEX(resultados!$A$2:$ZZ$2290, 408, MATCH($B$3, resultados!$A$1:$ZZ$1, 0))</f>
        <v/>
      </c>
    </row>
    <row r="415">
      <c r="A415">
        <f>INDEX(resultados!$A$2:$ZZ$2290, 409, MATCH($B$1, resultados!$A$1:$ZZ$1, 0))</f>
        <v/>
      </c>
      <c r="B415">
        <f>INDEX(resultados!$A$2:$ZZ$2290, 409, MATCH($B$2, resultados!$A$1:$ZZ$1, 0))</f>
        <v/>
      </c>
      <c r="C415">
        <f>INDEX(resultados!$A$2:$ZZ$2290, 409, MATCH($B$3, resultados!$A$1:$ZZ$1, 0))</f>
        <v/>
      </c>
    </row>
    <row r="416">
      <c r="A416">
        <f>INDEX(resultados!$A$2:$ZZ$2290, 410, MATCH($B$1, resultados!$A$1:$ZZ$1, 0))</f>
        <v/>
      </c>
      <c r="B416">
        <f>INDEX(resultados!$A$2:$ZZ$2290, 410, MATCH($B$2, resultados!$A$1:$ZZ$1, 0))</f>
        <v/>
      </c>
      <c r="C416">
        <f>INDEX(resultados!$A$2:$ZZ$2290, 410, MATCH($B$3, resultados!$A$1:$ZZ$1, 0))</f>
        <v/>
      </c>
    </row>
    <row r="417">
      <c r="A417">
        <f>INDEX(resultados!$A$2:$ZZ$2290, 411, MATCH($B$1, resultados!$A$1:$ZZ$1, 0))</f>
        <v/>
      </c>
      <c r="B417">
        <f>INDEX(resultados!$A$2:$ZZ$2290, 411, MATCH($B$2, resultados!$A$1:$ZZ$1, 0))</f>
        <v/>
      </c>
      <c r="C417">
        <f>INDEX(resultados!$A$2:$ZZ$2290, 411, MATCH($B$3, resultados!$A$1:$ZZ$1, 0))</f>
        <v/>
      </c>
    </row>
    <row r="418">
      <c r="A418">
        <f>INDEX(resultados!$A$2:$ZZ$2290, 412, MATCH($B$1, resultados!$A$1:$ZZ$1, 0))</f>
        <v/>
      </c>
      <c r="B418">
        <f>INDEX(resultados!$A$2:$ZZ$2290, 412, MATCH($B$2, resultados!$A$1:$ZZ$1, 0))</f>
        <v/>
      </c>
      <c r="C418">
        <f>INDEX(resultados!$A$2:$ZZ$2290, 412, MATCH($B$3, resultados!$A$1:$ZZ$1, 0))</f>
        <v/>
      </c>
    </row>
    <row r="419">
      <c r="A419">
        <f>INDEX(resultados!$A$2:$ZZ$2290, 413, MATCH($B$1, resultados!$A$1:$ZZ$1, 0))</f>
        <v/>
      </c>
      <c r="B419">
        <f>INDEX(resultados!$A$2:$ZZ$2290, 413, MATCH($B$2, resultados!$A$1:$ZZ$1, 0))</f>
        <v/>
      </c>
      <c r="C419">
        <f>INDEX(resultados!$A$2:$ZZ$2290, 413, MATCH($B$3, resultados!$A$1:$ZZ$1, 0))</f>
        <v/>
      </c>
    </row>
    <row r="420">
      <c r="A420">
        <f>INDEX(resultados!$A$2:$ZZ$2290, 414, MATCH($B$1, resultados!$A$1:$ZZ$1, 0))</f>
        <v/>
      </c>
      <c r="B420">
        <f>INDEX(resultados!$A$2:$ZZ$2290, 414, MATCH($B$2, resultados!$A$1:$ZZ$1, 0))</f>
        <v/>
      </c>
      <c r="C420">
        <f>INDEX(resultados!$A$2:$ZZ$2290, 414, MATCH($B$3, resultados!$A$1:$ZZ$1, 0))</f>
        <v/>
      </c>
    </row>
    <row r="421">
      <c r="A421">
        <f>INDEX(resultados!$A$2:$ZZ$2290, 415, MATCH($B$1, resultados!$A$1:$ZZ$1, 0))</f>
        <v/>
      </c>
      <c r="B421">
        <f>INDEX(resultados!$A$2:$ZZ$2290, 415, MATCH($B$2, resultados!$A$1:$ZZ$1, 0))</f>
        <v/>
      </c>
      <c r="C421">
        <f>INDEX(resultados!$A$2:$ZZ$2290, 415, MATCH($B$3, resultados!$A$1:$ZZ$1, 0))</f>
        <v/>
      </c>
    </row>
    <row r="422">
      <c r="A422">
        <f>INDEX(resultados!$A$2:$ZZ$2290, 416, MATCH($B$1, resultados!$A$1:$ZZ$1, 0))</f>
        <v/>
      </c>
      <c r="B422">
        <f>INDEX(resultados!$A$2:$ZZ$2290, 416, MATCH($B$2, resultados!$A$1:$ZZ$1, 0))</f>
        <v/>
      </c>
      <c r="C422">
        <f>INDEX(resultados!$A$2:$ZZ$2290, 416, MATCH($B$3, resultados!$A$1:$ZZ$1, 0))</f>
        <v/>
      </c>
    </row>
    <row r="423">
      <c r="A423">
        <f>INDEX(resultados!$A$2:$ZZ$2290, 417, MATCH($B$1, resultados!$A$1:$ZZ$1, 0))</f>
        <v/>
      </c>
      <c r="B423">
        <f>INDEX(resultados!$A$2:$ZZ$2290, 417, MATCH($B$2, resultados!$A$1:$ZZ$1, 0))</f>
        <v/>
      </c>
      <c r="C423">
        <f>INDEX(resultados!$A$2:$ZZ$2290, 417, MATCH($B$3, resultados!$A$1:$ZZ$1, 0))</f>
        <v/>
      </c>
    </row>
    <row r="424">
      <c r="A424">
        <f>INDEX(resultados!$A$2:$ZZ$2290, 418, MATCH($B$1, resultados!$A$1:$ZZ$1, 0))</f>
        <v/>
      </c>
      <c r="B424">
        <f>INDEX(resultados!$A$2:$ZZ$2290, 418, MATCH($B$2, resultados!$A$1:$ZZ$1, 0))</f>
        <v/>
      </c>
      <c r="C424">
        <f>INDEX(resultados!$A$2:$ZZ$2290, 418, MATCH($B$3, resultados!$A$1:$ZZ$1, 0))</f>
        <v/>
      </c>
    </row>
    <row r="425">
      <c r="A425">
        <f>INDEX(resultados!$A$2:$ZZ$2290, 419, MATCH($B$1, resultados!$A$1:$ZZ$1, 0))</f>
        <v/>
      </c>
      <c r="B425">
        <f>INDEX(resultados!$A$2:$ZZ$2290, 419, MATCH($B$2, resultados!$A$1:$ZZ$1, 0))</f>
        <v/>
      </c>
      <c r="C425">
        <f>INDEX(resultados!$A$2:$ZZ$2290, 419, MATCH($B$3, resultados!$A$1:$ZZ$1, 0))</f>
        <v/>
      </c>
    </row>
    <row r="426">
      <c r="A426">
        <f>INDEX(resultados!$A$2:$ZZ$2290, 420, MATCH($B$1, resultados!$A$1:$ZZ$1, 0))</f>
        <v/>
      </c>
      <c r="B426">
        <f>INDEX(resultados!$A$2:$ZZ$2290, 420, MATCH($B$2, resultados!$A$1:$ZZ$1, 0))</f>
        <v/>
      </c>
      <c r="C426">
        <f>INDEX(resultados!$A$2:$ZZ$2290, 420, MATCH($B$3, resultados!$A$1:$ZZ$1, 0))</f>
        <v/>
      </c>
    </row>
    <row r="427">
      <c r="A427">
        <f>INDEX(resultados!$A$2:$ZZ$2290, 421, MATCH($B$1, resultados!$A$1:$ZZ$1, 0))</f>
        <v/>
      </c>
      <c r="B427">
        <f>INDEX(resultados!$A$2:$ZZ$2290, 421, MATCH($B$2, resultados!$A$1:$ZZ$1, 0))</f>
        <v/>
      </c>
      <c r="C427">
        <f>INDEX(resultados!$A$2:$ZZ$2290, 421, MATCH($B$3, resultados!$A$1:$ZZ$1, 0))</f>
        <v/>
      </c>
    </row>
    <row r="428">
      <c r="A428">
        <f>INDEX(resultados!$A$2:$ZZ$2290, 422, MATCH($B$1, resultados!$A$1:$ZZ$1, 0))</f>
        <v/>
      </c>
      <c r="B428">
        <f>INDEX(resultados!$A$2:$ZZ$2290, 422, MATCH($B$2, resultados!$A$1:$ZZ$1, 0))</f>
        <v/>
      </c>
      <c r="C428">
        <f>INDEX(resultados!$A$2:$ZZ$2290, 422, MATCH($B$3, resultados!$A$1:$ZZ$1, 0))</f>
        <v/>
      </c>
    </row>
    <row r="429">
      <c r="A429">
        <f>INDEX(resultados!$A$2:$ZZ$2290, 423, MATCH($B$1, resultados!$A$1:$ZZ$1, 0))</f>
        <v/>
      </c>
      <c r="B429">
        <f>INDEX(resultados!$A$2:$ZZ$2290, 423, MATCH($B$2, resultados!$A$1:$ZZ$1, 0))</f>
        <v/>
      </c>
      <c r="C429">
        <f>INDEX(resultados!$A$2:$ZZ$2290, 423, MATCH($B$3, resultados!$A$1:$ZZ$1, 0))</f>
        <v/>
      </c>
    </row>
    <row r="430">
      <c r="A430">
        <f>INDEX(resultados!$A$2:$ZZ$2290, 424, MATCH($B$1, resultados!$A$1:$ZZ$1, 0))</f>
        <v/>
      </c>
      <c r="B430">
        <f>INDEX(resultados!$A$2:$ZZ$2290, 424, MATCH($B$2, resultados!$A$1:$ZZ$1, 0))</f>
        <v/>
      </c>
      <c r="C430">
        <f>INDEX(resultados!$A$2:$ZZ$2290, 424, MATCH($B$3, resultados!$A$1:$ZZ$1, 0))</f>
        <v/>
      </c>
    </row>
    <row r="431">
      <c r="A431">
        <f>INDEX(resultados!$A$2:$ZZ$2290, 425, MATCH($B$1, resultados!$A$1:$ZZ$1, 0))</f>
        <v/>
      </c>
      <c r="B431">
        <f>INDEX(resultados!$A$2:$ZZ$2290, 425, MATCH($B$2, resultados!$A$1:$ZZ$1, 0))</f>
        <v/>
      </c>
      <c r="C431">
        <f>INDEX(resultados!$A$2:$ZZ$2290, 425, MATCH($B$3, resultados!$A$1:$ZZ$1, 0))</f>
        <v/>
      </c>
    </row>
    <row r="432">
      <c r="A432">
        <f>INDEX(resultados!$A$2:$ZZ$2290, 426, MATCH($B$1, resultados!$A$1:$ZZ$1, 0))</f>
        <v/>
      </c>
      <c r="B432">
        <f>INDEX(resultados!$A$2:$ZZ$2290, 426, MATCH($B$2, resultados!$A$1:$ZZ$1, 0))</f>
        <v/>
      </c>
      <c r="C432">
        <f>INDEX(resultados!$A$2:$ZZ$2290, 426, MATCH($B$3, resultados!$A$1:$ZZ$1, 0))</f>
        <v/>
      </c>
    </row>
    <row r="433">
      <c r="A433">
        <f>INDEX(resultados!$A$2:$ZZ$2290, 427, MATCH($B$1, resultados!$A$1:$ZZ$1, 0))</f>
        <v/>
      </c>
      <c r="B433">
        <f>INDEX(resultados!$A$2:$ZZ$2290, 427, MATCH($B$2, resultados!$A$1:$ZZ$1, 0))</f>
        <v/>
      </c>
      <c r="C433">
        <f>INDEX(resultados!$A$2:$ZZ$2290, 427, MATCH($B$3, resultados!$A$1:$ZZ$1, 0))</f>
        <v/>
      </c>
    </row>
    <row r="434">
      <c r="A434">
        <f>INDEX(resultados!$A$2:$ZZ$2290, 428, MATCH($B$1, resultados!$A$1:$ZZ$1, 0))</f>
        <v/>
      </c>
      <c r="B434">
        <f>INDEX(resultados!$A$2:$ZZ$2290, 428, MATCH($B$2, resultados!$A$1:$ZZ$1, 0))</f>
        <v/>
      </c>
      <c r="C434">
        <f>INDEX(resultados!$A$2:$ZZ$2290, 428, MATCH($B$3, resultados!$A$1:$ZZ$1, 0))</f>
        <v/>
      </c>
    </row>
    <row r="435">
      <c r="A435">
        <f>INDEX(resultados!$A$2:$ZZ$2290, 429, MATCH($B$1, resultados!$A$1:$ZZ$1, 0))</f>
        <v/>
      </c>
      <c r="B435">
        <f>INDEX(resultados!$A$2:$ZZ$2290, 429, MATCH($B$2, resultados!$A$1:$ZZ$1, 0))</f>
        <v/>
      </c>
      <c r="C435">
        <f>INDEX(resultados!$A$2:$ZZ$2290, 429, MATCH($B$3, resultados!$A$1:$ZZ$1, 0))</f>
        <v/>
      </c>
    </row>
    <row r="436">
      <c r="A436">
        <f>INDEX(resultados!$A$2:$ZZ$2290, 430, MATCH($B$1, resultados!$A$1:$ZZ$1, 0))</f>
        <v/>
      </c>
      <c r="B436">
        <f>INDEX(resultados!$A$2:$ZZ$2290, 430, MATCH($B$2, resultados!$A$1:$ZZ$1, 0))</f>
        <v/>
      </c>
      <c r="C436">
        <f>INDEX(resultados!$A$2:$ZZ$2290, 430, MATCH($B$3, resultados!$A$1:$ZZ$1, 0))</f>
        <v/>
      </c>
    </row>
    <row r="437">
      <c r="A437">
        <f>INDEX(resultados!$A$2:$ZZ$2290, 431, MATCH($B$1, resultados!$A$1:$ZZ$1, 0))</f>
        <v/>
      </c>
      <c r="B437">
        <f>INDEX(resultados!$A$2:$ZZ$2290, 431, MATCH($B$2, resultados!$A$1:$ZZ$1, 0))</f>
        <v/>
      </c>
      <c r="C437">
        <f>INDEX(resultados!$A$2:$ZZ$2290, 431, MATCH($B$3, resultados!$A$1:$ZZ$1, 0))</f>
        <v/>
      </c>
    </row>
    <row r="438">
      <c r="A438">
        <f>INDEX(resultados!$A$2:$ZZ$2290, 432, MATCH($B$1, resultados!$A$1:$ZZ$1, 0))</f>
        <v/>
      </c>
      <c r="B438">
        <f>INDEX(resultados!$A$2:$ZZ$2290, 432, MATCH($B$2, resultados!$A$1:$ZZ$1, 0))</f>
        <v/>
      </c>
      <c r="C438">
        <f>INDEX(resultados!$A$2:$ZZ$2290, 432, MATCH($B$3, resultados!$A$1:$ZZ$1, 0))</f>
        <v/>
      </c>
    </row>
    <row r="439">
      <c r="A439">
        <f>INDEX(resultados!$A$2:$ZZ$2290, 433, MATCH($B$1, resultados!$A$1:$ZZ$1, 0))</f>
        <v/>
      </c>
      <c r="B439">
        <f>INDEX(resultados!$A$2:$ZZ$2290, 433, MATCH($B$2, resultados!$A$1:$ZZ$1, 0))</f>
        <v/>
      </c>
      <c r="C439">
        <f>INDEX(resultados!$A$2:$ZZ$2290, 433, MATCH($B$3, resultados!$A$1:$ZZ$1, 0))</f>
        <v/>
      </c>
    </row>
    <row r="440">
      <c r="A440">
        <f>INDEX(resultados!$A$2:$ZZ$2290, 434, MATCH($B$1, resultados!$A$1:$ZZ$1, 0))</f>
        <v/>
      </c>
      <c r="B440">
        <f>INDEX(resultados!$A$2:$ZZ$2290, 434, MATCH($B$2, resultados!$A$1:$ZZ$1, 0))</f>
        <v/>
      </c>
      <c r="C440">
        <f>INDEX(resultados!$A$2:$ZZ$2290, 434, MATCH($B$3, resultados!$A$1:$ZZ$1, 0))</f>
        <v/>
      </c>
    </row>
    <row r="441">
      <c r="A441">
        <f>INDEX(resultados!$A$2:$ZZ$2290, 435, MATCH($B$1, resultados!$A$1:$ZZ$1, 0))</f>
        <v/>
      </c>
      <c r="B441">
        <f>INDEX(resultados!$A$2:$ZZ$2290, 435, MATCH($B$2, resultados!$A$1:$ZZ$1, 0))</f>
        <v/>
      </c>
      <c r="C441">
        <f>INDEX(resultados!$A$2:$ZZ$2290, 435, MATCH($B$3, resultados!$A$1:$ZZ$1, 0))</f>
        <v/>
      </c>
    </row>
    <row r="442">
      <c r="A442">
        <f>INDEX(resultados!$A$2:$ZZ$2290, 436, MATCH($B$1, resultados!$A$1:$ZZ$1, 0))</f>
        <v/>
      </c>
      <c r="B442">
        <f>INDEX(resultados!$A$2:$ZZ$2290, 436, MATCH($B$2, resultados!$A$1:$ZZ$1, 0))</f>
        <v/>
      </c>
      <c r="C442">
        <f>INDEX(resultados!$A$2:$ZZ$2290, 436, MATCH($B$3, resultados!$A$1:$ZZ$1, 0))</f>
        <v/>
      </c>
    </row>
    <row r="443">
      <c r="A443">
        <f>INDEX(resultados!$A$2:$ZZ$2290, 437, MATCH($B$1, resultados!$A$1:$ZZ$1, 0))</f>
        <v/>
      </c>
      <c r="B443">
        <f>INDEX(resultados!$A$2:$ZZ$2290, 437, MATCH($B$2, resultados!$A$1:$ZZ$1, 0))</f>
        <v/>
      </c>
      <c r="C443">
        <f>INDEX(resultados!$A$2:$ZZ$2290, 437, MATCH($B$3, resultados!$A$1:$ZZ$1, 0))</f>
        <v/>
      </c>
    </row>
    <row r="444">
      <c r="A444">
        <f>INDEX(resultados!$A$2:$ZZ$2290, 438, MATCH($B$1, resultados!$A$1:$ZZ$1, 0))</f>
        <v/>
      </c>
      <c r="B444">
        <f>INDEX(resultados!$A$2:$ZZ$2290, 438, MATCH($B$2, resultados!$A$1:$ZZ$1, 0))</f>
        <v/>
      </c>
      <c r="C444">
        <f>INDEX(resultados!$A$2:$ZZ$2290, 438, MATCH($B$3, resultados!$A$1:$ZZ$1, 0))</f>
        <v/>
      </c>
    </row>
    <row r="445">
      <c r="A445">
        <f>INDEX(resultados!$A$2:$ZZ$2290, 439, MATCH($B$1, resultados!$A$1:$ZZ$1, 0))</f>
        <v/>
      </c>
      <c r="B445">
        <f>INDEX(resultados!$A$2:$ZZ$2290, 439, MATCH($B$2, resultados!$A$1:$ZZ$1, 0))</f>
        <v/>
      </c>
      <c r="C445">
        <f>INDEX(resultados!$A$2:$ZZ$2290, 439, MATCH($B$3, resultados!$A$1:$ZZ$1, 0))</f>
        <v/>
      </c>
    </row>
    <row r="446">
      <c r="A446">
        <f>INDEX(resultados!$A$2:$ZZ$2290, 440, MATCH($B$1, resultados!$A$1:$ZZ$1, 0))</f>
        <v/>
      </c>
      <c r="B446">
        <f>INDEX(resultados!$A$2:$ZZ$2290, 440, MATCH($B$2, resultados!$A$1:$ZZ$1, 0))</f>
        <v/>
      </c>
      <c r="C446">
        <f>INDEX(resultados!$A$2:$ZZ$2290, 440, MATCH($B$3, resultados!$A$1:$ZZ$1, 0))</f>
        <v/>
      </c>
    </row>
    <row r="447">
      <c r="A447">
        <f>INDEX(resultados!$A$2:$ZZ$2290, 441, MATCH($B$1, resultados!$A$1:$ZZ$1, 0))</f>
        <v/>
      </c>
      <c r="B447">
        <f>INDEX(resultados!$A$2:$ZZ$2290, 441, MATCH($B$2, resultados!$A$1:$ZZ$1, 0))</f>
        <v/>
      </c>
      <c r="C447">
        <f>INDEX(resultados!$A$2:$ZZ$2290, 441, MATCH($B$3, resultados!$A$1:$ZZ$1, 0))</f>
        <v/>
      </c>
    </row>
    <row r="448">
      <c r="A448">
        <f>INDEX(resultados!$A$2:$ZZ$2290, 442, MATCH($B$1, resultados!$A$1:$ZZ$1, 0))</f>
        <v/>
      </c>
      <c r="B448">
        <f>INDEX(resultados!$A$2:$ZZ$2290, 442, MATCH($B$2, resultados!$A$1:$ZZ$1, 0))</f>
        <v/>
      </c>
      <c r="C448">
        <f>INDEX(resultados!$A$2:$ZZ$2290, 442, MATCH($B$3, resultados!$A$1:$ZZ$1, 0))</f>
        <v/>
      </c>
    </row>
    <row r="449">
      <c r="A449">
        <f>INDEX(resultados!$A$2:$ZZ$2290, 443, MATCH($B$1, resultados!$A$1:$ZZ$1, 0))</f>
        <v/>
      </c>
      <c r="B449">
        <f>INDEX(resultados!$A$2:$ZZ$2290, 443, MATCH($B$2, resultados!$A$1:$ZZ$1, 0))</f>
        <v/>
      </c>
      <c r="C449">
        <f>INDEX(resultados!$A$2:$ZZ$2290, 443, MATCH($B$3, resultados!$A$1:$ZZ$1, 0))</f>
        <v/>
      </c>
    </row>
    <row r="450">
      <c r="A450">
        <f>INDEX(resultados!$A$2:$ZZ$2290, 444, MATCH($B$1, resultados!$A$1:$ZZ$1, 0))</f>
        <v/>
      </c>
      <c r="B450">
        <f>INDEX(resultados!$A$2:$ZZ$2290, 444, MATCH($B$2, resultados!$A$1:$ZZ$1, 0))</f>
        <v/>
      </c>
      <c r="C450">
        <f>INDEX(resultados!$A$2:$ZZ$2290, 444, MATCH($B$3, resultados!$A$1:$ZZ$1, 0))</f>
        <v/>
      </c>
    </row>
    <row r="451">
      <c r="A451">
        <f>INDEX(resultados!$A$2:$ZZ$2290, 445, MATCH($B$1, resultados!$A$1:$ZZ$1, 0))</f>
        <v/>
      </c>
      <c r="B451">
        <f>INDEX(resultados!$A$2:$ZZ$2290, 445, MATCH($B$2, resultados!$A$1:$ZZ$1, 0))</f>
        <v/>
      </c>
      <c r="C451">
        <f>INDEX(resultados!$A$2:$ZZ$2290, 445, MATCH($B$3, resultados!$A$1:$ZZ$1, 0))</f>
        <v/>
      </c>
    </row>
    <row r="452">
      <c r="A452">
        <f>INDEX(resultados!$A$2:$ZZ$2290, 446, MATCH($B$1, resultados!$A$1:$ZZ$1, 0))</f>
        <v/>
      </c>
      <c r="B452">
        <f>INDEX(resultados!$A$2:$ZZ$2290, 446, MATCH($B$2, resultados!$A$1:$ZZ$1, 0))</f>
        <v/>
      </c>
      <c r="C452">
        <f>INDEX(resultados!$A$2:$ZZ$2290, 446, MATCH($B$3, resultados!$A$1:$ZZ$1, 0))</f>
        <v/>
      </c>
    </row>
    <row r="453">
      <c r="A453">
        <f>INDEX(resultados!$A$2:$ZZ$2290, 447, MATCH($B$1, resultados!$A$1:$ZZ$1, 0))</f>
        <v/>
      </c>
      <c r="B453">
        <f>INDEX(resultados!$A$2:$ZZ$2290, 447, MATCH($B$2, resultados!$A$1:$ZZ$1, 0))</f>
        <v/>
      </c>
      <c r="C453">
        <f>INDEX(resultados!$A$2:$ZZ$2290, 447, MATCH($B$3, resultados!$A$1:$ZZ$1, 0))</f>
        <v/>
      </c>
    </row>
    <row r="454">
      <c r="A454">
        <f>INDEX(resultados!$A$2:$ZZ$2290, 448, MATCH($B$1, resultados!$A$1:$ZZ$1, 0))</f>
        <v/>
      </c>
      <c r="B454">
        <f>INDEX(resultados!$A$2:$ZZ$2290, 448, MATCH($B$2, resultados!$A$1:$ZZ$1, 0))</f>
        <v/>
      </c>
      <c r="C454">
        <f>INDEX(resultados!$A$2:$ZZ$2290, 448, MATCH($B$3, resultados!$A$1:$ZZ$1, 0))</f>
        <v/>
      </c>
    </row>
    <row r="455">
      <c r="A455">
        <f>INDEX(resultados!$A$2:$ZZ$2290, 449, MATCH($B$1, resultados!$A$1:$ZZ$1, 0))</f>
        <v/>
      </c>
      <c r="B455">
        <f>INDEX(resultados!$A$2:$ZZ$2290, 449, MATCH($B$2, resultados!$A$1:$ZZ$1, 0))</f>
        <v/>
      </c>
      <c r="C455">
        <f>INDEX(resultados!$A$2:$ZZ$2290, 449, MATCH($B$3, resultados!$A$1:$ZZ$1, 0))</f>
        <v/>
      </c>
    </row>
    <row r="456">
      <c r="A456">
        <f>INDEX(resultados!$A$2:$ZZ$2290, 450, MATCH($B$1, resultados!$A$1:$ZZ$1, 0))</f>
        <v/>
      </c>
      <c r="B456">
        <f>INDEX(resultados!$A$2:$ZZ$2290, 450, MATCH($B$2, resultados!$A$1:$ZZ$1, 0))</f>
        <v/>
      </c>
      <c r="C456">
        <f>INDEX(resultados!$A$2:$ZZ$2290, 450, MATCH($B$3, resultados!$A$1:$ZZ$1, 0))</f>
        <v/>
      </c>
    </row>
    <row r="457">
      <c r="A457">
        <f>INDEX(resultados!$A$2:$ZZ$2290, 451, MATCH($B$1, resultados!$A$1:$ZZ$1, 0))</f>
        <v/>
      </c>
      <c r="B457">
        <f>INDEX(resultados!$A$2:$ZZ$2290, 451, MATCH($B$2, resultados!$A$1:$ZZ$1, 0))</f>
        <v/>
      </c>
      <c r="C457">
        <f>INDEX(resultados!$A$2:$ZZ$2290, 451, MATCH($B$3, resultados!$A$1:$ZZ$1, 0))</f>
        <v/>
      </c>
    </row>
    <row r="458">
      <c r="A458">
        <f>INDEX(resultados!$A$2:$ZZ$2290, 452, MATCH($B$1, resultados!$A$1:$ZZ$1, 0))</f>
        <v/>
      </c>
      <c r="B458">
        <f>INDEX(resultados!$A$2:$ZZ$2290, 452, MATCH($B$2, resultados!$A$1:$ZZ$1, 0))</f>
        <v/>
      </c>
      <c r="C458">
        <f>INDEX(resultados!$A$2:$ZZ$2290, 452, MATCH($B$3, resultados!$A$1:$ZZ$1, 0))</f>
        <v/>
      </c>
    </row>
    <row r="459">
      <c r="A459">
        <f>INDEX(resultados!$A$2:$ZZ$2290, 453, MATCH($B$1, resultados!$A$1:$ZZ$1, 0))</f>
        <v/>
      </c>
      <c r="B459">
        <f>INDEX(resultados!$A$2:$ZZ$2290, 453, MATCH($B$2, resultados!$A$1:$ZZ$1, 0))</f>
        <v/>
      </c>
      <c r="C459">
        <f>INDEX(resultados!$A$2:$ZZ$2290, 453, MATCH($B$3, resultados!$A$1:$ZZ$1, 0))</f>
        <v/>
      </c>
    </row>
    <row r="460">
      <c r="A460">
        <f>INDEX(resultados!$A$2:$ZZ$2290, 454, MATCH($B$1, resultados!$A$1:$ZZ$1, 0))</f>
        <v/>
      </c>
      <c r="B460">
        <f>INDEX(resultados!$A$2:$ZZ$2290, 454, MATCH($B$2, resultados!$A$1:$ZZ$1, 0))</f>
        <v/>
      </c>
      <c r="C460">
        <f>INDEX(resultados!$A$2:$ZZ$2290, 454, MATCH($B$3, resultados!$A$1:$ZZ$1, 0))</f>
        <v/>
      </c>
    </row>
    <row r="461">
      <c r="A461">
        <f>INDEX(resultados!$A$2:$ZZ$2290, 455, MATCH($B$1, resultados!$A$1:$ZZ$1, 0))</f>
        <v/>
      </c>
      <c r="B461">
        <f>INDEX(resultados!$A$2:$ZZ$2290, 455, MATCH($B$2, resultados!$A$1:$ZZ$1, 0))</f>
        <v/>
      </c>
      <c r="C461">
        <f>INDEX(resultados!$A$2:$ZZ$2290, 455, MATCH($B$3, resultados!$A$1:$ZZ$1, 0))</f>
        <v/>
      </c>
    </row>
    <row r="462">
      <c r="A462">
        <f>INDEX(resultados!$A$2:$ZZ$2290, 456, MATCH($B$1, resultados!$A$1:$ZZ$1, 0))</f>
        <v/>
      </c>
      <c r="B462">
        <f>INDEX(resultados!$A$2:$ZZ$2290, 456, MATCH($B$2, resultados!$A$1:$ZZ$1, 0))</f>
        <v/>
      </c>
      <c r="C462">
        <f>INDEX(resultados!$A$2:$ZZ$2290, 456, MATCH($B$3, resultados!$A$1:$ZZ$1, 0))</f>
        <v/>
      </c>
    </row>
    <row r="463">
      <c r="A463">
        <f>INDEX(resultados!$A$2:$ZZ$2290, 457, MATCH($B$1, resultados!$A$1:$ZZ$1, 0))</f>
        <v/>
      </c>
      <c r="B463">
        <f>INDEX(resultados!$A$2:$ZZ$2290, 457, MATCH($B$2, resultados!$A$1:$ZZ$1, 0))</f>
        <v/>
      </c>
      <c r="C463">
        <f>INDEX(resultados!$A$2:$ZZ$2290, 457, MATCH($B$3, resultados!$A$1:$ZZ$1, 0))</f>
        <v/>
      </c>
    </row>
    <row r="464">
      <c r="A464">
        <f>INDEX(resultados!$A$2:$ZZ$2290, 458, MATCH($B$1, resultados!$A$1:$ZZ$1, 0))</f>
        <v/>
      </c>
      <c r="B464">
        <f>INDEX(resultados!$A$2:$ZZ$2290, 458, MATCH($B$2, resultados!$A$1:$ZZ$1, 0))</f>
        <v/>
      </c>
      <c r="C464">
        <f>INDEX(resultados!$A$2:$ZZ$2290, 458, MATCH($B$3, resultados!$A$1:$ZZ$1, 0))</f>
        <v/>
      </c>
    </row>
    <row r="465">
      <c r="A465">
        <f>INDEX(resultados!$A$2:$ZZ$2290, 459, MATCH($B$1, resultados!$A$1:$ZZ$1, 0))</f>
        <v/>
      </c>
      <c r="B465">
        <f>INDEX(resultados!$A$2:$ZZ$2290, 459, MATCH($B$2, resultados!$A$1:$ZZ$1, 0))</f>
        <v/>
      </c>
      <c r="C465">
        <f>INDEX(resultados!$A$2:$ZZ$2290, 459, MATCH($B$3, resultados!$A$1:$ZZ$1, 0))</f>
        <v/>
      </c>
    </row>
    <row r="466">
      <c r="A466">
        <f>INDEX(resultados!$A$2:$ZZ$2290, 460, MATCH($B$1, resultados!$A$1:$ZZ$1, 0))</f>
        <v/>
      </c>
      <c r="B466">
        <f>INDEX(resultados!$A$2:$ZZ$2290, 460, MATCH($B$2, resultados!$A$1:$ZZ$1, 0))</f>
        <v/>
      </c>
      <c r="C466">
        <f>INDEX(resultados!$A$2:$ZZ$2290, 460, MATCH($B$3, resultados!$A$1:$ZZ$1, 0))</f>
        <v/>
      </c>
    </row>
    <row r="467">
      <c r="A467">
        <f>INDEX(resultados!$A$2:$ZZ$2290, 461, MATCH($B$1, resultados!$A$1:$ZZ$1, 0))</f>
        <v/>
      </c>
      <c r="B467">
        <f>INDEX(resultados!$A$2:$ZZ$2290, 461, MATCH($B$2, resultados!$A$1:$ZZ$1, 0))</f>
        <v/>
      </c>
      <c r="C467">
        <f>INDEX(resultados!$A$2:$ZZ$2290, 461, MATCH($B$3, resultados!$A$1:$ZZ$1, 0))</f>
        <v/>
      </c>
    </row>
    <row r="468">
      <c r="A468">
        <f>INDEX(resultados!$A$2:$ZZ$2290, 462, MATCH($B$1, resultados!$A$1:$ZZ$1, 0))</f>
        <v/>
      </c>
      <c r="B468">
        <f>INDEX(resultados!$A$2:$ZZ$2290, 462, MATCH($B$2, resultados!$A$1:$ZZ$1, 0))</f>
        <v/>
      </c>
      <c r="C468">
        <f>INDEX(resultados!$A$2:$ZZ$2290, 462, MATCH($B$3, resultados!$A$1:$ZZ$1, 0))</f>
        <v/>
      </c>
    </row>
    <row r="469">
      <c r="A469">
        <f>INDEX(resultados!$A$2:$ZZ$2290, 463, MATCH($B$1, resultados!$A$1:$ZZ$1, 0))</f>
        <v/>
      </c>
      <c r="B469">
        <f>INDEX(resultados!$A$2:$ZZ$2290, 463, MATCH($B$2, resultados!$A$1:$ZZ$1, 0))</f>
        <v/>
      </c>
      <c r="C469">
        <f>INDEX(resultados!$A$2:$ZZ$2290, 463, MATCH($B$3, resultados!$A$1:$ZZ$1, 0))</f>
        <v/>
      </c>
    </row>
    <row r="470">
      <c r="A470">
        <f>INDEX(resultados!$A$2:$ZZ$2290, 464, MATCH($B$1, resultados!$A$1:$ZZ$1, 0))</f>
        <v/>
      </c>
      <c r="B470">
        <f>INDEX(resultados!$A$2:$ZZ$2290, 464, MATCH($B$2, resultados!$A$1:$ZZ$1, 0))</f>
        <v/>
      </c>
      <c r="C470">
        <f>INDEX(resultados!$A$2:$ZZ$2290, 464, MATCH($B$3, resultados!$A$1:$ZZ$1, 0))</f>
        <v/>
      </c>
    </row>
    <row r="471">
      <c r="A471">
        <f>INDEX(resultados!$A$2:$ZZ$2290, 465, MATCH($B$1, resultados!$A$1:$ZZ$1, 0))</f>
        <v/>
      </c>
      <c r="B471">
        <f>INDEX(resultados!$A$2:$ZZ$2290, 465, MATCH($B$2, resultados!$A$1:$ZZ$1, 0))</f>
        <v/>
      </c>
      <c r="C471">
        <f>INDEX(resultados!$A$2:$ZZ$2290, 465, MATCH($B$3, resultados!$A$1:$ZZ$1, 0))</f>
        <v/>
      </c>
    </row>
    <row r="472">
      <c r="A472">
        <f>INDEX(resultados!$A$2:$ZZ$2290, 466, MATCH($B$1, resultados!$A$1:$ZZ$1, 0))</f>
        <v/>
      </c>
      <c r="B472">
        <f>INDEX(resultados!$A$2:$ZZ$2290, 466, MATCH($B$2, resultados!$A$1:$ZZ$1, 0))</f>
        <v/>
      </c>
      <c r="C472">
        <f>INDEX(resultados!$A$2:$ZZ$2290, 466, MATCH($B$3, resultados!$A$1:$ZZ$1, 0))</f>
        <v/>
      </c>
    </row>
    <row r="473">
      <c r="A473">
        <f>INDEX(resultados!$A$2:$ZZ$2290, 467, MATCH($B$1, resultados!$A$1:$ZZ$1, 0))</f>
        <v/>
      </c>
      <c r="B473">
        <f>INDEX(resultados!$A$2:$ZZ$2290, 467, MATCH($B$2, resultados!$A$1:$ZZ$1, 0))</f>
        <v/>
      </c>
      <c r="C473">
        <f>INDEX(resultados!$A$2:$ZZ$2290, 467, MATCH($B$3, resultados!$A$1:$ZZ$1, 0))</f>
        <v/>
      </c>
    </row>
    <row r="474">
      <c r="A474">
        <f>INDEX(resultados!$A$2:$ZZ$2290, 468, MATCH($B$1, resultados!$A$1:$ZZ$1, 0))</f>
        <v/>
      </c>
      <c r="B474">
        <f>INDEX(resultados!$A$2:$ZZ$2290, 468, MATCH($B$2, resultados!$A$1:$ZZ$1, 0))</f>
        <v/>
      </c>
      <c r="C474">
        <f>INDEX(resultados!$A$2:$ZZ$2290, 468, MATCH($B$3, resultados!$A$1:$ZZ$1, 0))</f>
        <v/>
      </c>
    </row>
    <row r="475">
      <c r="A475">
        <f>INDEX(resultados!$A$2:$ZZ$2290, 469, MATCH($B$1, resultados!$A$1:$ZZ$1, 0))</f>
        <v/>
      </c>
      <c r="B475">
        <f>INDEX(resultados!$A$2:$ZZ$2290, 469, MATCH($B$2, resultados!$A$1:$ZZ$1, 0))</f>
        <v/>
      </c>
      <c r="C475">
        <f>INDEX(resultados!$A$2:$ZZ$2290, 469, MATCH($B$3, resultados!$A$1:$ZZ$1, 0))</f>
        <v/>
      </c>
    </row>
    <row r="476">
      <c r="A476">
        <f>INDEX(resultados!$A$2:$ZZ$2290, 470, MATCH($B$1, resultados!$A$1:$ZZ$1, 0))</f>
        <v/>
      </c>
      <c r="B476">
        <f>INDEX(resultados!$A$2:$ZZ$2290, 470, MATCH($B$2, resultados!$A$1:$ZZ$1, 0))</f>
        <v/>
      </c>
      <c r="C476">
        <f>INDEX(resultados!$A$2:$ZZ$2290, 470, MATCH($B$3, resultados!$A$1:$ZZ$1, 0))</f>
        <v/>
      </c>
    </row>
    <row r="477">
      <c r="A477">
        <f>INDEX(resultados!$A$2:$ZZ$2290, 471, MATCH($B$1, resultados!$A$1:$ZZ$1, 0))</f>
        <v/>
      </c>
      <c r="B477">
        <f>INDEX(resultados!$A$2:$ZZ$2290, 471, MATCH($B$2, resultados!$A$1:$ZZ$1, 0))</f>
        <v/>
      </c>
      <c r="C477">
        <f>INDEX(resultados!$A$2:$ZZ$2290, 471, MATCH($B$3, resultados!$A$1:$ZZ$1, 0))</f>
        <v/>
      </c>
    </row>
    <row r="478">
      <c r="A478">
        <f>INDEX(resultados!$A$2:$ZZ$2290, 472, MATCH($B$1, resultados!$A$1:$ZZ$1, 0))</f>
        <v/>
      </c>
      <c r="B478">
        <f>INDEX(resultados!$A$2:$ZZ$2290, 472, MATCH($B$2, resultados!$A$1:$ZZ$1, 0))</f>
        <v/>
      </c>
      <c r="C478">
        <f>INDEX(resultados!$A$2:$ZZ$2290, 472, MATCH($B$3, resultados!$A$1:$ZZ$1, 0))</f>
        <v/>
      </c>
    </row>
    <row r="479">
      <c r="A479">
        <f>INDEX(resultados!$A$2:$ZZ$2290, 473, MATCH($B$1, resultados!$A$1:$ZZ$1, 0))</f>
        <v/>
      </c>
      <c r="B479">
        <f>INDEX(resultados!$A$2:$ZZ$2290, 473, MATCH($B$2, resultados!$A$1:$ZZ$1, 0))</f>
        <v/>
      </c>
      <c r="C479">
        <f>INDEX(resultados!$A$2:$ZZ$2290, 473, MATCH($B$3, resultados!$A$1:$ZZ$1, 0))</f>
        <v/>
      </c>
    </row>
    <row r="480">
      <c r="A480">
        <f>INDEX(resultados!$A$2:$ZZ$2290, 474, MATCH($B$1, resultados!$A$1:$ZZ$1, 0))</f>
        <v/>
      </c>
      <c r="B480">
        <f>INDEX(resultados!$A$2:$ZZ$2290, 474, MATCH($B$2, resultados!$A$1:$ZZ$1, 0))</f>
        <v/>
      </c>
      <c r="C480">
        <f>INDEX(resultados!$A$2:$ZZ$2290, 474, MATCH($B$3, resultados!$A$1:$ZZ$1, 0))</f>
        <v/>
      </c>
    </row>
    <row r="481">
      <c r="A481">
        <f>INDEX(resultados!$A$2:$ZZ$2290, 475, MATCH($B$1, resultados!$A$1:$ZZ$1, 0))</f>
        <v/>
      </c>
      <c r="B481">
        <f>INDEX(resultados!$A$2:$ZZ$2290, 475, MATCH($B$2, resultados!$A$1:$ZZ$1, 0))</f>
        <v/>
      </c>
      <c r="C481">
        <f>INDEX(resultados!$A$2:$ZZ$2290, 475, MATCH($B$3, resultados!$A$1:$ZZ$1, 0))</f>
        <v/>
      </c>
    </row>
    <row r="482">
      <c r="A482">
        <f>INDEX(resultados!$A$2:$ZZ$2290, 476, MATCH($B$1, resultados!$A$1:$ZZ$1, 0))</f>
        <v/>
      </c>
      <c r="B482">
        <f>INDEX(resultados!$A$2:$ZZ$2290, 476, MATCH($B$2, resultados!$A$1:$ZZ$1, 0))</f>
        <v/>
      </c>
      <c r="C482">
        <f>INDEX(resultados!$A$2:$ZZ$2290, 476, MATCH($B$3, resultados!$A$1:$ZZ$1, 0))</f>
        <v/>
      </c>
    </row>
    <row r="483">
      <c r="A483">
        <f>INDEX(resultados!$A$2:$ZZ$2290, 477, MATCH($B$1, resultados!$A$1:$ZZ$1, 0))</f>
        <v/>
      </c>
      <c r="B483">
        <f>INDEX(resultados!$A$2:$ZZ$2290, 477, MATCH($B$2, resultados!$A$1:$ZZ$1, 0))</f>
        <v/>
      </c>
      <c r="C483">
        <f>INDEX(resultados!$A$2:$ZZ$2290, 477, MATCH($B$3, resultados!$A$1:$ZZ$1, 0))</f>
        <v/>
      </c>
    </row>
    <row r="484">
      <c r="A484">
        <f>INDEX(resultados!$A$2:$ZZ$2290, 478, MATCH($B$1, resultados!$A$1:$ZZ$1, 0))</f>
        <v/>
      </c>
      <c r="B484">
        <f>INDEX(resultados!$A$2:$ZZ$2290, 478, MATCH($B$2, resultados!$A$1:$ZZ$1, 0))</f>
        <v/>
      </c>
      <c r="C484">
        <f>INDEX(resultados!$A$2:$ZZ$2290, 478, MATCH($B$3, resultados!$A$1:$ZZ$1, 0))</f>
        <v/>
      </c>
    </row>
    <row r="485">
      <c r="A485">
        <f>INDEX(resultados!$A$2:$ZZ$2290, 479, MATCH($B$1, resultados!$A$1:$ZZ$1, 0))</f>
        <v/>
      </c>
      <c r="B485">
        <f>INDEX(resultados!$A$2:$ZZ$2290, 479, MATCH($B$2, resultados!$A$1:$ZZ$1, 0))</f>
        <v/>
      </c>
      <c r="C485">
        <f>INDEX(resultados!$A$2:$ZZ$2290, 479, MATCH($B$3, resultados!$A$1:$ZZ$1, 0))</f>
        <v/>
      </c>
    </row>
    <row r="486">
      <c r="A486">
        <f>INDEX(resultados!$A$2:$ZZ$2290, 480, MATCH($B$1, resultados!$A$1:$ZZ$1, 0))</f>
        <v/>
      </c>
      <c r="B486">
        <f>INDEX(resultados!$A$2:$ZZ$2290, 480, MATCH($B$2, resultados!$A$1:$ZZ$1, 0))</f>
        <v/>
      </c>
      <c r="C486">
        <f>INDEX(resultados!$A$2:$ZZ$2290, 480, MATCH($B$3, resultados!$A$1:$ZZ$1, 0))</f>
        <v/>
      </c>
    </row>
    <row r="487">
      <c r="A487">
        <f>INDEX(resultados!$A$2:$ZZ$2290, 481, MATCH($B$1, resultados!$A$1:$ZZ$1, 0))</f>
        <v/>
      </c>
      <c r="B487">
        <f>INDEX(resultados!$A$2:$ZZ$2290, 481, MATCH($B$2, resultados!$A$1:$ZZ$1, 0))</f>
        <v/>
      </c>
      <c r="C487">
        <f>INDEX(resultados!$A$2:$ZZ$2290, 481, MATCH($B$3, resultados!$A$1:$ZZ$1, 0))</f>
        <v/>
      </c>
    </row>
    <row r="488">
      <c r="A488">
        <f>INDEX(resultados!$A$2:$ZZ$2290, 482, MATCH($B$1, resultados!$A$1:$ZZ$1, 0))</f>
        <v/>
      </c>
      <c r="B488">
        <f>INDEX(resultados!$A$2:$ZZ$2290, 482, MATCH($B$2, resultados!$A$1:$ZZ$1, 0))</f>
        <v/>
      </c>
      <c r="C488">
        <f>INDEX(resultados!$A$2:$ZZ$2290, 482, MATCH($B$3, resultados!$A$1:$ZZ$1, 0))</f>
        <v/>
      </c>
    </row>
    <row r="489">
      <c r="A489">
        <f>INDEX(resultados!$A$2:$ZZ$2290, 483, MATCH($B$1, resultados!$A$1:$ZZ$1, 0))</f>
        <v/>
      </c>
      <c r="B489">
        <f>INDEX(resultados!$A$2:$ZZ$2290, 483, MATCH($B$2, resultados!$A$1:$ZZ$1, 0))</f>
        <v/>
      </c>
      <c r="C489">
        <f>INDEX(resultados!$A$2:$ZZ$2290, 483, MATCH($B$3, resultados!$A$1:$ZZ$1, 0))</f>
        <v/>
      </c>
    </row>
    <row r="490">
      <c r="A490">
        <f>INDEX(resultados!$A$2:$ZZ$2290, 484, MATCH($B$1, resultados!$A$1:$ZZ$1, 0))</f>
        <v/>
      </c>
      <c r="B490">
        <f>INDEX(resultados!$A$2:$ZZ$2290, 484, MATCH($B$2, resultados!$A$1:$ZZ$1, 0))</f>
        <v/>
      </c>
      <c r="C490">
        <f>INDEX(resultados!$A$2:$ZZ$2290, 484, MATCH($B$3, resultados!$A$1:$ZZ$1, 0))</f>
        <v/>
      </c>
    </row>
    <row r="491">
      <c r="A491">
        <f>INDEX(resultados!$A$2:$ZZ$2290, 485, MATCH($B$1, resultados!$A$1:$ZZ$1, 0))</f>
        <v/>
      </c>
      <c r="B491">
        <f>INDEX(resultados!$A$2:$ZZ$2290, 485, MATCH($B$2, resultados!$A$1:$ZZ$1, 0))</f>
        <v/>
      </c>
      <c r="C491">
        <f>INDEX(resultados!$A$2:$ZZ$2290, 485, MATCH($B$3, resultados!$A$1:$ZZ$1, 0))</f>
        <v/>
      </c>
    </row>
    <row r="492">
      <c r="A492">
        <f>INDEX(resultados!$A$2:$ZZ$2290, 486, MATCH($B$1, resultados!$A$1:$ZZ$1, 0))</f>
        <v/>
      </c>
      <c r="B492">
        <f>INDEX(resultados!$A$2:$ZZ$2290, 486, MATCH($B$2, resultados!$A$1:$ZZ$1, 0))</f>
        <v/>
      </c>
      <c r="C492">
        <f>INDEX(resultados!$A$2:$ZZ$2290, 486, MATCH($B$3, resultados!$A$1:$ZZ$1, 0))</f>
        <v/>
      </c>
    </row>
    <row r="493">
      <c r="A493">
        <f>INDEX(resultados!$A$2:$ZZ$2290, 487, MATCH($B$1, resultados!$A$1:$ZZ$1, 0))</f>
        <v/>
      </c>
      <c r="B493">
        <f>INDEX(resultados!$A$2:$ZZ$2290, 487, MATCH($B$2, resultados!$A$1:$ZZ$1, 0))</f>
        <v/>
      </c>
      <c r="C493">
        <f>INDEX(resultados!$A$2:$ZZ$2290, 487, MATCH($B$3, resultados!$A$1:$ZZ$1, 0))</f>
        <v/>
      </c>
    </row>
    <row r="494">
      <c r="A494">
        <f>INDEX(resultados!$A$2:$ZZ$2290, 488, MATCH($B$1, resultados!$A$1:$ZZ$1, 0))</f>
        <v/>
      </c>
      <c r="B494">
        <f>INDEX(resultados!$A$2:$ZZ$2290, 488, MATCH($B$2, resultados!$A$1:$ZZ$1, 0))</f>
        <v/>
      </c>
      <c r="C494">
        <f>INDEX(resultados!$A$2:$ZZ$2290, 488, MATCH($B$3, resultados!$A$1:$ZZ$1, 0))</f>
        <v/>
      </c>
    </row>
    <row r="495">
      <c r="A495">
        <f>INDEX(resultados!$A$2:$ZZ$2290, 489, MATCH($B$1, resultados!$A$1:$ZZ$1, 0))</f>
        <v/>
      </c>
      <c r="B495">
        <f>INDEX(resultados!$A$2:$ZZ$2290, 489, MATCH($B$2, resultados!$A$1:$ZZ$1, 0))</f>
        <v/>
      </c>
      <c r="C495">
        <f>INDEX(resultados!$A$2:$ZZ$2290, 489, MATCH($B$3, resultados!$A$1:$ZZ$1, 0))</f>
        <v/>
      </c>
    </row>
    <row r="496">
      <c r="A496">
        <f>INDEX(resultados!$A$2:$ZZ$2290, 490, MATCH($B$1, resultados!$A$1:$ZZ$1, 0))</f>
        <v/>
      </c>
      <c r="B496">
        <f>INDEX(resultados!$A$2:$ZZ$2290, 490, MATCH($B$2, resultados!$A$1:$ZZ$1, 0))</f>
        <v/>
      </c>
      <c r="C496">
        <f>INDEX(resultados!$A$2:$ZZ$2290, 490, MATCH($B$3, resultados!$A$1:$ZZ$1, 0))</f>
        <v/>
      </c>
    </row>
    <row r="497">
      <c r="A497">
        <f>INDEX(resultados!$A$2:$ZZ$2290, 491, MATCH($B$1, resultados!$A$1:$ZZ$1, 0))</f>
        <v/>
      </c>
      <c r="B497">
        <f>INDEX(resultados!$A$2:$ZZ$2290, 491, MATCH($B$2, resultados!$A$1:$ZZ$1, 0))</f>
        <v/>
      </c>
      <c r="C497">
        <f>INDEX(resultados!$A$2:$ZZ$2290, 491, MATCH($B$3, resultados!$A$1:$ZZ$1, 0))</f>
        <v/>
      </c>
    </row>
    <row r="498">
      <c r="A498">
        <f>INDEX(resultados!$A$2:$ZZ$2290, 492, MATCH($B$1, resultados!$A$1:$ZZ$1, 0))</f>
        <v/>
      </c>
      <c r="B498">
        <f>INDEX(resultados!$A$2:$ZZ$2290, 492, MATCH($B$2, resultados!$A$1:$ZZ$1, 0))</f>
        <v/>
      </c>
      <c r="C498">
        <f>INDEX(resultados!$A$2:$ZZ$2290, 492, MATCH($B$3, resultados!$A$1:$ZZ$1, 0))</f>
        <v/>
      </c>
    </row>
    <row r="499">
      <c r="A499">
        <f>INDEX(resultados!$A$2:$ZZ$2290, 493, MATCH($B$1, resultados!$A$1:$ZZ$1, 0))</f>
        <v/>
      </c>
      <c r="B499">
        <f>INDEX(resultados!$A$2:$ZZ$2290, 493, MATCH($B$2, resultados!$A$1:$ZZ$1, 0))</f>
        <v/>
      </c>
      <c r="C499">
        <f>INDEX(resultados!$A$2:$ZZ$2290, 493, MATCH($B$3, resultados!$A$1:$ZZ$1, 0))</f>
        <v/>
      </c>
    </row>
    <row r="500">
      <c r="A500">
        <f>INDEX(resultados!$A$2:$ZZ$2290, 494, MATCH($B$1, resultados!$A$1:$ZZ$1, 0))</f>
        <v/>
      </c>
      <c r="B500">
        <f>INDEX(resultados!$A$2:$ZZ$2290, 494, MATCH($B$2, resultados!$A$1:$ZZ$1, 0))</f>
        <v/>
      </c>
      <c r="C500">
        <f>INDEX(resultados!$A$2:$ZZ$2290, 494, MATCH($B$3, resultados!$A$1:$ZZ$1, 0))</f>
        <v/>
      </c>
    </row>
    <row r="501">
      <c r="A501">
        <f>INDEX(resultados!$A$2:$ZZ$2290, 495, MATCH($B$1, resultados!$A$1:$ZZ$1, 0))</f>
        <v/>
      </c>
      <c r="B501">
        <f>INDEX(resultados!$A$2:$ZZ$2290, 495, MATCH($B$2, resultados!$A$1:$ZZ$1, 0))</f>
        <v/>
      </c>
      <c r="C501">
        <f>INDEX(resultados!$A$2:$ZZ$2290, 495, MATCH($B$3, resultados!$A$1:$ZZ$1, 0))</f>
        <v/>
      </c>
    </row>
    <row r="502">
      <c r="A502">
        <f>INDEX(resultados!$A$2:$ZZ$2290, 496, MATCH($B$1, resultados!$A$1:$ZZ$1, 0))</f>
        <v/>
      </c>
      <c r="B502">
        <f>INDEX(resultados!$A$2:$ZZ$2290, 496, MATCH($B$2, resultados!$A$1:$ZZ$1, 0))</f>
        <v/>
      </c>
      <c r="C502">
        <f>INDEX(resultados!$A$2:$ZZ$2290, 496, MATCH($B$3, resultados!$A$1:$ZZ$1, 0))</f>
        <v/>
      </c>
    </row>
    <row r="503">
      <c r="A503">
        <f>INDEX(resultados!$A$2:$ZZ$2290, 497, MATCH($B$1, resultados!$A$1:$ZZ$1, 0))</f>
        <v/>
      </c>
      <c r="B503">
        <f>INDEX(resultados!$A$2:$ZZ$2290, 497, MATCH($B$2, resultados!$A$1:$ZZ$1, 0))</f>
        <v/>
      </c>
      <c r="C503">
        <f>INDEX(resultados!$A$2:$ZZ$2290, 497, MATCH($B$3, resultados!$A$1:$ZZ$1, 0))</f>
        <v/>
      </c>
    </row>
    <row r="504">
      <c r="A504">
        <f>INDEX(resultados!$A$2:$ZZ$2290, 498, MATCH($B$1, resultados!$A$1:$ZZ$1, 0))</f>
        <v/>
      </c>
      <c r="B504">
        <f>INDEX(resultados!$A$2:$ZZ$2290, 498, MATCH($B$2, resultados!$A$1:$ZZ$1, 0))</f>
        <v/>
      </c>
      <c r="C504">
        <f>INDEX(resultados!$A$2:$ZZ$2290, 498, MATCH($B$3, resultados!$A$1:$ZZ$1, 0))</f>
        <v/>
      </c>
    </row>
    <row r="505">
      <c r="A505">
        <f>INDEX(resultados!$A$2:$ZZ$2290, 499, MATCH($B$1, resultados!$A$1:$ZZ$1, 0))</f>
        <v/>
      </c>
      <c r="B505">
        <f>INDEX(resultados!$A$2:$ZZ$2290, 499, MATCH($B$2, resultados!$A$1:$ZZ$1, 0))</f>
        <v/>
      </c>
      <c r="C505">
        <f>INDEX(resultados!$A$2:$ZZ$2290, 499, MATCH($B$3, resultados!$A$1:$ZZ$1, 0))</f>
        <v/>
      </c>
    </row>
    <row r="506">
      <c r="A506">
        <f>INDEX(resultados!$A$2:$ZZ$2290, 500, MATCH($B$1, resultados!$A$1:$ZZ$1, 0))</f>
        <v/>
      </c>
      <c r="B506">
        <f>INDEX(resultados!$A$2:$ZZ$2290, 500, MATCH($B$2, resultados!$A$1:$ZZ$1, 0))</f>
        <v/>
      </c>
      <c r="C506">
        <f>INDEX(resultados!$A$2:$ZZ$2290, 500, MATCH($B$3, resultados!$A$1:$ZZ$1, 0))</f>
        <v/>
      </c>
    </row>
    <row r="507">
      <c r="A507">
        <f>INDEX(resultados!$A$2:$ZZ$2290, 501, MATCH($B$1, resultados!$A$1:$ZZ$1, 0))</f>
        <v/>
      </c>
      <c r="B507">
        <f>INDEX(resultados!$A$2:$ZZ$2290, 501, MATCH($B$2, resultados!$A$1:$ZZ$1, 0))</f>
        <v/>
      </c>
      <c r="C507">
        <f>INDEX(resultados!$A$2:$ZZ$2290, 501, MATCH($B$3, resultados!$A$1:$ZZ$1, 0))</f>
        <v/>
      </c>
    </row>
    <row r="508">
      <c r="A508">
        <f>INDEX(resultados!$A$2:$ZZ$2290, 502, MATCH($B$1, resultados!$A$1:$ZZ$1, 0))</f>
        <v/>
      </c>
      <c r="B508">
        <f>INDEX(resultados!$A$2:$ZZ$2290, 502, MATCH($B$2, resultados!$A$1:$ZZ$1, 0))</f>
        <v/>
      </c>
      <c r="C508">
        <f>INDEX(resultados!$A$2:$ZZ$2290, 502, MATCH($B$3, resultados!$A$1:$ZZ$1, 0))</f>
        <v/>
      </c>
    </row>
    <row r="509">
      <c r="A509">
        <f>INDEX(resultados!$A$2:$ZZ$2290, 503, MATCH($B$1, resultados!$A$1:$ZZ$1, 0))</f>
        <v/>
      </c>
      <c r="B509">
        <f>INDEX(resultados!$A$2:$ZZ$2290, 503, MATCH($B$2, resultados!$A$1:$ZZ$1, 0))</f>
        <v/>
      </c>
      <c r="C509">
        <f>INDEX(resultados!$A$2:$ZZ$2290, 503, MATCH($B$3, resultados!$A$1:$ZZ$1, 0))</f>
        <v/>
      </c>
    </row>
    <row r="510">
      <c r="A510">
        <f>INDEX(resultados!$A$2:$ZZ$2290, 504, MATCH($B$1, resultados!$A$1:$ZZ$1, 0))</f>
        <v/>
      </c>
      <c r="B510">
        <f>INDEX(resultados!$A$2:$ZZ$2290, 504, MATCH($B$2, resultados!$A$1:$ZZ$1, 0))</f>
        <v/>
      </c>
      <c r="C510">
        <f>INDEX(resultados!$A$2:$ZZ$2290, 504, MATCH($B$3, resultados!$A$1:$ZZ$1, 0))</f>
        <v/>
      </c>
    </row>
    <row r="511">
      <c r="A511">
        <f>INDEX(resultados!$A$2:$ZZ$2290, 505, MATCH($B$1, resultados!$A$1:$ZZ$1, 0))</f>
        <v/>
      </c>
      <c r="B511">
        <f>INDEX(resultados!$A$2:$ZZ$2290, 505, MATCH($B$2, resultados!$A$1:$ZZ$1, 0))</f>
        <v/>
      </c>
      <c r="C511">
        <f>INDEX(resultados!$A$2:$ZZ$2290, 505, MATCH($B$3, resultados!$A$1:$ZZ$1, 0))</f>
        <v/>
      </c>
    </row>
    <row r="512">
      <c r="A512">
        <f>INDEX(resultados!$A$2:$ZZ$2290, 506, MATCH($B$1, resultados!$A$1:$ZZ$1, 0))</f>
        <v/>
      </c>
      <c r="B512">
        <f>INDEX(resultados!$A$2:$ZZ$2290, 506, MATCH($B$2, resultados!$A$1:$ZZ$1, 0))</f>
        <v/>
      </c>
      <c r="C512">
        <f>INDEX(resultados!$A$2:$ZZ$2290, 506, MATCH($B$3, resultados!$A$1:$ZZ$1, 0))</f>
        <v/>
      </c>
    </row>
    <row r="513">
      <c r="A513">
        <f>INDEX(resultados!$A$2:$ZZ$2290, 507, MATCH($B$1, resultados!$A$1:$ZZ$1, 0))</f>
        <v/>
      </c>
      <c r="B513">
        <f>INDEX(resultados!$A$2:$ZZ$2290, 507, MATCH($B$2, resultados!$A$1:$ZZ$1, 0))</f>
        <v/>
      </c>
      <c r="C513">
        <f>INDEX(resultados!$A$2:$ZZ$2290, 507, MATCH($B$3, resultados!$A$1:$ZZ$1, 0))</f>
        <v/>
      </c>
    </row>
    <row r="514">
      <c r="A514">
        <f>INDEX(resultados!$A$2:$ZZ$2290, 508, MATCH($B$1, resultados!$A$1:$ZZ$1, 0))</f>
        <v/>
      </c>
      <c r="B514">
        <f>INDEX(resultados!$A$2:$ZZ$2290, 508, MATCH($B$2, resultados!$A$1:$ZZ$1, 0))</f>
        <v/>
      </c>
      <c r="C514">
        <f>INDEX(resultados!$A$2:$ZZ$2290, 508, MATCH($B$3, resultados!$A$1:$ZZ$1, 0))</f>
        <v/>
      </c>
    </row>
    <row r="515">
      <c r="A515">
        <f>INDEX(resultados!$A$2:$ZZ$2290, 509, MATCH($B$1, resultados!$A$1:$ZZ$1, 0))</f>
        <v/>
      </c>
      <c r="B515">
        <f>INDEX(resultados!$A$2:$ZZ$2290, 509, MATCH($B$2, resultados!$A$1:$ZZ$1, 0))</f>
        <v/>
      </c>
      <c r="C515">
        <f>INDEX(resultados!$A$2:$ZZ$2290, 509, MATCH($B$3, resultados!$A$1:$ZZ$1, 0))</f>
        <v/>
      </c>
    </row>
    <row r="516">
      <c r="A516">
        <f>INDEX(resultados!$A$2:$ZZ$2290, 510, MATCH($B$1, resultados!$A$1:$ZZ$1, 0))</f>
        <v/>
      </c>
      <c r="B516">
        <f>INDEX(resultados!$A$2:$ZZ$2290, 510, MATCH($B$2, resultados!$A$1:$ZZ$1, 0))</f>
        <v/>
      </c>
      <c r="C516">
        <f>INDEX(resultados!$A$2:$ZZ$2290, 510, MATCH($B$3, resultados!$A$1:$ZZ$1, 0))</f>
        <v/>
      </c>
    </row>
    <row r="517">
      <c r="A517">
        <f>INDEX(resultados!$A$2:$ZZ$2290, 511, MATCH($B$1, resultados!$A$1:$ZZ$1, 0))</f>
        <v/>
      </c>
      <c r="B517">
        <f>INDEX(resultados!$A$2:$ZZ$2290, 511, MATCH($B$2, resultados!$A$1:$ZZ$1, 0))</f>
        <v/>
      </c>
      <c r="C517">
        <f>INDEX(resultados!$A$2:$ZZ$2290, 511, MATCH($B$3, resultados!$A$1:$ZZ$1, 0))</f>
        <v/>
      </c>
    </row>
    <row r="518">
      <c r="A518">
        <f>INDEX(resultados!$A$2:$ZZ$2290, 512, MATCH($B$1, resultados!$A$1:$ZZ$1, 0))</f>
        <v/>
      </c>
      <c r="B518">
        <f>INDEX(resultados!$A$2:$ZZ$2290, 512, MATCH($B$2, resultados!$A$1:$ZZ$1, 0))</f>
        <v/>
      </c>
      <c r="C518">
        <f>INDEX(resultados!$A$2:$ZZ$2290, 512, MATCH($B$3, resultados!$A$1:$ZZ$1, 0))</f>
        <v/>
      </c>
    </row>
    <row r="519">
      <c r="A519">
        <f>INDEX(resultados!$A$2:$ZZ$2290, 513, MATCH($B$1, resultados!$A$1:$ZZ$1, 0))</f>
        <v/>
      </c>
      <c r="B519">
        <f>INDEX(resultados!$A$2:$ZZ$2290, 513, MATCH($B$2, resultados!$A$1:$ZZ$1, 0))</f>
        <v/>
      </c>
      <c r="C519">
        <f>INDEX(resultados!$A$2:$ZZ$2290, 513, MATCH($B$3, resultados!$A$1:$ZZ$1, 0))</f>
        <v/>
      </c>
    </row>
    <row r="520">
      <c r="A520">
        <f>INDEX(resultados!$A$2:$ZZ$2290, 514, MATCH($B$1, resultados!$A$1:$ZZ$1, 0))</f>
        <v/>
      </c>
      <c r="B520">
        <f>INDEX(resultados!$A$2:$ZZ$2290, 514, MATCH($B$2, resultados!$A$1:$ZZ$1, 0))</f>
        <v/>
      </c>
      <c r="C520">
        <f>INDEX(resultados!$A$2:$ZZ$2290, 514, MATCH($B$3, resultados!$A$1:$ZZ$1, 0))</f>
        <v/>
      </c>
    </row>
    <row r="521">
      <c r="A521">
        <f>INDEX(resultados!$A$2:$ZZ$2290, 515, MATCH($B$1, resultados!$A$1:$ZZ$1, 0))</f>
        <v/>
      </c>
      <c r="B521">
        <f>INDEX(resultados!$A$2:$ZZ$2290, 515, MATCH($B$2, resultados!$A$1:$ZZ$1, 0))</f>
        <v/>
      </c>
      <c r="C521">
        <f>INDEX(resultados!$A$2:$ZZ$2290, 515, MATCH($B$3, resultados!$A$1:$ZZ$1, 0))</f>
        <v/>
      </c>
    </row>
    <row r="522">
      <c r="A522">
        <f>INDEX(resultados!$A$2:$ZZ$2290, 516, MATCH($B$1, resultados!$A$1:$ZZ$1, 0))</f>
        <v/>
      </c>
      <c r="B522">
        <f>INDEX(resultados!$A$2:$ZZ$2290, 516, MATCH($B$2, resultados!$A$1:$ZZ$1, 0))</f>
        <v/>
      </c>
      <c r="C522">
        <f>INDEX(resultados!$A$2:$ZZ$2290, 516, MATCH($B$3, resultados!$A$1:$ZZ$1, 0))</f>
        <v/>
      </c>
    </row>
    <row r="523">
      <c r="A523">
        <f>INDEX(resultados!$A$2:$ZZ$2290, 517, MATCH($B$1, resultados!$A$1:$ZZ$1, 0))</f>
        <v/>
      </c>
      <c r="B523">
        <f>INDEX(resultados!$A$2:$ZZ$2290, 517, MATCH($B$2, resultados!$A$1:$ZZ$1, 0))</f>
        <v/>
      </c>
      <c r="C523">
        <f>INDEX(resultados!$A$2:$ZZ$2290, 517, MATCH($B$3, resultados!$A$1:$ZZ$1, 0))</f>
        <v/>
      </c>
    </row>
    <row r="524">
      <c r="A524">
        <f>INDEX(resultados!$A$2:$ZZ$2290, 518, MATCH($B$1, resultados!$A$1:$ZZ$1, 0))</f>
        <v/>
      </c>
      <c r="B524">
        <f>INDEX(resultados!$A$2:$ZZ$2290, 518, MATCH($B$2, resultados!$A$1:$ZZ$1, 0))</f>
        <v/>
      </c>
      <c r="C524">
        <f>INDEX(resultados!$A$2:$ZZ$2290, 518, MATCH($B$3, resultados!$A$1:$ZZ$1, 0))</f>
        <v/>
      </c>
    </row>
    <row r="525">
      <c r="A525">
        <f>INDEX(resultados!$A$2:$ZZ$2290, 519, MATCH($B$1, resultados!$A$1:$ZZ$1, 0))</f>
        <v/>
      </c>
      <c r="B525">
        <f>INDEX(resultados!$A$2:$ZZ$2290, 519, MATCH($B$2, resultados!$A$1:$ZZ$1, 0))</f>
        <v/>
      </c>
      <c r="C525">
        <f>INDEX(resultados!$A$2:$ZZ$2290, 519, MATCH($B$3, resultados!$A$1:$ZZ$1, 0))</f>
        <v/>
      </c>
    </row>
    <row r="526">
      <c r="A526">
        <f>INDEX(resultados!$A$2:$ZZ$2290, 520, MATCH($B$1, resultados!$A$1:$ZZ$1, 0))</f>
        <v/>
      </c>
      <c r="B526">
        <f>INDEX(resultados!$A$2:$ZZ$2290, 520, MATCH($B$2, resultados!$A$1:$ZZ$1, 0))</f>
        <v/>
      </c>
      <c r="C526">
        <f>INDEX(resultados!$A$2:$ZZ$2290, 520, MATCH($B$3, resultados!$A$1:$ZZ$1, 0))</f>
        <v/>
      </c>
    </row>
    <row r="527">
      <c r="A527">
        <f>INDEX(resultados!$A$2:$ZZ$2290, 521, MATCH($B$1, resultados!$A$1:$ZZ$1, 0))</f>
        <v/>
      </c>
      <c r="B527">
        <f>INDEX(resultados!$A$2:$ZZ$2290, 521, MATCH($B$2, resultados!$A$1:$ZZ$1, 0))</f>
        <v/>
      </c>
      <c r="C527">
        <f>INDEX(resultados!$A$2:$ZZ$2290, 521, MATCH($B$3, resultados!$A$1:$ZZ$1, 0))</f>
        <v/>
      </c>
    </row>
    <row r="528">
      <c r="A528">
        <f>INDEX(resultados!$A$2:$ZZ$2290, 522, MATCH($B$1, resultados!$A$1:$ZZ$1, 0))</f>
        <v/>
      </c>
      <c r="B528">
        <f>INDEX(resultados!$A$2:$ZZ$2290, 522, MATCH($B$2, resultados!$A$1:$ZZ$1, 0))</f>
        <v/>
      </c>
      <c r="C528">
        <f>INDEX(resultados!$A$2:$ZZ$2290, 522, MATCH($B$3, resultados!$A$1:$ZZ$1, 0))</f>
        <v/>
      </c>
    </row>
    <row r="529">
      <c r="A529">
        <f>INDEX(resultados!$A$2:$ZZ$2290, 523, MATCH($B$1, resultados!$A$1:$ZZ$1, 0))</f>
        <v/>
      </c>
      <c r="B529">
        <f>INDEX(resultados!$A$2:$ZZ$2290, 523, MATCH($B$2, resultados!$A$1:$ZZ$1, 0))</f>
        <v/>
      </c>
      <c r="C529">
        <f>INDEX(resultados!$A$2:$ZZ$2290, 523, MATCH($B$3, resultados!$A$1:$ZZ$1, 0))</f>
        <v/>
      </c>
    </row>
    <row r="530">
      <c r="A530">
        <f>INDEX(resultados!$A$2:$ZZ$2290, 524, MATCH($B$1, resultados!$A$1:$ZZ$1, 0))</f>
        <v/>
      </c>
      <c r="B530">
        <f>INDEX(resultados!$A$2:$ZZ$2290, 524, MATCH($B$2, resultados!$A$1:$ZZ$1, 0))</f>
        <v/>
      </c>
      <c r="C530">
        <f>INDEX(resultados!$A$2:$ZZ$2290, 524, MATCH($B$3, resultados!$A$1:$ZZ$1, 0))</f>
        <v/>
      </c>
    </row>
    <row r="531">
      <c r="A531">
        <f>INDEX(resultados!$A$2:$ZZ$2290, 525, MATCH($B$1, resultados!$A$1:$ZZ$1, 0))</f>
        <v/>
      </c>
      <c r="B531">
        <f>INDEX(resultados!$A$2:$ZZ$2290, 525, MATCH($B$2, resultados!$A$1:$ZZ$1, 0))</f>
        <v/>
      </c>
      <c r="C531">
        <f>INDEX(resultados!$A$2:$ZZ$2290, 525, MATCH($B$3, resultados!$A$1:$ZZ$1, 0))</f>
        <v/>
      </c>
    </row>
    <row r="532">
      <c r="A532">
        <f>INDEX(resultados!$A$2:$ZZ$2290, 526, MATCH($B$1, resultados!$A$1:$ZZ$1, 0))</f>
        <v/>
      </c>
      <c r="B532">
        <f>INDEX(resultados!$A$2:$ZZ$2290, 526, MATCH($B$2, resultados!$A$1:$ZZ$1, 0))</f>
        <v/>
      </c>
      <c r="C532">
        <f>INDEX(resultados!$A$2:$ZZ$2290, 526, MATCH($B$3, resultados!$A$1:$ZZ$1, 0))</f>
        <v/>
      </c>
    </row>
    <row r="533">
      <c r="A533">
        <f>INDEX(resultados!$A$2:$ZZ$2290, 527, MATCH($B$1, resultados!$A$1:$ZZ$1, 0))</f>
        <v/>
      </c>
      <c r="B533">
        <f>INDEX(resultados!$A$2:$ZZ$2290, 527, MATCH($B$2, resultados!$A$1:$ZZ$1, 0))</f>
        <v/>
      </c>
      <c r="C533">
        <f>INDEX(resultados!$A$2:$ZZ$2290, 527, MATCH($B$3, resultados!$A$1:$ZZ$1, 0))</f>
        <v/>
      </c>
    </row>
    <row r="534">
      <c r="A534">
        <f>INDEX(resultados!$A$2:$ZZ$2290, 528, MATCH($B$1, resultados!$A$1:$ZZ$1, 0))</f>
        <v/>
      </c>
      <c r="B534">
        <f>INDEX(resultados!$A$2:$ZZ$2290, 528, MATCH($B$2, resultados!$A$1:$ZZ$1, 0))</f>
        <v/>
      </c>
      <c r="C534">
        <f>INDEX(resultados!$A$2:$ZZ$2290, 528, MATCH($B$3, resultados!$A$1:$ZZ$1, 0))</f>
        <v/>
      </c>
    </row>
    <row r="535">
      <c r="A535">
        <f>INDEX(resultados!$A$2:$ZZ$2290, 529, MATCH($B$1, resultados!$A$1:$ZZ$1, 0))</f>
        <v/>
      </c>
      <c r="B535">
        <f>INDEX(resultados!$A$2:$ZZ$2290, 529, MATCH($B$2, resultados!$A$1:$ZZ$1, 0))</f>
        <v/>
      </c>
      <c r="C535">
        <f>INDEX(resultados!$A$2:$ZZ$2290, 529, MATCH($B$3, resultados!$A$1:$ZZ$1, 0))</f>
        <v/>
      </c>
    </row>
    <row r="536">
      <c r="A536">
        <f>INDEX(resultados!$A$2:$ZZ$2290, 530, MATCH($B$1, resultados!$A$1:$ZZ$1, 0))</f>
        <v/>
      </c>
      <c r="B536">
        <f>INDEX(resultados!$A$2:$ZZ$2290, 530, MATCH($B$2, resultados!$A$1:$ZZ$1, 0))</f>
        <v/>
      </c>
      <c r="C536">
        <f>INDEX(resultados!$A$2:$ZZ$2290, 530, MATCH($B$3, resultados!$A$1:$ZZ$1, 0))</f>
        <v/>
      </c>
    </row>
    <row r="537">
      <c r="A537">
        <f>INDEX(resultados!$A$2:$ZZ$2290, 531, MATCH($B$1, resultados!$A$1:$ZZ$1, 0))</f>
        <v/>
      </c>
      <c r="B537">
        <f>INDEX(resultados!$A$2:$ZZ$2290, 531, MATCH($B$2, resultados!$A$1:$ZZ$1, 0))</f>
        <v/>
      </c>
      <c r="C537">
        <f>INDEX(resultados!$A$2:$ZZ$2290, 531, MATCH($B$3, resultados!$A$1:$ZZ$1, 0))</f>
        <v/>
      </c>
    </row>
    <row r="538">
      <c r="A538">
        <f>INDEX(resultados!$A$2:$ZZ$2290, 532, MATCH($B$1, resultados!$A$1:$ZZ$1, 0))</f>
        <v/>
      </c>
      <c r="B538">
        <f>INDEX(resultados!$A$2:$ZZ$2290, 532, MATCH($B$2, resultados!$A$1:$ZZ$1, 0))</f>
        <v/>
      </c>
      <c r="C538">
        <f>INDEX(resultados!$A$2:$ZZ$2290, 532, MATCH($B$3, resultados!$A$1:$ZZ$1, 0))</f>
        <v/>
      </c>
    </row>
    <row r="539">
      <c r="A539">
        <f>INDEX(resultados!$A$2:$ZZ$2290, 533, MATCH($B$1, resultados!$A$1:$ZZ$1, 0))</f>
        <v/>
      </c>
      <c r="B539">
        <f>INDEX(resultados!$A$2:$ZZ$2290, 533, MATCH($B$2, resultados!$A$1:$ZZ$1, 0))</f>
        <v/>
      </c>
      <c r="C539">
        <f>INDEX(resultados!$A$2:$ZZ$2290, 533, MATCH($B$3, resultados!$A$1:$ZZ$1, 0))</f>
        <v/>
      </c>
    </row>
    <row r="540">
      <c r="A540">
        <f>INDEX(resultados!$A$2:$ZZ$2290, 534, MATCH($B$1, resultados!$A$1:$ZZ$1, 0))</f>
        <v/>
      </c>
      <c r="B540">
        <f>INDEX(resultados!$A$2:$ZZ$2290, 534, MATCH($B$2, resultados!$A$1:$ZZ$1, 0))</f>
        <v/>
      </c>
      <c r="C540">
        <f>INDEX(resultados!$A$2:$ZZ$2290, 534, MATCH($B$3, resultados!$A$1:$ZZ$1, 0))</f>
        <v/>
      </c>
    </row>
    <row r="541">
      <c r="A541">
        <f>INDEX(resultados!$A$2:$ZZ$2290, 535, MATCH($B$1, resultados!$A$1:$ZZ$1, 0))</f>
        <v/>
      </c>
      <c r="B541">
        <f>INDEX(resultados!$A$2:$ZZ$2290, 535, MATCH($B$2, resultados!$A$1:$ZZ$1, 0))</f>
        <v/>
      </c>
      <c r="C541">
        <f>INDEX(resultados!$A$2:$ZZ$2290, 535, MATCH($B$3, resultados!$A$1:$ZZ$1, 0))</f>
        <v/>
      </c>
    </row>
    <row r="542">
      <c r="A542">
        <f>INDEX(resultados!$A$2:$ZZ$2290, 536, MATCH($B$1, resultados!$A$1:$ZZ$1, 0))</f>
        <v/>
      </c>
      <c r="B542">
        <f>INDEX(resultados!$A$2:$ZZ$2290, 536, MATCH($B$2, resultados!$A$1:$ZZ$1, 0))</f>
        <v/>
      </c>
      <c r="C542">
        <f>INDEX(resultados!$A$2:$ZZ$2290, 536, MATCH($B$3, resultados!$A$1:$ZZ$1, 0))</f>
        <v/>
      </c>
    </row>
    <row r="543">
      <c r="A543">
        <f>INDEX(resultados!$A$2:$ZZ$2290, 537, MATCH($B$1, resultados!$A$1:$ZZ$1, 0))</f>
        <v/>
      </c>
      <c r="B543">
        <f>INDEX(resultados!$A$2:$ZZ$2290, 537, MATCH($B$2, resultados!$A$1:$ZZ$1, 0))</f>
        <v/>
      </c>
      <c r="C543">
        <f>INDEX(resultados!$A$2:$ZZ$2290, 537, MATCH($B$3, resultados!$A$1:$ZZ$1, 0))</f>
        <v/>
      </c>
    </row>
    <row r="544">
      <c r="A544">
        <f>INDEX(resultados!$A$2:$ZZ$2290, 538, MATCH($B$1, resultados!$A$1:$ZZ$1, 0))</f>
        <v/>
      </c>
      <c r="B544">
        <f>INDEX(resultados!$A$2:$ZZ$2290, 538, MATCH($B$2, resultados!$A$1:$ZZ$1, 0))</f>
        <v/>
      </c>
      <c r="C544">
        <f>INDEX(resultados!$A$2:$ZZ$2290, 538, MATCH($B$3, resultados!$A$1:$ZZ$1, 0))</f>
        <v/>
      </c>
    </row>
    <row r="545">
      <c r="A545">
        <f>INDEX(resultados!$A$2:$ZZ$2290, 539, MATCH($B$1, resultados!$A$1:$ZZ$1, 0))</f>
        <v/>
      </c>
      <c r="B545">
        <f>INDEX(resultados!$A$2:$ZZ$2290, 539, MATCH($B$2, resultados!$A$1:$ZZ$1, 0))</f>
        <v/>
      </c>
      <c r="C545">
        <f>INDEX(resultados!$A$2:$ZZ$2290, 539, MATCH($B$3, resultados!$A$1:$ZZ$1, 0))</f>
        <v/>
      </c>
    </row>
    <row r="546">
      <c r="A546">
        <f>INDEX(resultados!$A$2:$ZZ$2290, 540, MATCH($B$1, resultados!$A$1:$ZZ$1, 0))</f>
        <v/>
      </c>
      <c r="B546">
        <f>INDEX(resultados!$A$2:$ZZ$2290, 540, MATCH($B$2, resultados!$A$1:$ZZ$1, 0))</f>
        <v/>
      </c>
      <c r="C546">
        <f>INDEX(resultados!$A$2:$ZZ$2290, 540, MATCH($B$3, resultados!$A$1:$ZZ$1, 0))</f>
        <v/>
      </c>
    </row>
    <row r="547">
      <c r="A547">
        <f>INDEX(resultados!$A$2:$ZZ$2290, 541, MATCH($B$1, resultados!$A$1:$ZZ$1, 0))</f>
        <v/>
      </c>
      <c r="B547">
        <f>INDEX(resultados!$A$2:$ZZ$2290, 541, MATCH($B$2, resultados!$A$1:$ZZ$1, 0))</f>
        <v/>
      </c>
      <c r="C547">
        <f>INDEX(resultados!$A$2:$ZZ$2290, 541, MATCH($B$3, resultados!$A$1:$ZZ$1, 0))</f>
        <v/>
      </c>
    </row>
    <row r="548">
      <c r="A548">
        <f>INDEX(resultados!$A$2:$ZZ$2290, 542, MATCH($B$1, resultados!$A$1:$ZZ$1, 0))</f>
        <v/>
      </c>
      <c r="B548">
        <f>INDEX(resultados!$A$2:$ZZ$2290, 542, MATCH($B$2, resultados!$A$1:$ZZ$1, 0))</f>
        <v/>
      </c>
      <c r="C548">
        <f>INDEX(resultados!$A$2:$ZZ$2290, 542, MATCH($B$3, resultados!$A$1:$ZZ$1, 0))</f>
        <v/>
      </c>
    </row>
    <row r="549">
      <c r="A549">
        <f>INDEX(resultados!$A$2:$ZZ$2290, 543, MATCH($B$1, resultados!$A$1:$ZZ$1, 0))</f>
        <v/>
      </c>
      <c r="B549">
        <f>INDEX(resultados!$A$2:$ZZ$2290, 543, MATCH($B$2, resultados!$A$1:$ZZ$1, 0))</f>
        <v/>
      </c>
      <c r="C549">
        <f>INDEX(resultados!$A$2:$ZZ$2290, 543, MATCH($B$3, resultados!$A$1:$ZZ$1, 0))</f>
        <v/>
      </c>
    </row>
    <row r="550">
      <c r="A550">
        <f>INDEX(resultados!$A$2:$ZZ$2290, 544, MATCH($B$1, resultados!$A$1:$ZZ$1, 0))</f>
        <v/>
      </c>
      <c r="B550">
        <f>INDEX(resultados!$A$2:$ZZ$2290, 544, MATCH($B$2, resultados!$A$1:$ZZ$1, 0))</f>
        <v/>
      </c>
      <c r="C550">
        <f>INDEX(resultados!$A$2:$ZZ$2290, 544, MATCH($B$3, resultados!$A$1:$ZZ$1, 0))</f>
        <v/>
      </c>
    </row>
    <row r="551">
      <c r="A551">
        <f>INDEX(resultados!$A$2:$ZZ$2290, 545, MATCH($B$1, resultados!$A$1:$ZZ$1, 0))</f>
        <v/>
      </c>
      <c r="B551">
        <f>INDEX(resultados!$A$2:$ZZ$2290, 545, MATCH($B$2, resultados!$A$1:$ZZ$1, 0))</f>
        <v/>
      </c>
      <c r="C551">
        <f>INDEX(resultados!$A$2:$ZZ$2290, 545, MATCH($B$3, resultados!$A$1:$ZZ$1, 0))</f>
        <v/>
      </c>
    </row>
    <row r="552">
      <c r="A552">
        <f>INDEX(resultados!$A$2:$ZZ$2290, 546, MATCH($B$1, resultados!$A$1:$ZZ$1, 0))</f>
        <v/>
      </c>
      <c r="B552">
        <f>INDEX(resultados!$A$2:$ZZ$2290, 546, MATCH($B$2, resultados!$A$1:$ZZ$1, 0))</f>
        <v/>
      </c>
      <c r="C552">
        <f>INDEX(resultados!$A$2:$ZZ$2290, 546, MATCH($B$3, resultados!$A$1:$ZZ$1, 0))</f>
        <v/>
      </c>
    </row>
    <row r="553">
      <c r="A553">
        <f>INDEX(resultados!$A$2:$ZZ$2290, 547, MATCH($B$1, resultados!$A$1:$ZZ$1, 0))</f>
        <v/>
      </c>
      <c r="B553">
        <f>INDEX(resultados!$A$2:$ZZ$2290, 547, MATCH($B$2, resultados!$A$1:$ZZ$1, 0))</f>
        <v/>
      </c>
      <c r="C553">
        <f>INDEX(resultados!$A$2:$ZZ$2290, 547, MATCH($B$3, resultados!$A$1:$ZZ$1, 0))</f>
        <v/>
      </c>
    </row>
    <row r="554">
      <c r="A554">
        <f>INDEX(resultados!$A$2:$ZZ$2290, 548, MATCH($B$1, resultados!$A$1:$ZZ$1, 0))</f>
        <v/>
      </c>
      <c r="B554">
        <f>INDEX(resultados!$A$2:$ZZ$2290, 548, MATCH($B$2, resultados!$A$1:$ZZ$1, 0))</f>
        <v/>
      </c>
      <c r="C554">
        <f>INDEX(resultados!$A$2:$ZZ$2290, 548, MATCH($B$3, resultados!$A$1:$ZZ$1, 0))</f>
        <v/>
      </c>
    </row>
    <row r="555">
      <c r="A555">
        <f>INDEX(resultados!$A$2:$ZZ$2290, 549, MATCH($B$1, resultados!$A$1:$ZZ$1, 0))</f>
        <v/>
      </c>
      <c r="B555">
        <f>INDEX(resultados!$A$2:$ZZ$2290, 549, MATCH($B$2, resultados!$A$1:$ZZ$1, 0))</f>
        <v/>
      </c>
      <c r="C555">
        <f>INDEX(resultados!$A$2:$ZZ$2290, 549, MATCH($B$3, resultados!$A$1:$ZZ$1, 0))</f>
        <v/>
      </c>
    </row>
    <row r="556">
      <c r="A556">
        <f>INDEX(resultados!$A$2:$ZZ$2290, 550, MATCH($B$1, resultados!$A$1:$ZZ$1, 0))</f>
        <v/>
      </c>
      <c r="B556">
        <f>INDEX(resultados!$A$2:$ZZ$2290, 550, MATCH($B$2, resultados!$A$1:$ZZ$1, 0))</f>
        <v/>
      </c>
      <c r="C556">
        <f>INDEX(resultados!$A$2:$ZZ$2290, 550, MATCH($B$3, resultados!$A$1:$ZZ$1, 0))</f>
        <v/>
      </c>
    </row>
    <row r="557">
      <c r="A557">
        <f>INDEX(resultados!$A$2:$ZZ$2290, 551, MATCH($B$1, resultados!$A$1:$ZZ$1, 0))</f>
        <v/>
      </c>
      <c r="B557">
        <f>INDEX(resultados!$A$2:$ZZ$2290, 551, MATCH($B$2, resultados!$A$1:$ZZ$1, 0))</f>
        <v/>
      </c>
      <c r="C557">
        <f>INDEX(resultados!$A$2:$ZZ$2290, 551, MATCH($B$3, resultados!$A$1:$ZZ$1, 0))</f>
        <v/>
      </c>
    </row>
    <row r="558">
      <c r="A558">
        <f>INDEX(resultados!$A$2:$ZZ$2290, 552, MATCH($B$1, resultados!$A$1:$ZZ$1, 0))</f>
        <v/>
      </c>
      <c r="B558">
        <f>INDEX(resultados!$A$2:$ZZ$2290, 552, MATCH($B$2, resultados!$A$1:$ZZ$1, 0))</f>
        <v/>
      </c>
      <c r="C558">
        <f>INDEX(resultados!$A$2:$ZZ$2290, 552, MATCH($B$3, resultados!$A$1:$ZZ$1, 0))</f>
        <v/>
      </c>
    </row>
    <row r="559">
      <c r="A559">
        <f>INDEX(resultados!$A$2:$ZZ$2290, 553, MATCH($B$1, resultados!$A$1:$ZZ$1, 0))</f>
        <v/>
      </c>
      <c r="B559">
        <f>INDEX(resultados!$A$2:$ZZ$2290, 553, MATCH($B$2, resultados!$A$1:$ZZ$1, 0))</f>
        <v/>
      </c>
      <c r="C559">
        <f>INDEX(resultados!$A$2:$ZZ$2290, 553, MATCH($B$3, resultados!$A$1:$ZZ$1, 0))</f>
        <v/>
      </c>
    </row>
    <row r="560">
      <c r="A560">
        <f>INDEX(resultados!$A$2:$ZZ$2290, 554, MATCH($B$1, resultados!$A$1:$ZZ$1, 0))</f>
        <v/>
      </c>
      <c r="B560">
        <f>INDEX(resultados!$A$2:$ZZ$2290, 554, MATCH($B$2, resultados!$A$1:$ZZ$1, 0))</f>
        <v/>
      </c>
      <c r="C560">
        <f>INDEX(resultados!$A$2:$ZZ$2290, 554, MATCH($B$3, resultados!$A$1:$ZZ$1, 0))</f>
        <v/>
      </c>
    </row>
    <row r="561">
      <c r="A561">
        <f>INDEX(resultados!$A$2:$ZZ$2290, 555, MATCH($B$1, resultados!$A$1:$ZZ$1, 0))</f>
        <v/>
      </c>
      <c r="B561">
        <f>INDEX(resultados!$A$2:$ZZ$2290, 555, MATCH($B$2, resultados!$A$1:$ZZ$1, 0))</f>
        <v/>
      </c>
      <c r="C561">
        <f>INDEX(resultados!$A$2:$ZZ$2290, 555, MATCH($B$3, resultados!$A$1:$ZZ$1, 0))</f>
        <v/>
      </c>
    </row>
    <row r="562">
      <c r="A562">
        <f>INDEX(resultados!$A$2:$ZZ$2290, 556, MATCH($B$1, resultados!$A$1:$ZZ$1, 0))</f>
        <v/>
      </c>
      <c r="B562">
        <f>INDEX(resultados!$A$2:$ZZ$2290, 556, MATCH($B$2, resultados!$A$1:$ZZ$1, 0))</f>
        <v/>
      </c>
      <c r="C562">
        <f>INDEX(resultados!$A$2:$ZZ$2290, 556, MATCH($B$3, resultados!$A$1:$ZZ$1, 0))</f>
        <v/>
      </c>
    </row>
    <row r="563">
      <c r="A563">
        <f>INDEX(resultados!$A$2:$ZZ$2290, 557, MATCH($B$1, resultados!$A$1:$ZZ$1, 0))</f>
        <v/>
      </c>
      <c r="B563">
        <f>INDEX(resultados!$A$2:$ZZ$2290, 557, MATCH($B$2, resultados!$A$1:$ZZ$1, 0))</f>
        <v/>
      </c>
      <c r="C563">
        <f>INDEX(resultados!$A$2:$ZZ$2290, 557, MATCH($B$3, resultados!$A$1:$ZZ$1, 0))</f>
        <v/>
      </c>
    </row>
    <row r="564">
      <c r="A564">
        <f>INDEX(resultados!$A$2:$ZZ$2290, 558, MATCH($B$1, resultados!$A$1:$ZZ$1, 0))</f>
        <v/>
      </c>
      <c r="B564">
        <f>INDEX(resultados!$A$2:$ZZ$2290, 558, MATCH($B$2, resultados!$A$1:$ZZ$1, 0))</f>
        <v/>
      </c>
      <c r="C564">
        <f>INDEX(resultados!$A$2:$ZZ$2290, 558, MATCH($B$3, resultados!$A$1:$ZZ$1, 0))</f>
        <v/>
      </c>
    </row>
    <row r="565">
      <c r="A565">
        <f>INDEX(resultados!$A$2:$ZZ$2290, 559, MATCH($B$1, resultados!$A$1:$ZZ$1, 0))</f>
        <v/>
      </c>
      <c r="B565">
        <f>INDEX(resultados!$A$2:$ZZ$2290, 559, MATCH($B$2, resultados!$A$1:$ZZ$1, 0))</f>
        <v/>
      </c>
      <c r="C565">
        <f>INDEX(resultados!$A$2:$ZZ$2290, 559, MATCH($B$3, resultados!$A$1:$ZZ$1, 0))</f>
        <v/>
      </c>
    </row>
    <row r="566">
      <c r="A566">
        <f>INDEX(resultados!$A$2:$ZZ$2290, 560, MATCH($B$1, resultados!$A$1:$ZZ$1, 0))</f>
        <v/>
      </c>
      <c r="B566">
        <f>INDEX(resultados!$A$2:$ZZ$2290, 560, MATCH($B$2, resultados!$A$1:$ZZ$1, 0))</f>
        <v/>
      </c>
      <c r="C566">
        <f>INDEX(resultados!$A$2:$ZZ$2290, 560, MATCH($B$3, resultados!$A$1:$ZZ$1, 0))</f>
        <v/>
      </c>
    </row>
    <row r="567">
      <c r="A567">
        <f>INDEX(resultados!$A$2:$ZZ$2290, 561, MATCH($B$1, resultados!$A$1:$ZZ$1, 0))</f>
        <v/>
      </c>
      <c r="B567">
        <f>INDEX(resultados!$A$2:$ZZ$2290, 561, MATCH($B$2, resultados!$A$1:$ZZ$1, 0))</f>
        <v/>
      </c>
      <c r="C567">
        <f>INDEX(resultados!$A$2:$ZZ$2290, 561, MATCH($B$3, resultados!$A$1:$ZZ$1, 0))</f>
        <v/>
      </c>
    </row>
    <row r="568">
      <c r="A568">
        <f>INDEX(resultados!$A$2:$ZZ$2290, 562, MATCH($B$1, resultados!$A$1:$ZZ$1, 0))</f>
        <v/>
      </c>
      <c r="B568">
        <f>INDEX(resultados!$A$2:$ZZ$2290, 562, MATCH($B$2, resultados!$A$1:$ZZ$1, 0))</f>
        <v/>
      </c>
      <c r="C568">
        <f>INDEX(resultados!$A$2:$ZZ$2290, 562, MATCH($B$3, resultados!$A$1:$ZZ$1, 0))</f>
        <v/>
      </c>
    </row>
    <row r="569">
      <c r="A569">
        <f>INDEX(resultados!$A$2:$ZZ$2290, 563, MATCH($B$1, resultados!$A$1:$ZZ$1, 0))</f>
        <v/>
      </c>
      <c r="B569">
        <f>INDEX(resultados!$A$2:$ZZ$2290, 563, MATCH($B$2, resultados!$A$1:$ZZ$1, 0))</f>
        <v/>
      </c>
      <c r="C569">
        <f>INDEX(resultados!$A$2:$ZZ$2290, 563, MATCH($B$3, resultados!$A$1:$ZZ$1, 0))</f>
        <v/>
      </c>
    </row>
    <row r="570">
      <c r="A570">
        <f>INDEX(resultados!$A$2:$ZZ$2290, 564, MATCH($B$1, resultados!$A$1:$ZZ$1, 0))</f>
        <v/>
      </c>
      <c r="B570">
        <f>INDEX(resultados!$A$2:$ZZ$2290, 564, MATCH($B$2, resultados!$A$1:$ZZ$1, 0))</f>
        <v/>
      </c>
      <c r="C570">
        <f>INDEX(resultados!$A$2:$ZZ$2290, 564, MATCH($B$3, resultados!$A$1:$ZZ$1, 0))</f>
        <v/>
      </c>
    </row>
    <row r="571">
      <c r="A571">
        <f>INDEX(resultados!$A$2:$ZZ$2290, 565, MATCH($B$1, resultados!$A$1:$ZZ$1, 0))</f>
        <v/>
      </c>
      <c r="B571">
        <f>INDEX(resultados!$A$2:$ZZ$2290, 565, MATCH($B$2, resultados!$A$1:$ZZ$1, 0))</f>
        <v/>
      </c>
      <c r="C571">
        <f>INDEX(resultados!$A$2:$ZZ$2290, 565, MATCH($B$3, resultados!$A$1:$ZZ$1, 0))</f>
        <v/>
      </c>
    </row>
    <row r="572">
      <c r="A572">
        <f>INDEX(resultados!$A$2:$ZZ$2290, 566, MATCH($B$1, resultados!$A$1:$ZZ$1, 0))</f>
        <v/>
      </c>
      <c r="B572">
        <f>INDEX(resultados!$A$2:$ZZ$2290, 566, MATCH($B$2, resultados!$A$1:$ZZ$1, 0))</f>
        <v/>
      </c>
      <c r="C572">
        <f>INDEX(resultados!$A$2:$ZZ$2290, 566, MATCH($B$3, resultados!$A$1:$ZZ$1, 0))</f>
        <v/>
      </c>
    </row>
    <row r="573">
      <c r="A573">
        <f>INDEX(resultados!$A$2:$ZZ$2290, 567, MATCH($B$1, resultados!$A$1:$ZZ$1, 0))</f>
        <v/>
      </c>
      <c r="B573">
        <f>INDEX(resultados!$A$2:$ZZ$2290, 567, MATCH($B$2, resultados!$A$1:$ZZ$1, 0))</f>
        <v/>
      </c>
      <c r="C573">
        <f>INDEX(resultados!$A$2:$ZZ$2290, 567, MATCH($B$3, resultados!$A$1:$ZZ$1, 0))</f>
        <v/>
      </c>
    </row>
    <row r="574">
      <c r="A574">
        <f>INDEX(resultados!$A$2:$ZZ$2290, 568, MATCH($B$1, resultados!$A$1:$ZZ$1, 0))</f>
        <v/>
      </c>
      <c r="B574">
        <f>INDEX(resultados!$A$2:$ZZ$2290, 568, MATCH($B$2, resultados!$A$1:$ZZ$1, 0))</f>
        <v/>
      </c>
      <c r="C574">
        <f>INDEX(resultados!$A$2:$ZZ$2290, 568, MATCH($B$3, resultados!$A$1:$ZZ$1, 0))</f>
        <v/>
      </c>
    </row>
    <row r="575">
      <c r="A575">
        <f>INDEX(resultados!$A$2:$ZZ$2290, 569, MATCH($B$1, resultados!$A$1:$ZZ$1, 0))</f>
        <v/>
      </c>
      <c r="B575">
        <f>INDEX(resultados!$A$2:$ZZ$2290, 569, MATCH($B$2, resultados!$A$1:$ZZ$1, 0))</f>
        <v/>
      </c>
      <c r="C575">
        <f>INDEX(resultados!$A$2:$ZZ$2290, 569, MATCH($B$3, resultados!$A$1:$ZZ$1, 0))</f>
        <v/>
      </c>
    </row>
    <row r="576">
      <c r="A576">
        <f>INDEX(resultados!$A$2:$ZZ$2290, 570, MATCH($B$1, resultados!$A$1:$ZZ$1, 0))</f>
        <v/>
      </c>
      <c r="B576">
        <f>INDEX(resultados!$A$2:$ZZ$2290, 570, MATCH($B$2, resultados!$A$1:$ZZ$1, 0))</f>
        <v/>
      </c>
      <c r="C576">
        <f>INDEX(resultados!$A$2:$ZZ$2290, 570, MATCH($B$3, resultados!$A$1:$ZZ$1, 0))</f>
        <v/>
      </c>
    </row>
    <row r="577">
      <c r="A577">
        <f>INDEX(resultados!$A$2:$ZZ$2290, 571, MATCH($B$1, resultados!$A$1:$ZZ$1, 0))</f>
        <v/>
      </c>
      <c r="B577">
        <f>INDEX(resultados!$A$2:$ZZ$2290, 571, MATCH($B$2, resultados!$A$1:$ZZ$1, 0))</f>
        <v/>
      </c>
      <c r="C577">
        <f>INDEX(resultados!$A$2:$ZZ$2290, 571, MATCH($B$3, resultados!$A$1:$ZZ$1, 0))</f>
        <v/>
      </c>
    </row>
    <row r="578">
      <c r="A578">
        <f>INDEX(resultados!$A$2:$ZZ$2290, 572, MATCH($B$1, resultados!$A$1:$ZZ$1, 0))</f>
        <v/>
      </c>
      <c r="B578">
        <f>INDEX(resultados!$A$2:$ZZ$2290, 572, MATCH($B$2, resultados!$A$1:$ZZ$1, 0))</f>
        <v/>
      </c>
      <c r="C578">
        <f>INDEX(resultados!$A$2:$ZZ$2290, 572, MATCH($B$3, resultados!$A$1:$ZZ$1, 0))</f>
        <v/>
      </c>
    </row>
    <row r="579">
      <c r="A579">
        <f>INDEX(resultados!$A$2:$ZZ$2290, 573, MATCH($B$1, resultados!$A$1:$ZZ$1, 0))</f>
        <v/>
      </c>
      <c r="B579">
        <f>INDEX(resultados!$A$2:$ZZ$2290, 573, MATCH($B$2, resultados!$A$1:$ZZ$1, 0))</f>
        <v/>
      </c>
      <c r="C579">
        <f>INDEX(resultados!$A$2:$ZZ$2290, 573, MATCH($B$3, resultados!$A$1:$ZZ$1, 0))</f>
        <v/>
      </c>
    </row>
    <row r="580">
      <c r="A580">
        <f>INDEX(resultados!$A$2:$ZZ$2290, 574, MATCH($B$1, resultados!$A$1:$ZZ$1, 0))</f>
        <v/>
      </c>
      <c r="B580">
        <f>INDEX(resultados!$A$2:$ZZ$2290, 574, MATCH($B$2, resultados!$A$1:$ZZ$1, 0))</f>
        <v/>
      </c>
      <c r="C580">
        <f>INDEX(resultados!$A$2:$ZZ$2290, 574, MATCH($B$3, resultados!$A$1:$ZZ$1, 0))</f>
        <v/>
      </c>
    </row>
    <row r="581">
      <c r="A581">
        <f>INDEX(resultados!$A$2:$ZZ$2290, 575, MATCH($B$1, resultados!$A$1:$ZZ$1, 0))</f>
        <v/>
      </c>
      <c r="B581">
        <f>INDEX(resultados!$A$2:$ZZ$2290, 575, MATCH($B$2, resultados!$A$1:$ZZ$1, 0))</f>
        <v/>
      </c>
      <c r="C581">
        <f>INDEX(resultados!$A$2:$ZZ$2290, 575, MATCH($B$3, resultados!$A$1:$ZZ$1, 0))</f>
        <v/>
      </c>
    </row>
    <row r="582">
      <c r="A582">
        <f>INDEX(resultados!$A$2:$ZZ$2290, 576, MATCH($B$1, resultados!$A$1:$ZZ$1, 0))</f>
        <v/>
      </c>
      <c r="B582">
        <f>INDEX(resultados!$A$2:$ZZ$2290, 576, MATCH($B$2, resultados!$A$1:$ZZ$1, 0))</f>
        <v/>
      </c>
      <c r="C582">
        <f>INDEX(resultados!$A$2:$ZZ$2290, 576, MATCH($B$3, resultados!$A$1:$ZZ$1, 0))</f>
        <v/>
      </c>
    </row>
    <row r="583">
      <c r="A583">
        <f>INDEX(resultados!$A$2:$ZZ$2290, 577, MATCH($B$1, resultados!$A$1:$ZZ$1, 0))</f>
        <v/>
      </c>
      <c r="B583">
        <f>INDEX(resultados!$A$2:$ZZ$2290, 577, MATCH($B$2, resultados!$A$1:$ZZ$1, 0))</f>
        <v/>
      </c>
      <c r="C583">
        <f>INDEX(resultados!$A$2:$ZZ$2290, 577, MATCH($B$3, resultados!$A$1:$ZZ$1, 0))</f>
        <v/>
      </c>
    </row>
    <row r="584">
      <c r="A584">
        <f>INDEX(resultados!$A$2:$ZZ$2290, 578, MATCH($B$1, resultados!$A$1:$ZZ$1, 0))</f>
        <v/>
      </c>
      <c r="B584">
        <f>INDEX(resultados!$A$2:$ZZ$2290, 578, MATCH($B$2, resultados!$A$1:$ZZ$1, 0))</f>
        <v/>
      </c>
      <c r="C584">
        <f>INDEX(resultados!$A$2:$ZZ$2290, 578, MATCH($B$3, resultados!$A$1:$ZZ$1, 0))</f>
        <v/>
      </c>
    </row>
    <row r="585">
      <c r="A585">
        <f>INDEX(resultados!$A$2:$ZZ$2290, 579, MATCH($B$1, resultados!$A$1:$ZZ$1, 0))</f>
        <v/>
      </c>
      <c r="B585">
        <f>INDEX(resultados!$A$2:$ZZ$2290, 579, MATCH($B$2, resultados!$A$1:$ZZ$1, 0))</f>
        <v/>
      </c>
      <c r="C585">
        <f>INDEX(resultados!$A$2:$ZZ$2290, 579, MATCH($B$3, resultados!$A$1:$ZZ$1, 0))</f>
        <v/>
      </c>
    </row>
    <row r="586">
      <c r="A586">
        <f>INDEX(resultados!$A$2:$ZZ$2290, 580, MATCH($B$1, resultados!$A$1:$ZZ$1, 0))</f>
        <v/>
      </c>
      <c r="B586">
        <f>INDEX(resultados!$A$2:$ZZ$2290, 580, MATCH($B$2, resultados!$A$1:$ZZ$1, 0))</f>
        <v/>
      </c>
      <c r="C586">
        <f>INDEX(resultados!$A$2:$ZZ$2290, 580, MATCH($B$3, resultados!$A$1:$ZZ$1, 0))</f>
        <v/>
      </c>
    </row>
    <row r="587">
      <c r="A587">
        <f>INDEX(resultados!$A$2:$ZZ$2290, 581, MATCH($B$1, resultados!$A$1:$ZZ$1, 0))</f>
        <v/>
      </c>
      <c r="B587">
        <f>INDEX(resultados!$A$2:$ZZ$2290, 581, MATCH($B$2, resultados!$A$1:$ZZ$1, 0))</f>
        <v/>
      </c>
      <c r="C587">
        <f>INDEX(resultados!$A$2:$ZZ$2290, 581, MATCH($B$3, resultados!$A$1:$ZZ$1, 0))</f>
        <v/>
      </c>
    </row>
    <row r="588">
      <c r="A588">
        <f>INDEX(resultados!$A$2:$ZZ$2290, 582, MATCH($B$1, resultados!$A$1:$ZZ$1, 0))</f>
        <v/>
      </c>
      <c r="B588">
        <f>INDEX(resultados!$A$2:$ZZ$2290, 582, MATCH($B$2, resultados!$A$1:$ZZ$1, 0))</f>
        <v/>
      </c>
      <c r="C588">
        <f>INDEX(resultados!$A$2:$ZZ$2290, 582, MATCH($B$3, resultados!$A$1:$ZZ$1, 0))</f>
        <v/>
      </c>
    </row>
    <row r="589">
      <c r="A589">
        <f>INDEX(resultados!$A$2:$ZZ$2290, 583, MATCH($B$1, resultados!$A$1:$ZZ$1, 0))</f>
        <v/>
      </c>
      <c r="B589">
        <f>INDEX(resultados!$A$2:$ZZ$2290, 583, MATCH($B$2, resultados!$A$1:$ZZ$1, 0))</f>
        <v/>
      </c>
      <c r="C589">
        <f>INDEX(resultados!$A$2:$ZZ$2290, 583, MATCH($B$3, resultados!$A$1:$ZZ$1, 0))</f>
        <v/>
      </c>
    </row>
    <row r="590">
      <c r="A590">
        <f>INDEX(resultados!$A$2:$ZZ$2290, 584, MATCH($B$1, resultados!$A$1:$ZZ$1, 0))</f>
        <v/>
      </c>
      <c r="B590">
        <f>INDEX(resultados!$A$2:$ZZ$2290, 584, MATCH($B$2, resultados!$A$1:$ZZ$1, 0))</f>
        <v/>
      </c>
      <c r="C590">
        <f>INDEX(resultados!$A$2:$ZZ$2290, 584, MATCH($B$3, resultados!$A$1:$ZZ$1, 0))</f>
        <v/>
      </c>
    </row>
    <row r="591">
      <c r="A591">
        <f>INDEX(resultados!$A$2:$ZZ$2290, 585, MATCH($B$1, resultados!$A$1:$ZZ$1, 0))</f>
        <v/>
      </c>
      <c r="B591">
        <f>INDEX(resultados!$A$2:$ZZ$2290, 585, MATCH($B$2, resultados!$A$1:$ZZ$1, 0))</f>
        <v/>
      </c>
      <c r="C591">
        <f>INDEX(resultados!$A$2:$ZZ$2290, 585, MATCH($B$3, resultados!$A$1:$ZZ$1, 0))</f>
        <v/>
      </c>
    </row>
    <row r="592">
      <c r="A592">
        <f>INDEX(resultados!$A$2:$ZZ$2290, 586, MATCH($B$1, resultados!$A$1:$ZZ$1, 0))</f>
        <v/>
      </c>
      <c r="B592">
        <f>INDEX(resultados!$A$2:$ZZ$2290, 586, MATCH($B$2, resultados!$A$1:$ZZ$1, 0))</f>
        <v/>
      </c>
      <c r="C592">
        <f>INDEX(resultados!$A$2:$ZZ$2290, 586, MATCH($B$3, resultados!$A$1:$ZZ$1, 0))</f>
        <v/>
      </c>
    </row>
    <row r="593">
      <c r="A593">
        <f>INDEX(resultados!$A$2:$ZZ$2290, 587, MATCH($B$1, resultados!$A$1:$ZZ$1, 0))</f>
        <v/>
      </c>
      <c r="B593">
        <f>INDEX(resultados!$A$2:$ZZ$2290, 587, MATCH($B$2, resultados!$A$1:$ZZ$1, 0))</f>
        <v/>
      </c>
      <c r="C593">
        <f>INDEX(resultados!$A$2:$ZZ$2290, 587, MATCH($B$3, resultados!$A$1:$ZZ$1, 0))</f>
        <v/>
      </c>
    </row>
    <row r="594">
      <c r="A594">
        <f>INDEX(resultados!$A$2:$ZZ$2290, 588, MATCH($B$1, resultados!$A$1:$ZZ$1, 0))</f>
        <v/>
      </c>
      <c r="B594">
        <f>INDEX(resultados!$A$2:$ZZ$2290, 588, MATCH($B$2, resultados!$A$1:$ZZ$1, 0))</f>
        <v/>
      </c>
      <c r="C594">
        <f>INDEX(resultados!$A$2:$ZZ$2290, 588, MATCH($B$3, resultados!$A$1:$ZZ$1, 0))</f>
        <v/>
      </c>
    </row>
    <row r="595">
      <c r="A595">
        <f>INDEX(resultados!$A$2:$ZZ$2290, 589, MATCH($B$1, resultados!$A$1:$ZZ$1, 0))</f>
        <v/>
      </c>
      <c r="B595">
        <f>INDEX(resultados!$A$2:$ZZ$2290, 589, MATCH($B$2, resultados!$A$1:$ZZ$1, 0))</f>
        <v/>
      </c>
      <c r="C595">
        <f>INDEX(resultados!$A$2:$ZZ$2290, 589, MATCH($B$3, resultados!$A$1:$ZZ$1, 0))</f>
        <v/>
      </c>
    </row>
    <row r="596">
      <c r="A596">
        <f>INDEX(resultados!$A$2:$ZZ$2290, 590, MATCH($B$1, resultados!$A$1:$ZZ$1, 0))</f>
        <v/>
      </c>
      <c r="B596">
        <f>INDEX(resultados!$A$2:$ZZ$2290, 590, MATCH($B$2, resultados!$A$1:$ZZ$1, 0))</f>
        <v/>
      </c>
      <c r="C596">
        <f>INDEX(resultados!$A$2:$ZZ$2290, 590, MATCH($B$3, resultados!$A$1:$ZZ$1, 0))</f>
        <v/>
      </c>
    </row>
    <row r="597">
      <c r="A597">
        <f>INDEX(resultados!$A$2:$ZZ$2290, 591, MATCH($B$1, resultados!$A$1:$ZZ$1, 0))</f>
        <v/>
      </c>
      <c r="B597">
        <f>INDEX(resultados!$A$2:$ZZ$2290, 591, MATCH($B$2, resultados!$A$1:$ZZ$1, 0))</f>
        <v/>
      </c>
      <c r="C597">
        <f>INDEX(resultados!$A$2:$ZZ$2290, 591, MATCH($B$3, resultados!$A$1:$ZZ$1, 0))</f>
        <v/>
      </c>
    </row>
    <row r="598">
      <c r="A598">
        <f>INDEX(resultados!$A$2:$ZZ$2290, 592, MATCH($B$1, resultados!$A$1:$ZZ$1, 0))</f>
        <v/>
      </c>
      <c r="B598">
        <f>INDEX(resultados!$A$2:$ZZ$2290, 592, MATCH($B$2, resultados!$A$1:$ZZ$1, 0))</f>
        <v/>
      </c>
      <c r="C598">
        <f>INDEX(resultados!$A$2:$ZZ$2290, 592, MATCH($B$3, resultados!$A$1:$ZZ$1, 0))</f>
        <v/>
      </c>
    </row>
    <row r="599">
      <c r="A599">
        <f>INDEX(resultados!$A$2:$ZZ$2290, 593, MATCH($B$1, resultados!$A$1:$ZZ$1, 0))</f>
        <v/>
      </c>
      <c r="B599">
        <f>INDEX(resultados!$A$2:$ZZ$2290, 593, MATCH($B$2, resultados!$A$1:$ZZ$1, 0))</f>
        <v/>
      </c>
      <c r="C599">
        <f>INDEX(resultados!$A$2:$ZZ$2290, 593, MATCH($B$3, resultados!$A$1:$ZZ$1, 0))</f>
        <v/>
      </c>
    </row>
    <row r="600">
      <c r="A600">
        <f>INDEX(resultados!$A$2:$ZZ$2290, 594, MATCH($B$1, resultados!$A$1:$ZZ$1, 0))</f>
        <v/>
      </c>
      <c r="B600">
        <f>INDEX(resultados!$A$2:$ZZ$2290, 594, MATCH($B$2, resultados!$A$1:$ZZ$1, 0))</f>
        <v/>
      </c>
      <c r="C600">
        <f>INDEX(resultados!$A$2:$ZZ$2290, 594, MATCH($B$3, resultados!$A$1:$ZZ$1, 0))</f>
        <v/>
      </c>
    </row>
    <row r="601">
      <c r="A601">
        <f>INDEX(resultados!$A$2:$ZZ$2290, 595, MATCH($B$1, resultados!$A$1:$ZZ$1, 0))</f>
        <v/>
      </c>
      <c r="B601">
        <f>INDEX(resultados!$A$2:$ZZ$2290, 595, MATCH($B$2, resultados!$A$1:$ZZ$1, 0))</f>
        <v/>
      </c>
      <c r="C601">
        <f>INDEX(resultados!$A$2:$ZZ$2290, 595, MATCH($B$3, resultados!$A$1:$ZZ$1, 0))</f>
        <v/>
      </c>
    </row>
    <row r="602">
      <c r="A602">
        <f>INDEX(resultados!$A$2:$ZZ$2290, 596, MATCH($B$1, resultados!$A$1:$ZZ$1, 0))</f>
        <v/>
      </c>
      <c r="B602">
        <f>INDEX(resultados!$A$2:$ZZ$2290, 596, MATCH($B$2, resultados!$A$1:$ZZ$1, 0))</f>
        <v/>
      </c>
      <c r="C602">
        <f>INDEX(resultados!$A$2:$ZZ$2290, 596, MATCH($B$3, resultados!$A$1:$ZZ$1, 0))</f>
        <v/>
      </c>
    </row>
    <row r="603">
      <c r="A603">
        <f>INDEX(resultados!$A$2:$ZZ$2290, 597, MATCH($B$1, resultados!$A$1:$ZZ$1, 0))</f>
        <v/>
      </c>
      <c r="B603">
        <f>INDEX(resultados!$A$2:$ZZ$2290, 597, MATCH($B$2, resultados!$A$1:$ZZ$1, 0))</f>
        <v/>
      </c>
      <c r="C603">
        <f>INDEX(resultados!$A$2:$ZZ$2290, 597, MATCH($B$3, resultados!$A$1:$ZZ$1, 0))</f>
        <v/>
      </c>
    </row>
    <row r="604">
      <c r="A604">
        <f>INDEX(resultados!$A$2:$ZZ$2290, 598, MATCH($B$1, resultados!$A$1:$ZZ$1, 0))</f>
        <v/>
      </c>
      <c r="B604">
        <f>INDEX(resultados!$A$2:$ZZ$2290, 598, MATCH($B$2, resultados!$A$1:$ZZ$1, 0))</f>
        <v/>
      </c>
      <c r="C604">
        <f>INDEX(resultados!$A$2:$ZZ$2290, 598, MATCH($B$3, resultados!$A$1:$ZZ$1, 0))</f>
        <v/>
      </c>
    </row>
    <row r="605">
      <c r="A605">
        <f>INDEX(resultados!$A$2:$ZZ$2290, 599, MATCH($B$1, resultados!$A$1:$ZZ$1, 0))</f>
        <v/>
      </c>
      <c r="B605">
        <f>INDEX(resultados!$A$2:$ZZ$2290, 599, MATCH($B$2, resultados!$A$1:$ZZ$1, 0))</f>
        <v/>
      </c>
      <c r="C605">
        <f>INDEX(resultados!$A$2:$ZZ$2290, 599, MATCH($B$3, resultados!$A$1:$ZZ$1, 0))</f>
        <v/>
      </c>
    </row>
    <row r="606">
      <c r="A606">
        <f>INDEX(resultados!$A$2:$ZZ$2290, 600, MATCH($B$1, resultados!$A$1:$ZZ$1, 0))</f>
        <v/>
      </c>
      <c r="B606">
        <f>INDEX(resultados!$A$2:$ZZ$2290, 600, MATCH($B$2, resultados!$A$1:$ZZ$1, 0))</f>
        <v/>
      </c>
      <c r="C606">
        <f>INDEX(resultados!$A$2:$ZZ$2290, 600, MATCH($B$3, resultados!$A$1:$ZZ$1, 0))</f>
        <v/>
      </c>
    </row>
    <row r="607">
      <c r="A607">
        <f>INDEX(resultados!$A$2:$ZZ$2290, 601, MATCH($B$1, resultados!$A$1:$ZZ$1, 0))</f>
        <v/>
      </c>
      <c r="B607">
        <f>INDEX(resultados!$A$2:$ZZ$2290, 601, MATCH($B$2, resultados!$A$1:$ZZ$1, 0))</f>
        <v/>
      </c>
      <c r="C607">
        <f>INDEX(resultados!$A$2:$ZZ$2290, 601, MATCH($B$3, resultados!$A$1:$ZZ$1, 0))</f>
        <v/>
      </c>
    </row>
    <row r="608">
      <c r="A608">
        <f>INDEX(resultados!$A$2:$ZZ$2290, 602, MATCH($B$1, resultados!$A$1:$ZZ$1, 0))</f>
        <v/>
      </c>
      <c r="B608">
        <f>INDEX(resultados!$A$2:$ZZ$2290, 602, MATCH($B$2, resultados!$A$1:$ZZ$1, 0))</f>
        <v/>
      </c>
      <c r="C608">
        <f>INDEX(resultados!$A$2:$ZZ$2290, 602, MATCH($B$3, resultados!$A$1:$ZZ$1, 0))</f>
        <v/>
      </c>
    </row>
    <row r="609">
      <c r="A609">
        <f>INDEX(resultados!$A$2:$ZZ$2290, 603, MATCH($B$1, resultados!$A$1:$ZZ$1, 0))</f>
        <v/>
      </c>
      <c r="B609">
        <f>INDEX(resultados!$A$2:$ZZ$2290, 603, MATCH($B$2, resultados!$A$1:$ZZ$1, 0))</f>
        <v/>
      </c>
      <c r="C609">
        <f>INDEX(resultados!$A$2:$ZZ$2290, 603, MATCH($B$3, resultados!$A$1:$ZZ$1, 0))</f>
        <v/>
      </c>
    </row>
    <row r="610">
      <c r="A610">
        <f>INDEX(resultados!$A$2:$ZZ$2290, 604, MATCH($B$1, resultados!$A$1:$ZZ$1, 0))</f>
        <v/>
      </c>
      <c r="B610">
        <f>INDEX(resultados!$A$2:$ZZ$2290, 604, MATCH($B$2, resultados!$A$1:$ZZ$1, 0))</f>
        <v/>
      </c>
      <c r="C610">
        <f>INDEX(resultados!$A$2:$ZZ$2290, 604, MATCH($B$3, resultados!$A$1:$ZZ$1, 0))</f>
        <v/>
      </c>
    </row>
    <row r="611">
      <c r="A611">
        <f>INDEX(resultados!$A$2:$ZZ$2290, 605, MATCH($B$1, resultados!$A$1:$ZZ$1, 0))</f>
        <v/>
      </c>
      <c r="B611">
        <f>INDEX(resultados!$A$2:$ZZ$2290, 605, MATCH($B$2, resultados!$A$1:$ZZ$1, 0))</f>
        <v/>
      </c>
      <c r="C611">
        <f>INDEX(resultados!$A$2:$ZZ$2290, 605, MATCH($B$3, resultados!$A$1:$ZZ$1, 0))</f>
        <v/>
      </c>
    </row>
    <row r="612">
      <c r="A612">
        <f>INDEX(resultados!$A$2:$ZZ$2290, 606, MATCH($B$1, resultados!$A$1:$ZZ$1, 0))</f>
        <v/>
      </c>
      <c r="B612">
        <f>INDEX(resultados!$A$2:$ZZ$2290, 606, MATCH($B$2, resultados!$A$1:$ZZ$1, 0))</f>
        <v/>
      </c>
      <c r="C612">
        <f>INDEX(resultados!$A$2:$ZZ$2290, 606, MATCH($B$3, resultados!$A$1:$ZZ$1, 0))</f>
        <v/>
      </c>
    </row>
    <row r="613">
      <c r="A613">
        <f>INDEX(resultados!$A$2:$ZZ$2290, 607, MATCH($B$1, resultados!$A$1:$ZZ$1, 0))</f>
        <v/>
      </c>
      <c r="B613">
        <f>INDEX(resultados!$A$2:$ZZ$2290, 607, MATCH($B$2, resultados!$A$1:$ZZ$1, 0))</f>
        <v/>
      </c>
      <c r="C613">
        <f>INDEX(resultados!$A$2:$ZZ$2290, 607, MATCH($B$3, resultados!$A$1:$ZZ$1, 0))</f>
        <v/>
      </c>
    </row>
    <row r="614">
      <c r="A614">
        <f>INDEX(resultados!$A$2:$ZZ$2290, 608, MATCH($B$1, resultados!$A$1:$ZZ$1, 0))</f>
        <v/>
      </c>
      <c r="B614">
        <f>INDEX(resultados!$A$2:$ZZ$2290, 608, MATCH($B$2, resultados!$A$1:$ZZ$1, 0))</f>
        <v/>
      </c>
      <c r="C614">
        <f>INDEX(resultados!$A$2:$ZZ$2290, 608, MATCH($B$3, resultados!$A$1:$ZZ$1, 0))</f>
        <v/>
      </c>
    </row>
    <row r="615">
      <c r="A615">
        <f>INDEX(resultados!$A$2:$ZZ$2290, 609, MATCH($B$1, resultados!$A$1:$ZZ$1, 0))</f>
        <v/>
      </c>
      <c r="B615">
        <f>INDEX(resultados!$A$2:$ZZ$2290, 609, MATCH($B$2, resultados!$A$1:$ZZ$1, 0))</f>
        <v/>
      </c>
      <c r="C615">
        <f>INDEX(resultados!$A$2:$ZZ$2290, 609, MATCH($B$3, resultados!$A$1:$ZZ$1, 0))</f>
        <v/>
      </c>
    </row>
    <row r="616">
      <c r="A616">
        <f>INDEX(resultados!$A$2:$ZZ$2290, 610, MATCH($B$1, resultados!$A$1:$ZZ$1, 0))</f>
        <v/>
      </c>
      <c r="B616">
        <f>INDEX(resultados!$A$2:$ZZ$2290, 610, MATCH($B$2, resultados!$A$1:$ZZ$1, 0))</f>
        <v/>
      </c>
      <c r="C616">
        <f>INDEX(resultados!$A$2:$ZZ$2290, 610, MATCH($B$3, resultados!$A$1:$ZZ$1, 0))</f>
        <v/>
      </c>
    </row>
    <row r="617">
      <c r="A617">
        <f>INDEX(resultados!$A$2:$ZZ$2290, 611, MATCH($B$1, resultados!$A$1:$ZZ$1, 0))</f>
        <v/>
      </c>
      <c r="B617">
        <f>INDEX(resultados!$A$2:$ZZ$2290, 611, MATCH($B$2, resultados!$A$1:$ZZ$1, 0))</f>
        <v/>
      </c>
      <c r="C617">
        <f>INDEX(resultados!$A$2:$ZZ$2290, 611, MATCH($B$3, resultados!$A$1:$ZZ$1, 0))</f>
        <v/>
      </c>
    </row>
    <row r="618">
      <c r="A618">
        <f>INDEX(resultados!$A$2:$ZZ$2290, 612, MATCH($B$1, resultados!$A$1:$ZZ$1, 0))</f>
        <v/>
      </c>
      <c r="B618">
        <f>INDEX(resultados!$A$2:$ZZ$2290, 612, MATCH($B$2, resultados!$A$1:$ZZ$1, 0))</f>
        <v/>
      </c>
      <c r="C618">
        <f>INDEX(resultados!$A$2:$ZZ$2290, 612, MATCH($B$3, resultados!$A$1:$ZZ$1, 0))</f>
        <v/>
      </c>
    </row>
    <row r="619">
      <c r="A619">
        <f>INDEX(resultados!$A$2:$ZZ$2290, 613, MATCH($B$1, resultados!$A$1:$ZZ$1, 0))</f>
        <v/>
      </c>
      <c r="B619">
        <f>INDEX(resultados!$A$2:$ZZ$2290, 613, MATCH($B$2, resultados!$A$1:$ZZ$1, 0))</f>
        <v/>
      </c>
      <c r="C619">
        <f>INDEX(resultados!$A$2:$ZZ$2290, 613, MATCH($B$3, resultados!$A$1:$ZZ$1, 0))</f>
        <v/>
      </c>
    </row>
    <row r="620">
      <c r="A620">
        <f>INDEX(resultados!$A$2:$ZZ$2290, 614, MATCH($B$1, resultados!$A$1:$ZZ$1, 0))</f>
        <v/>
      </c>
      <c r="B620">
        <f>INDEX(resultados!$A$2:$ZZ$2290, 614, MATCH($B$2, resultados!$A$1:$ZZ$1, 0))</f>
        <v/>
      </c>
      <c r="C620">
        <f>INDEX(resultados!$A$2:$ZZ$2290, 614, MATCH($B$3, resultados!$A$1:$ZZ$1, 0))</f>
        <v/>
      </c>
    </row>
    <row r="621">
      <c r="A621">
        <f>INDEX(resultados!$A$2:$ZZ$2290, 615, MATCH($B$1, resultados!$A$1:$ZZ$1, 0))</f>
        <v/>
      </c>
      <c r="B621">
        <f>INDEX(resultados!$A$2:$ZZ$2290, 615, MATCH($B$2, resultados!$A$1:$ZZ$1, 0))</f>
        <v/>
      </c>
      <c r="C621">
        <f>INDEX(resultados!$A$2:$ZZ$2290, 615, MATCH($B$3, resultados!$A$1:$ZZ$1, 0))</f>
        <v/>
      </c>
    </row>
    <row r="622">
      <c r="A622">
        <f>INDEX(resultados!$A$2:$ZZ$2290, 616, MATCH($B$1, resultados!$A$1:$ZZ$1, 0))</f>
        <v/>
      </c>
      <c r="B622">
        <f>INDEX(resultados!$A$2:$ZZ$2290, 616, MATCH($B$2, resultados!$A$1:$ZZ$1, 0))</f>
        <v/>
      </c>
      <c r="C622">
        <f>INDEX(resultados!$A$2:$ZZ$2290, 616, MATCH($B$3, resultados!$A$1:$ZZ$1, 0))</f>
        <v/>
      </c>
    </row>
    <row r="623">
      <c r="A623">
        <f>INDEX(resultados!$A$2:$ZZ$2290, 617, MATCH($B$1, resultados!$A$1:$ZZ$1, 0))</f>
        <v/>
      </c>
      <c r="B623">
        <f>INDEX(resultados!$A$2:$ZZ$2290, 617, MATCH($B$2, resultados!$A$1:$ZZ$1, 0))</f>
        <v/>
      </c>
      <c r="C623">
        <f>INDEX(resultados!$A$2:$ZZ$2290, 617, MATCH($B$3, resultados!$A$1:$ZZ$1, 0))</f>
        <v/>
      </c>
    </row>
    <row r="624">
      <c r="A624">
        <f>INDEX(resultados!$A$2:$ZZ$2290, 618, MATCH($B$1, resultados!$A$1:$ZZ$1, 0))</f>
        <v/>
      </c>
      <c r="B624">
        <f>INDEX(resultados!$A$2:$ZZ$2290, 618, MATCH($B$2, resultados!$A$1:$ZZ$1, 0))</f>
        <v/>
      </c>
      <c r="C624">
        <f>INDEX(resultados!$A$2:$ZZ$2290, 618, MATCH($B$3, resultados!$A$1:$ZZ$1, 0))</f>
        <v/>
      </c>
    </row>
    <row r="625">
      <c r="A625">
        <f>INDEX(resultados!$A$2:$ZZ$2290, 619, MATCH($B$1, resultados!$A$1:$ZZ$1, 0))</f>
        <v/>
      </c>
      <c r="B625">
        <f>INDEX(resultados!$A$2:$ZZ$2290, 619, MATCH($B$2, resultados!$A$1:$ZZ$1, 0))</f>
        <v/>
      </c>
      <c r="C625">
        <f>INDEX(resultados!$A$2:$ZZ$2290, 619, MATCH($B$3, resultados!$A$1:$ZZ$1, 0))</f>
        <v/>
      </c>
    </row>
    <row r="626">
      <c r="A626">
        <f>INDEX(resultados!$A$2:$ZZ$2290, 620, MATCH($B$1, resultados!$A$1:$ZZ$1, 0))</f>
        <v/>
      </c>
      <c r="B626">
        <f>INDEX(resultados!$A$2:$ZZ$2290, 620, MATCH($B$2, resultados!$A$1:$ZZ$1, 0))</f>
        <v/>
      </c>
      <c r="C626">
        <f>INDEX(resultados!$A$2:$ZZ$2290, 620, MATCH($B$3, resultados!$A$1:$ZZ$1, 0))</f>
        <v/>
      </c>
    </row>
    <row r="627">
      <c r="A627">
        <f>INDEX(resultados!$A$2:$ZZ$2290, 621, MATCH($B$1, resultados!$A$1:$ZZ$1, 0))</f>
        <v/>
      </c>
      <c r="B627">
        <f>INDEX(resultados!$A$2:$ZZ$2290, 621, MATCH($B$2, resultados!$A$1:$ZZ$1, 0))</f>
        <v/>
      </c>
      <c r="C627">
        <f>INDEX(resultados!$A$2:$ZZ$2290, 621, MATCH($B$3, resultados!$A$1:$ZZ$1, 0))</f>
        <v/>
      </c>
    </row>
    <row r="628">
      <c r="A628">
        <f>INDEX(resultados!$A$2:$ZZ$2290, 622, MATCH($B$1, resultados!$A$1:$ZZ$1, 0))</f>
        <v/>
      </c>
      <c r="B628">
        <f>INDEX(resultados!$A$2:$ZZ$2290, 622, MATCH($B$2, resultados!$A$1:$ZZ$1, 0))</f>
        <v/>
      </c>
      <c r="C628">
        <f>INDEX(resultados!$A$2:$ZZ$2290, 622, MATCH($B$3, resultados!$A$1:$ZZ$1, 0))</f>
        <v/>
      </c>
    </row>
    <row r="629">
      <c r="A629">
        <f>INDEX(resultados!$A$2:$ZZ$2290, 623, MATCH($B$1, resultados!$A$1:$ZZ$1, 0))</f>
        <v/>
      </c>
      <c r="B629">
        <f>INDEX(resultados!$A$2:$ZZ$2290, 623, MATCH($B$2, resultados!$A$1:$ZZ$1, 0))</f>
        <v/>
      </c>
      <c r="C629">
        <f>INDEX(resultados!$A$2:$ZZ$2290, 623, MATCH($B$3, resultados!$A$1:$ZZ$1, 0))</f>
        <v/>
      </c>
    </row>
    <row r="630">
      <c r="A630">
        <f>INDEX(resultados!$A$2:$ZZ$2290, 624, MATCH($B$1, resultados!$A$1:$ZZ$1, 0))</f>
        <v/>
      </c>
      <c r="B630">
        <f>INDEX(resultados!$A$2:$ZZ$2290, 624, MATCH($B$2, resultados!$A$1:$ZZ$1, 0))</f>
        <v/>
      </c>
      <c r="C630">
        <f>INDEX(resultados!$A$2:$ZZ$2290, 624, MATCH($B$3, resultados!$A$1:$ZZ$1, 0))</f>
        <v/>
      </c>
    </row>
    <row r="631">
      <c r="A631">
        <f>INDEX(resultados!$A$2:$ZZ$2290, 625, MATCH($B$1, resultados!$A$1:$ZZ$1, 0))</f>
        <v/>
      </c>
      <c r="B631">
        <f>INDEX(resultados!$A$2:$ZZ$2290, 625, MATCH($B$2, resultados!$A$1:$ZZ$1, 0))</f>
        <v/>
      </c>
      <c r="C631">
        <f>INDEX(resultados!$A$2:$ZZ$2290, 625, MATCH($B$3, resultados!$A$1:$ZZ$1, 0))</f>
        <v/>
      </c>
    </row>
    <row r="632">
      <c r="A632">
        <f>INDEX(resultados!$A$2:$ZZ$2290, 626, MATCH($B$1, resultados!$A$1:$ZZ$1, 0))</f>
        <v/>
      </c>
      <c r="B632">
        <f>INDEX(resultados!$A$2:$ZZ$2290, 626, MATCH($B$2, resultados!$A$1:$ZZ$1, 0))</f>
        <v/>
      </c>
      <c r="C632">
        <f>INDEX(resultados!$A$2:$ZZ$2290, 626, MATCH($B$3, resultados!$A$1:$ZZ$1, 0))</f>
        <v/>
      </c>
    </row>
    <row r="633">
      <c r="A633">
        <f>INDEX(resultados!$A$2:$ZZ$2290, 627, MATCH($B$1, resultados!$A$1:$ZZ$1, 0))</f>
        <v/>
      </c>
      <c r="B633">
        <f>INDEX(resultados!$A$2:$ZZ$2290, 627, MATCH($B$2, resultados!$A$1:$ZZ$1, 0))</f>
        <v/>
      </c>
      <c r="C633">
        <f>INDEX(resultados!$A$2:$ZZ$2290, 627, MATCH($B$3, resultados!$A$1:$ZZ$1, 0))</f>
        <v/>
      </c>
    </row>
    <row r="634">
      <c r="A634">
        <f>INDEX(resultados!$A$2:$ZZ$2290, 628, MATCH($B$1, resultados!$A$1:$ZZ$1, 0))</f>
        <v/>
      </c>
      <c r="B634">
        <f>INDEX(resultados!$A$2:$ZZ$2290, 628, MATCH($B$2, resultados!$A$1:$ZZ$1, 0))</f>
        <v/>
      </c>
      <c r="C634">
        <f>INDEX(resultados!$A$2:$ZZ$2290, 628, MATCH($B$3, resultados!$A$1:$ZZ$1, 0))</f>
        <v/>
      </c>
    </row>
    <row r="635">
      <c r="A635">
        <f>INDEX(resultados!$A$2:$ZZ$2290, 629, MATCH($B$1, resultados!$A$1:$ZZ$1, 0))</f>
        <v/>
      </c>
      <c r="B635">
        <f>INDEX(resultados!$A$2:$ZZ$2290, 629, MATCH($B$2, resultados!$A$1:$ZZ$1, 0))</f>
        <v/>
      </c>
      <c r="C635">
        <f>INDEX(resultados!$A$2:$ZZ$2290, 629, MATCH($B$3, resultados!$A$1:$ZZ$1, 0))</f>
        <v/>
      </c>
    </row>
    <row r="636">
      <c r="A636">
        <f>INDEX(resultados!$A$2:$ZZ$2290, 630, MATCH($B$1, resultados!$A$1:$ZZ$1, 0))</f>
        <v/>
      </c>
      <c r="B636">
        <f>INDEX(resultados!$A$2:$ZZ$2290, 630, MATCH($B$2, resultados!$A$1:$ZZ$1, 0))</f>
        <v/>
      </c>
      <c r="C636">
        <f>INDEX(resultados!$A$2:$ZZ$2290, 630, MATCH($B$3, resultados!$A$1:$ZZ$1, 0))</f>
        <v/>
      </c>
    </row>
    <row r="637">
      <c r="A637">
        <f>INDEX(resultados!$A$2:$ZZ$2290, 631, MATCH($B$1, resultados!$A$1:$ZZ$1, 0))</f>
        <v/>
      </c>
      <c r="B637">
        <f>INDEX(resultados!$A$2:$ZZ$2290, 631, MATCH($B$2, resultados!$A$1:$ZZ$1, 0))</f>
        <v/>
      </c>
      <c r="C637">
        <f>INDEX(resultados!$A$2:$ZZ$2290, 631, MATCH($B$3, resultados!$A$1:$ZZ$1, 0))</f>
        <v/>
      </c>
    </row>
    <row r="638">
      <c r="A638">
        <f>INDEX(resultados!$A$2:$ZZ$2290, 632, MATCH($B$1, resultados!$A$1:$ZZ$1, 0))</f>
        <v/>
      </c>
      <c r="B638">
        <f>INDEX(resultados!$A$2:$ZZ$2290, 632, MATCH($B$2, resultados!$A$1:$ZZ$1, 0))</f>
        <v/>
      </c>
      <c r="C638">
        <f>INDEX(resultados!$A$2:$ZZ$2290, 632, MATCH($B$3, resultados!$A$1:$ZZ$1, 0))</f>
        <v/>
      </c>
    </row>
    <row r="639">
      <c r="A639">
        <f>INDEX(resultados!$A$2:$ZZ$2290, 633, MATCH($B$1, resultados!$A$1:$ZZ$1, 0))</f>
        <v/>
      </c>
      <c r="B639">
        <f>INDEX(resultados!$A$2:$ZZ$2290, 633, MATCH($B$2, resultados!$A$1:$ZZ$1, 0))</f>
        <v/>
      </c>
      <c r="C639">
        <f>INDEX(resultados!$A$2:$ZZ$2290, 633, MATCH($B$3, resultados!$A$1:$ZZ$1, 0))</f>
        <v/>
      </c>
    </row>
    <row r="640">
      <c r="A640">
        <f>INDEX(resultados!$A$2:$ZZ$2290, 634, MATCH($B$1, resultados!$A$1:$ZZ$1, 0))</f>
        <v/>
      </c>
      <c r="B640">
        <f>INDEX(resultados!$A$2:$ZZ$2290, 634, MATCH($B$2, resultados!$A$1:$ZZ$1, 0))</f>
        <v/>
      </c>
      <c r="C640">
        <f>INDEX(resultados!$A$2:$ZZ$2290, 634, MATCH($B$3, resultados!$A$1:$ZZ$1, 0))</f>
        <v/>
      </c>
    </row>
    <row r="641">
      <c r="A641">
        <f>INDEX(resultados!$A$2:$ZZ$2290, 635, MATCH($B$1, resultados!$A$1:$ZZ$1, 0))</f>
        <v/>
      </c>
      <c r="B641">
        <f>INDEX(resultados!$A$2:$ZZ$2290, 635, MATCH($B$2, resultados!$A$1:$ZZ$1, 0))</f>
        <v/>
      </c>
      <c r="C641">
        <f>INDEX(resultados!$A$2:$ZZ$2290, 635, MATCH($B$3, resultados!$A$1:$ZZ$1, 0))</f>
        <v/>
      </c>
    </row>
    <row r="642">
      <c r="A642">
        <f>INDEX(resultados!$A$2:$ZZ$2290, 636, MATCH($B$1, resultados!$A$1:$ZZ$1, 0))</f>
        <v/>
      </c>
      <c r="B642">
        <f>INDEX(resultados!$A$2:$ZZ$2290, 636, MATCH($B$2, resultados!$A$1:$ZZ$1, 0))</f>
        <v/>
      </c>
      <c r="C642">
        <f>INDEX(resultados!$A$2:$ZZ$2290, 636, MATCH($B$3, resultados!$A$1:$ZZ$1, 0))</f>
        <v/>
      </c>
    </row>
    <row r="643">
      <c r="A643">
        <f>INDEX(resultados!$A$2:$ZZ$2290, 637, MATCH($B$1, resultados!$A$1:$ZZ$1, 0))</f>
        <v/>
      </c>
      <c r="B643">
        <f>INDEX(resultados!$A$2:$ZZ$2290, 637, MATCH($B$2, resultados!$A$1:$ZZ$1, 0))</f>
        <v/>
      </c>
      <c r="C643">
        <f>INDEX(resultados!$A$2:$ZZ$2290, 637, MATCH($B$3, resultados!$A$1:$ZZ$1, 0))</f>
        <v/>
      </c>
    </row>
    <row r="644">
      <c r="A644">
        <f>INDEX(resultados!$A$2:$ZZ$2290, 638, MATCH($B$1, resultados!$A$1:$ZZ$1, 0))</f>
        <v/>
      </c>
      <c r="B644">
        <f>INDEX(resultados!$A$2:$ZZ$2290, 638, MATCH($B$2, resultados!$A$1:$ZZ$1, 0))</f>
        <v/>
      </c>
      <c r="C644">
        <f>INDEX(resultados!$A$2:$ZZ$2290, 638, MATCH($B$3, resultados!$A$1:$ZZ$1, 0))</f>
        <v/>
      </c>
    </row>
    <row r="645">
      <c r="A645">
        <f>INDEX(resultados!$A$2:$ZZ$2290, 639, MATCH($B$1, resultados!$A$1:$ZZ$1, 0))</f>
        <v/>
      </c>
      <c r="B645">
        <f>INDEX(resultados!$A$2:$ZZ$2290, 639, MATCH($B$2, resultados!$A$1:$ZZ$1, 0))</f>
        <v/>
      </c>
      <c r="C645">
        <f>INDEX(resultados!$A$2:$ZZ$2290, 639, MATCH($B$3, resultados!$A$1:$ZZ$1, 0))</f>
        <v/>
      </c>
    </row>
    <row r="646">
      <c r="A646">
        <f>INDEX(resultados!$A$2:$ZZ$2290, 640, MATCH($B$1, resultados!$A$1:$ZZ$1, 0))</f>
        <v/>
      </c>
      <c r="B646">
        <f>INDEX(resultados!$A$2:$ZZ$2290, 640, MATCH($B$2, resultados!$A$1:$ZZ$1, 0))</f>
        <v/>
      </c>
      <c r="C646">
        <f>INDEX(resultados!$A$2:$ZZ$2290, 640, MATCH($B$3, resultados!$A$1:$ZZ$1, 0))</f>
        <v/>
      </c>
    </row>
    <row r="647">
      <c r="A647">
        <f>INDEX(resultados!$A$2:$ZZ$2290, 641, MATCH($B$1, resultados!$A$1:$ZZ$1, 0))</f>
        <v/>
      </c>
      <c r="B647">
        <f>INDEX(resultados!$A$2:$ZZ$2290, 641, MATCH($B$2, resultados!$A$1:$ZZ$1, 0))</f>
        <v/>
      </c>
      <c r="C647">
        <f>INDEX(resultados!$A$2:$ZZ$2290, 641, MATCH($B$3, resultados!$A$1:$ZZ$1, 0))</f>
        <v/>
      </c>
    </row>
    <row r="648">
      <c r="A648">
        <f>INDEX(resultados!$A$2:$ZZ$2290, 642, MATCH($B$1, resultados!$A$1:$ZZ$1, 0))</f>
        <v/>
      </c>
      <c r="B648">
        <f>INDEX(resultados!$A$2:$ZZ$2290, 642, MATCH($B$2, resultados!$A$1:$ZZ$1, 0))</f>
        <v/>
      </c>
      <c r="C648">
        <f>INDEX(resultados!$A$2:$ZZ$2290, 642, MATCH($B$3, resultados!$A$1:$ZZ$1, 0))</f>
        <v/>
      </c>
    </row>
    <row r="649">
      <c r="A649">
        <f>INDEX(resultados!$A$2:$ZZ$2290, 643, MATCH($B$1, resultados!$A$1:$ZZ$1, 0))</f>
        <v/>
      </c>
      <c r="B649">
        <f>INDEX(resultados!$A$2:$ZZ$2290, 643, MATCH($B$2, resultados!$A$1:$ZZ$1, 0))</f>
        <v/>
      </c>
      <c r="C649">
        <f>INDEX(resultados!$A$2:$ZZ$2290, 643, MATCH($B$3, resultados!$A$1:$ZZ$1, 0))</f>
        <v/>
      </c>
    </row>
    <row r="650">
      <c r="A650">
        <f>INDEX(resultados!$A$2:$ZZ$2290, 644, MATCH($B$1, resultados!$A$1:$ZZ$1, 0))</f>
        <v/>
      </c>
      <c r="B650">
        <f>INDEX(resultados!$A$2:$ZZ$2290, 644, MATCH($B$2, resultados!$A$1:$ZZ$1, 0))</f>
        <v/>
      </c>
      <c r="C650">
        <f>INDEX(resultados!$A$2:$ZZ$2290, 644, MATCH($B$3, resultados!$A$1:$ZZ$1, 0))</f>
        <v/>
      </c>
    </row>
    <row r="651">
      <c r="A651">
        <f>INDEX(resultados!$A$2:$ZZ$2290, 645, MATCH($B$1, resultados!$A$1:$ZZ$1, 0))</f>
        <v/>
      </c>
      <c r="B651">
        <f>INDEX(resultados!$A$2:$ZZ$2290, 645, MATCH($B$2, resultados!$A$1:$ZZ$1, 0))</f>
        <v/>
      </c>
      <c r="C651">
        <f>INDEX(resultados!$A$2:$ZZ$2290, 645, MATCH($B$3, resultados!$A$1:$ZZ$1, 0))</f>
        <v/>
      </c>
    </row>
    <row r="652">
      <c r="A652">
        <f>INDEX(resultados!$A$2:$ZZ$2290, 646, MATCH($B$1, resultados!$A$1:$ZZ$1, 0))</f>
        <v/>
      </c>
      <c r="B652">
        <f>INDEX(resultados!$A$2:$ZZ$2290, 646, MATCH($B$2, resultados!$A$1:$ZZ$1, 0))</f>
        <v/>
      </c>
      <c r="C652">
        <f>INDEX(resultados!$A$2:$ZZ$2290, 646, MATCH($B$3, resultados!$A$1:$ZZ$1, 0))</f>
        <v/>
      </c>
    </row>
    <row r="653">
      <c r="A653">
        <f>INDEX(resultados!$A$2:$ZZ$2290, 647, MATCH($B$1, resultados!$A$1:$ZZ$1, 0))</f>
        <v/>
      </c>
      <c r="B653">
        <f>INDEX(resultados!$A$2:$ZZ$2290, 647, MATCH($B$2, resultados!$A$1:$ZZ$1, 0))</f>
        <v/>
      </c>
      <c r="C653">
        <f>INDEX(resultados!$A$2:$ZZ$2290, 647, MATCH($B$3, resultados!$A$1:$ZZ$1, 0))</f>
        <v/>
      </c>
    </row>
    <row r="654">
      <c r="A654">
        <f>INDEX(resultados!$A$2:$ZZ$2290, 648, MATCH($B$1, resultados!$A$1:$ZZ$1, 0))</f>
        <v/>
      </c>
      <c r="B654">
        <f>INDEX(resultados!$A$2:$ZZ$2290, 648, MATCH($B$2, resultados!$A$1:$ZZ$1, 0))</f>
        <v/>
      </c>
      <c r="C654">
        <f>INDEX(resultados!$A$2:$ZZ$2290, 648, MATCH($B$3, resultados!$A$1:$ZZ$1, 0))</f>
        <v/>
      </c>
    </row>
    <row r="655">
      <c r="A655">
        <f>INDEX(resultados!$A$2:$ZZ$2290, 649, MATCH($B$1, resultados!$A$1:$ZZ$1, 0))</f>
        <v/>
      </c>
      <c r="B655">
        <f>INDEX(resultados!$A$2:$ZZ$2290, 649, MATCH($B$2, resultados!$A$1:$ZZ$1, 0))</f>
        <v/>
      </c>
      <c r="C655">
        <f>INDEX(resultados!$A$2:$ZZ$2290, 649, MATCH($B$3, resultados!$A$1:$ZZ$1, 0))</f>
        <v/>
      </c>
    </row>
    <row r="656">
      <c r="A656">
        <f>INDEX(resultados!$A$2:$ZZ$2290, 650, MATCH($B$1, resultados!$A$1:$ZZ$1, 0))</f>
        <v/>
      </c>
      <c r="B656">
        <f>INDEX(resultados!$A$2:$ZZ$2290, 650, MATCH($B$2, resultados!$A$1:$ZZ$1, 0))</f>
        <v/>
      </c>
      <c r="C656">
        <f>INDEX(resultados!$A$2:$ZZ$2290, 650, MATCH($B$3, resultados!$A$1:$ZZ$1, 0))</f>
        <v/>
      </c>
    </row>
    <row r="657">
      <c r="A657">
        <f>INDEX(resultados!$A$2:$ZZ$2290, 651, MATCH($B$1, resultados!$A$1:$ZZ$1, 0))</f>
        <v/>
      </c>
      <c r="B657">
        <f>INDEX(resultados!$A$2:$ZZ$2290, 651, MATCH($B$2, resultados!$A$1:$ZZ$1, 0))</f>
        <v/>
      </c>
      <c r="C657">
        <f>INDEX(resultados!$A$2:$ZZ$2290, 651, MATCH($B$3, resultados!$A$1:$ZZ$1, 0))</f>
        <v/>
      </c>
    </row>
    <row r="658">
      <c r="A658">
        <f>INDEX(resultados!$A$2:$ZZ$2290, 652, MATCH($B$1, resultados!$A$1:$ZZ$1, 0))</f>
        <v/>
      </c>
      <c r="B658">
        <f>INDEX(resultados!$A$2:$ZZ$2290, 652, MATCH($B$2, resultados!$A$1:$ZZ$1, 0))</f>
        <v/>
      </c>
      <c r="C658">
        <f>INDEX(resultados!$A$2:$ZZ$2290, 652, MATCH($B$3, resultados!$A$1:$ZZ$1, 0))</f>
        <v/>
      </c>
    </row>
    <row r="659">
      <c r="A659">
        <f>INDEX(resultados!$A$2:$ZZ$2290, 653, MATCH($B$1, resultados!$A$1:$ZZ$1, 0))</f>
        <v/>
      </c>
      <c r="B659">
        <f>INDEX(resultados!$A$2:$ZZ$2290, 653, MATCH($B$2, resultados!$A$1:$ZZ$1, 0))</f>
        <v/>
      </c>
      <c r="C659">
        <f>INDEX(resultados!$A$2:$ZZ$2290, 653, MATCH($B$3, resultados!$A$1:$ZZ$1, 0))</f>
        <v/>
      </c>
    </row>
    <row r="660">
      <c r="A660">
        <f>INDEX(resultados!$A$2:$ZZ$2290, 654, MATCH($B$1, resultados!$A$1:$ZZ$1, 0))</f>
        <v/>
      </c>
      <c r="B660">
        <f>INDEX(resultados!$A$2:$ZZ$2290, 654, MATCH($B$2, resultados!$A$1:$ZZ$1, 0))</f>
        <v/>
      </c>
      <c r="C660">
        <f>INDEX(resultados!$A$2:$ZZ$2290, 654, MATCH($B$3, resultados!$A$1:$ZZ$1, 0))</f>
        <v/>
      </c>
    </row>
    <row r="661">
      <c r="A661">
        <f>INDEX(resultados!$A$2:$ZZ$2290, 655, MATCH($B$1, resultados!$A$1:$ZZ$1, 0))</f>
        <v/>
      </c>
      <c r="B661">
        <f>INDEX(resultados!$A$2:$ZZ$2290, 655, MATCH($B$2, resultados!$A$1:$ZZ$1, 0))</f>
        <v/>
      </c>
      <c r="C661">
        <f>INDEX(resultados!$A$2:$ZZ$2290, 655, MATCH($B$3, resultados!$A$1:$ZZ$1, 0))</f>
        <v/>
      </c>
    </row>
    <row r="662">
      <c r="A662">
        <f>INDEX(resultados!$A$2:$ZZ$2290, 656, MATCH($B$1, resultados!$A$1:$ZZ$1, 0))</f>
        <v/>
      </c>
      <c r="B662">
        <f>INDEX(resultados!$A$2:$ZZ$2290, 656, MATCH($B$2, resultados!$A$1:$ZZ$1, 0))</f>
        <v/>
      </c>
      <c r="C662">
        <f>INDEX(resultados!$A$2:$ZZ$2290, 656, MATCH($B$3, resultados!$A$1:$ZZ$1, 0))</f>
        <v/>
      </c>
    </row>
    <row r="663">
      <c r="A663">
        <f>INDEX(resultados!$A$2:$ZZ$2290, 657, MATCH($B$1, resultados!$A$1:$ZZ$1, 0))</f>
        <v/>
      </c>
      <c r="B663">
        <f>INDEX(resultados!$A$2:$ZZ$2290, 657, MATCH($B$2, resultados!$A$1:$ZZ$1, 0))</f>
        <v/>
      </c>
      <c r="C663">
        <f>INDEX(resultados!$A$2:$ZZ$2290, 657, MATCH($B$3, resultados!$A$1:$ZZ$1, 0))</f>
        <v/>
      </c>
    </row>
    <row r="664">
      <c r="A664">
        <f>INDEX(resultados!$A$2:$ZZ$2290, 658, MATCH($B$1, resultados!$A$1:$ZZ$1, 0))</f>
        <v/>
      </c>
      <c r="B664">
        <f>INDEX(resultados!$A$2:$ZZ$2290, 658, MATCH($B$2, resultados!$A$1:$ZZ$1, 0))</f>
        <v/>
      </c>
      <c r="C664">
        <f>INDEX(resultados!$A$2:$ZZ$2290, 658, MATCH($B$3, resultados!$A$1:$ZZ$1, 0))</f>
        <v/>
      </c>
    </row>
    <row r="665">
      <c r="A665">
        <f>INDEX(resultados!$A$2:$ZZ$2290, 659, MATCH($B$1, resultados!$A$1:$ZZ$1, 0))</f>
        <v/>
      </c>
      <c r="B665">
        <f>INDEX(resultados!$A$2:$ZZ$2290, 659, MATCH($B$2, resultados!$A$1:$ZZ$1, 0))</f>
        <v/>
      </c>
      <c r="C665">
        <f>INDEX(resultados!$A$2:$ZZ$2290, 659, MATCH($B$3, resultados!$A$1:$ZZ$1, 0))</f>
        <v/>
      </c>
    </row>
    <row r="666">
      <c r="A666">
        <f>INDEX(resultados!$A$2:$ZZ$2290, 660, MATCH($B$1, resultados!$A$1:$ZZ$1, 0))</f>
        <v/>
      </c>
      <c r="B666">
        <f>INDEX(resultados!$A$2:$ZZ$2290, 660, MATCH($B$2, resultados!$A$1:$ZZ$1, 0))</f>
        <v/>
      </c>
      <c r="C666">
        <f>INDEX(resultados!$A$2:$ZZ$2290, 660, MATCH($B$3, resultados!$A$1:$ZZ$1, 0))</f>
        <v/>
      </c>
    </row>
    <row r="667">
      <c r="A667">
        <f>INDEX(resultados!$A$2:$ZZ$2290, 661, MATCH($B$1, resultados!$A$1:$ZZ$1, 0))</f>
        <v/>
      </c>
      <c r="B667">
        <f>INDEX(resultados!$A$2:$ZZ$2290, 661, MATCH($B$2, resultados!$A$1:$ZZ$1, 0))</f>
        <v/>
      </c>
      <c r="C667">
        <f>INDEX(resultados!$A$2:$ZZ$2290, 661, MATCH($B$3, resultados!$A$1:$ZZ$1, 0))</f>
        <v/>
      </c>
    </row>
    <row r="668">
      <c r="A668">
        <f>INDEX(resultados!$A$2:$ZZ$2290, 662, MATCH($B$1, resultados!$A$1:$ZZ$1, 0))</f>
        <v/>
      </c>
      <c r="B668">
        <f>INDEX(resultados!$A$2:$ZZ$2290, 662, MATCH($B$2, resultados!$A$1:$ZZ$1, 0))</f>
        <v/>
      </c>
      <c r="C668">
        <f>INDEX(resultados!$A$2:$ZZ$2290, 662, MATCH($B$3, resultados!$A$1:$ZZ$1, 0))</f>
        <v/>
      </c>
    </row>
    <row r="669">
      <c r="A669">
        <f>INDEX(resultados!$A$2:$ZZ$2290, 663, MATCH($B$1, resultados!$A$1:$ZZ$1, 0))</f>
        <v/>
      </c>
      <c r="B669">
        <f>INDEX(resultados!$A$2:$ZZ$2290, 663, MATCH($B$2, resultados!$A$1:$ZZ$1, 0))</f>
        <v/>
      </c>
      <c r="C669">
        <f>INDEX(resultados!$A$2:$ZZ$2290, 663, MATCH($B$3, resultados!$A$1:$ZZ$1, 0))</f>
        <v/>
      </c>
    </row>
    <row r="670">
      <c r="A670">
        <f>INDEX(resultados!$A$2:$ZZ$2290, 664, MATCH($B$1, resultados!$A$1:$ZZ$1, 0))</f>
        <v/>
      </c>
      <c r="B670">
        <f>INDEX(resultados!$A$2:$ZZ$2290, 664, MATCH($B$2, resultados!$A$1:$ZZ$1, 0))</f>
        <v/>
      </c>
      <c r="C670">
        <f>INDEX(resultados!$A$2:$ZZ$2290, 664, MATCH($B$3, resultados!$A$1:$ZZ$1, 0))</f>
        <v/>
      </c>
    </row>
    <row r="671">
      <c r="A671">
        <f>INDEX(resultados!$A$2:$ZZ$2290, 665, MATCH($B$1, resultados!$A$1:$ZZ$1, 0))</f>
        <v/>
      </c>
      <c r="B671">
        <f>INDEX(resultados!$A$2:$ZZ$2290, 665, MATCH($B$2, resultados!$A$1:$ZZ$1, 0))</f>
        <v/>
      </c>
      <c r="C671">
        <f>INDEX(resultados!$A$2:$ZZ$2290, 665, MATCH($B$3, resultados!$A$1:$ZZ$1, 0))</f>
        <v/>
      </c>
    </row>
    <row r="672">
      <c r="A672">
        <f>INDEX(resultados!$A$2:$ZZ$2290, 666, MATCH($B$1, resultados!$A$1:$ZZ$1, 0))</f>
        <v/>
      </c>
      <c r="B672">
        <f>INDEX(resultados!$A$2:$ZZ$2290, 666, MATCH($B$2, resultados!$A$1:$ZZ$1, 0))</f>
        <v/>
      </c>
      <c r="C672">
        <f>INDEX(resultados!$A$2:$ZZ$2290, 666, MATCH($B$3, resultados!$A$1:$ZZ$1, 0))</f>
        <v/>
      </c>
    </row>
    <row r="673">
      <c r="A673">
        <f>INDEX(resultados!$A$2:$ZZ$2290, 667, MATCH($B$1, resultados!$A$1:$ZZ$1, 0))</f>
        <v/>
      </c>
      <c r="B673">
        <f>INDEX(resultados!$A$2:$ZZ$2290, 667, MATCH($B$2, resultados!$A$1:$ZZ$1, 0))</f>
        <v/>
      </c>
      <c r="C673">
        <f>INDEX(resultados!$A$2:$ZZ$2290, 667, MATCH($B$3, resultados!$A$1:$ZZ$1, 0))</f>
        <v/>
      </c>
    </row>
    <row r="674">
      <c r="A674">
        <f>INDEX(resultados!$A$2:$ZZ$2290, 668, MATCH($B$1, resultados!$A$1:$ZZ$1, 0))</f>
        <v/>
      </c>
      <c r="B674">
        <f>INDEX(resultados!$A$2:$ZZ$2290, 668, MATCH($B$2, resultados!$A$1:$ZZ$1, 0))</f>
        <v/>
      </c>
      <c r="C674">
        <f>INDEX(resultados!$A$2:$ZZ$2290, 668, MATCH($B$3, resultados!$A$1:$ZZ$1, 0))</f>
        <v/>
      </c>
    </row>
    <row r="675">
      <c r="A675">
        <f>INDEX(resultados!$A$2:$ZZ$2290, 669, MATCH($B$1, resultados!$A$1:$ZZ$1, 0))</f>
        <v/>
      </c>
      <c r="B675">
        <f>INDEX(resultados!$A$2:$ZZ$2290, 669, MATCH($B$2, resultados!$A$1:$ZZ$1, 0))</f>
        <v/>
      </c>
      <c r="C675">
        <f>INDEX(resultados!$A$2:$ZZ$2290, 669, MATCH($B$3, resultados!$A$1:$ZZ$1, 0))</f>
        <v/>
      </c>
    </row>
    <row r="676">
      <c r="A676">
        <f>INDEX(resultados!$A$2:$ZZ$2290, 670, MATCH($B$1, resultados!$A$1:$ZZ$1, 0))</f>
        <v/>
      </c>
      <c r="B676">
        <f>INDEX(resultados!$A$2:$ZZ$2290, 670, MATCH($B$2, resultados!$A$1:$ZZ$1, 0))</f>
        <v/>
      </c>
      <c r="C676">
        <f>INDEX(resultados!$A$2:$ZZ$2290, 670, MATCH($B$3, resultados!$A$1:$ZZ$1, 0))</f>
        <v/>
      </c>
    </row>
    <row r="677">
      <c r="A677">
        <f>INDEX(resultados!$A$2:$ZZ$2290, 671, MATCH($B$1, resultados!$A$1:$ZZ$1, 0))</f>
        <v/>
      </c>
      <c r="B677">
        <f>INDEX(resultados!$A$2:$ZZ$2290, 671, MATCH($B$2, resultados!$A$1:$ZZ$1, 0))</f>
        <v/>
      </c>
      <c r="C677">
        <f>INDEX(resultados!$A$2:$ZZ$2290, 671, MATCH($B$3, resultados!$A$1:$ZZ$1, 0))</f>
        <v/>
      </c>
    </row>
    <row r="678">
      <c r="A678">
        <f>INDEX(resultados!$A$2:$ZZ$2290, 672, MATCH($B$1, resultados!$A$1:$ZZ$1, 0))</f>
        <v/>
      </c>
      <c r="B678">
        <f>INDEX(resultados!$A$2:$ZZ$2290, 672, MATCH($B$2, resultados!$A$1:$ZZ$1, 0))</f>
        <v/>
      </c>
      <c r="C678">
        <f>INDEX(resultados!$A$2:$ZZ$2290, 672, MATCH($B$3, resultados!$A$1:$ZZ$1, 0))</f>
        <v/>
      </c>
    </row>
    <row r="679">
      <c r="A679">
        <f>INDEX(resultados!$A$2:$ZZ$2290, 673, MATCH($B$1, resultados!$A$1:$ZZ$1, 0))</f>
        <v/>
      </c>
      <c r="B679">
        <f>INDEX(resultados!$A$2:$ZZ$2290, 673, MATCH($B$2, resultados!$A$1:$ZZ$1, 0))</f>
        <v/>
      </c>
      <c r="C679">
        <f>INDEX(resultados!$A$2:$ZZ$2290, 673, MATCH($B$3, resultados!$A$1:$ZZ$1, 0))</f>
        <v/>
      </c>
    </row>
    <row r="680">
      <c r="A680">
        <f>INDEX(resultados!$A$2:$ZZ$2290, 674, MATCH($B$1, resultados!$A$1:$ZZ$1, 0))</f>
        <v/>
      </c>
      <c r="B680">
        <f>INDEX(resultados!$A$2:$ZZ$2290, 674, MATCH($B$2, resultados!$A$1:$ZZ$1, 0))</f>
        <v/>
      </c>
      <c r="C680">
        <f>INDEX(resultados!$A$2:$ZZ$2290, 674, MATCH($B$3, resultados!$A$1:$ZZ$1, 0))</f>
        <v/>
      </c>
    </row>
    <row r="681">
      <c r="A681">
        <f>INDEX(resultados!$A$2:$ZZ$2290, 675, MATCH($B$1, resultados!$A$1:$ZZ$1, 0))</f>
        <v/>
      </c>
      <c r="B681">
        <f>INDEX(resultados!$A$2:$ZZ$2290, 675, MATCH($B$2, resultados!$A$1:$ZZ$1, 0))</f>
        <v/>
      </c>
      <c r="C681">
        <f>INDEX(resultados!$A$2:$ZZ$2290, 675, MATCH($B$3, resultados!$A$1:$ZZ$1, 0))</f>
        <v/>
      </c>
    </row>
    <row r="682">
      <c r="A682">
        <f>INDEX(resultados!$A$2:$ZZ$2290, 676, MATCH($B$1, resultados!$A$1:$ZZ$1, 0))</f>
        <v/>
      </c>
      <c r="B682">
        <f>INDEX(resultados!$A$2:$ZZ$2290, 676, MATCH($B$2, resultados!$A$1:$ZZ$1, 0))</f>
        <v/>
      </c>
      <c r="C682">
        <f>INDEX(resultados!$A$2:$ZZ$2290, 676, MATCH($B$3, resultados!$A$1:$ZZ$1, 0))</f>
        <v/>
      </c>
    </row>
    <row r="683">
      <c r="A683">
        <f>INDEX(resultados!$A$2:$ZZ$2290, 677, MATCH($B$1, resultados!$A$1:$ZZ$1, 0))</f>
        <v/>
      </c>
      <c r="B683">
        <f>INDEX(resultados!$A$2:$ZZ$2290, 677, MATCH($B$2, resultados!$A$1:$ZZ$1, 0))</f>
        <v/>
      </c>
      <c r="C683">
        <f>INDEX(resultados!$A$2:$ZZ$2290, 677, MATCH($B$3, resultados!$A$1:$ZZ$1, 0))</f>
        <v/>
      </c>
    </row>
    <row r="684">
      <c r="A684">
        <f>INDEX(resultados!$A$2:$ZZ$2290, 678, MATCH($B$1, resultados!$A$1:$ZZ$1, 0))</f>
        <v/>
      </c>
      <c r="B684">
        <f>INDEX(resultados!$A$2:$ZZ$2290, 678, MATCH($B$2, resultados!$A$1:$ZZ$1, 0))</f>
        <v/>
      </c>
      <c r="C684">
        <f>INDEX(resultados!$A$2:$ZZ$2290, 678, MATCH($B$3, resultados!$A$1:$ZZ$1, 0))</f>
        <v/>
      </c>
    </row>
    <row r="685">
      <c r="A685">
        <f>INDEX(resultados!$A$2:$ZZ$2290, 679, MATCH($B$1, resultados!$A$1:$ZZ$1, 0))</f>
        <v/>
      </c>
      <c r="B685">
        <f>INDEX(resultados!$A$2:$ZZ$2290, 679, MATCH($B$2, resultados!$A$1:$ZZ$1, 0))</f>
        <v/>
      </c>
      <c r="C685">
        <f>INDEX(resultados!$A$2:$ZZ$2290, 679, MATCH($B$3, resultados!$A$1:$ZZ$1, 0))</f>
        <v/>
      </c>
    </row>
    <row r="686">
      <c r="A686">
        <f>INDEX(resultados!$A$2:$ZZ$2290, 680, MATCH($B$1, resultados!$A$1:$ZZ$1, 0))</f>
        <v/>
      </c>
      <c r="B686">
        <f>INDEX(resultados!$A$2:$ZZ$2290, 680, MATCH($B$2, resultados!$A$1:$ZZ$1, 0))</f>
        <v/>
      </c>
      <c r="C686">
        <f>INDEX(resultados!$A$2:$ZZ$2290, 680, MATCH($B$3, resultados!$A$1:$ZZ$1, 0))</f>
        <v/>
      </c>
    </row>
    <row r="687">
      <c r="A687">
        <f>INDEX(resultados!$A$2:$ZZ$2290, 681, MATCH($B$1, resultados!$A$1:$ZZ$1, 0))</f>
        <v/>
      </c>
      <c r="B687">
        <f>INDEX(resultados!$A$2:$ZZ$2290, 681, MATCH($B$2, resultados!$A$1:$ZZ$1, 0))</f>
        <v/>
      </c>
      <c r="C687">
        <f>INDEX(resultados!$A$2:$ZZ$2290, 681, MATCH($B$3, resultados!$A$1:$ZZ$1, 0))</f>
        <v/>
      </c>
    </row>
    <row r="688">
      <c r="A688">
        <f>INDEX(resultados!$A$2:$ZZ$2290, 682, MATCH($B$1, resultados!$A$1:$ZZ$1, 0))</f>
        <v/>
      </c>
      <c r="B688">
        <f>INDEX(resultados!$A$2:$ZZ$2290, 682, MATCH($B$2, resultados!$A$1:$ZZ$1, 0))</f>
        <v/>
      </c>
      <c r="C688">
        <f>INDEX(resultados!$A$2:$ZZ$2290, 682, MATCH($B$3, resultados!$A$1:$ZZ$1, 0))</f>
        <v/>
      </c>
    </row>
    <row r="689">
      <c r="A689">
        <f>INDEX(resultados!$A$2:$ZZ$2290, 683, MATCH($B$1, resultados!$A$1:$ZZ$1, 0))</f>
        <v/>
      </c>
      <c r="B689">
        <f>INDEX(resultados!$A$2:$ZZ$2290, 683, MATCH($B$2, resultados!$A$1:$ZZ$1, 0))</f>
        <v/>
      </c>
      <c r="C689">
        <f>INDEX(resultados!$A$2:$ZZ$2290, 683, MATCH($B$3, resultados!$A$1:$ZZ$1, 0))</f>
        <v/>
      </c>
    </row>
    <row r="690">
      <c r="A690">
        <f>INDEX(resultados!$A$2:$ZZ$2290, 684, MATCH($B$1, resultados!$A$1:$ZZ$1, 0))</f>
        <v/>
      </c>
      <c r="B690">
        <f>INDEX(resultados!$A$2:$ZZ$2290, 684, MATCH($B$2, resultados!$A$1:$ZZ$1, 0))</f>
        <v/>
      </c>
      <c r="C690">
        <f>INDEX(resultados!$A$2:$ZZ$2290, 684, MATCH($B$3, resultados!$A$1:$ZZ$1, 0))</f>
        <v/>
      </c>
    </row>
    <row r="691">
      <c r="A691">
        <f>INDEX(resultados!$A$2:$ZZ$2290, 685, MATCH($B$1, resultados!$A$1:$ZZ$1, 0))</f>
        <v/>
      </c>
      <c r="B691">
        <f>INDEX(resultados!$A$2:$ZZ$2290, 685, MATCH($B$2, resultados!$A$1:$ZZ$1, 0))</f>
        <v/>
      </c>
      <c r="C691">
        <f>INDEX(resultados!$A$2:$ZZ$2290, 685, MATCH($B$3, resultados!$A$1:$ZZ$1, 0))</f>
        <v/>
      </c>
    </row>
    <row r="692">
      <c r="A692">
        <f>INDEX(resultados!$A$2:$ZZ$2290, 686, MATCH($B$1, resultados!$A$1:$ZZ$1, 0))</f>
        <v/>
      </c>
      <c r="B692">
        <f>INDEX(resultados!$A$2:$ZZ$2290, 686, MATCH($B$2, resultados!$A$1:$ZZ$1, 0))</f>
        <v/>
      </c>
      <c r="C692">
        <f>INDEX(resultados!$A$2:$ZZ$2290, 686, MATCH($B$3, resultados!$A$1:$ZZ$1, 0))</f>
        <v/>
      </c>
    </row>
    <row r="693">
      <c r="A693">
        <f>INDEX(resultados!$A$2:$ZZ$2290, 687, MATCH($B$1, resultados!$A$1:$ZZ$1, 0))</f>
        <v/>
      </c>
      <c r="B693">
        <f>INDEX(resultados!$A$2:$ZZ$2290, 687, MATCH($B$2, resultados!$A$1:$ZZ$1, 0))</f>
        <v/>
      </c>
      <c r="C693">
        <f>INDEX(resultados!$A$2:$ZZ$2290, 687, MATCH($B$3, resultados!$A$1:$ZZ$1, 0))</f>
        <v/>
      </c>
    </row>
    <row r="694">
      <c r="A694">
        <f>INDEX(resultados!$A$2:$ZZ$2290, 688, MATCH($B$1, resultados!$A$1:$ZZ$1, 0))</f>
        <v/>
      </c>
      <c r="B694">
        <f>INDEX(resultados!$A$2:$ZZ$2290, 688, MATCH($B$2, resultados!$A$1:$ZZ$1, 0))</f>
        <v/>
      </c>
      <c r="C694">
        <f>INDEX(resultados!$A$2:$ZZ$2290, 688, MATCH($B$3, resultados!$A$1:$ZZ$1, 0))</f>
        <v/>
      </c>
    </row>
    <row r="695">
      <c r="A695">
        <f>INDEX(resultados!$A$2:$ZZ$2290, 689, MATCH($B$1, resultados!$A$1:$ZZ$1, 0))</f>
        <v/>
      </c>
      <c r="B695">
        <f>INDEX(resultados!$A$2:$ZZ$2290, 689, MATCH($B$2, resultados!$A$1:$ZZ$1, 0))</f>
        <v/>
      </c>
      <c r="C695">
        <f>INDEX(resultados!$A$2:$ZZ$2290, 689, MATCH($B$3, resultados!$A$1:$ZZ$1, 0))</f>
        <v/>
      </c>
    </row>
    <row r="696">
      <c r="A696">
        <f>INDEX(resultados!$A$2:$ZZ$2290, 690, MATCH($B$1, resultados!$A$1:$ZZ$1, 0))</f>
        <v/>
      </c>
      <c r="B696">
        <f>INDEX(resultados!$A$2:$ZZ$2290, 690, MATCH($B$2, resultados!$A$1:$ZZ$1, 0))</f>
        <v/>
      </c>
      <c r="C696">
        <f>INDEX(resultados!$A$2:$ZZ$2290, 690, MATCH($B$3, resultados!$A$1:$ZZ$1, 0))</f>
        <v/>
      </c>
    </row>
    <row r="697">
      <c r="A697">
        <f>INDEX(resultados!$A$2:$ZZ$2290, 691, MATCH($B$1, resultados!$A$1:$ZZ$1, 0))</f>
        <v/>
      </c>
      <c r="B697">
        <f>INDEX(resultados!$A$2:$ZZ$2290, 691, MATCH($B$2, resultados!$A$1:$ZZ$1, 0))</f>
        <v/>
      </c>
      <c r="C697">
        <f>INDEX(resultados!$A$2:$ZZ$2290, 691, MATCH($B$3, resultados!$A$1:$ZZ$1, 0))</f>
        <v/>
      </c>
    </row>
    <row r="698">
      <c r="A698">
        <f>INDEX(resultados!$A$2:$ZZ$2290, 692, MATCH($B$1, resultados!$A$1:$ZZ$1, 0))</f>
        <v/>
      </c>
      <c r="B698">
        <f>INDEX(resultados!$A$2:$ZZ$2290, 692, MATCH($B$2, resultados!$A$1:$ZZ$1, 0))</f>
        <v/>
      </c>
      <c r="C698">
        <f>INDEX(resultados!$A$2:$ZZ$2290, 692, MATCH($B$3, resultados!$A$1:$ZZ$1, 0))</f>
        <v/>
      </c>
    </row>
    <row r="699">
      <c r="A699">
        <f>INDEX(resultados!$A$2:$ZZ$2290, 693, MATCH($B$1, resultados!$A$1:$ZZ$1, 0))</f>
        <v/>
      </c>
      <c r="B699">
        <f>INDEX(resultados!$A$2:$ZZ$2290, 693, MATCH($B$2, resultados!$A$1:$ZZ$1, 0))</f>
        <v/>
      </c>
      <c r="C699">
        <f>INDEX(resultados!$A$2:$ZZ$2290, 693, MATCH($B$3, resultados!$A$1:$ZZ$1, 0))</f>
        <v/>
      </c>
    </row>
    <row r="700">
      <c r="A700">
        <f>INDEX(resultados!$A$2:$ZZ$2290, 694, MATCH($B$1, resultados!$A$1:$ZZ$1, 0))</f>
        <v/>
      </c>
      <c r="B700">
        <f>INDEX(resultados!$A$2:$ZZ$2290, 694, MATCH($B$2, resultados!$A$1:$ZZ$1, 0))</f>
        <v/>
      </c>
      <c r="C700">
        <f>INDEX(resultados!$A$2:$ZZ$2290, 694, MATCH($B$3, resultados!$A$1:$ZZ$1, 0))</f>
        <v/>
      </c>
    </row>
    <row r="701">
      <c r="A701">
        <f>INDEX(resultados!$A$2:$ZZ$2290, 695, MATCH($B$1, resultados!$A$1:$ZZ$1, 0))</f>
        <v/>
      </c>
      <c r="B701">
        <f>INDEX(resultados!$A$2:$ZZ$2290, 695, MATCH($B$2, resultados!$A$1:$ZZ$1, 0))</f>
        <v/>
      </c>
      <c r="C701">
        <f>INDEX(resultados!$A$2:$ZZ$2290, 695, MATCH($B$3, resultados!$A$1:$ZZ$1, 0))</f>
        <v/>
      </c>
    </row>
    <row r="702">
      <c r="A702">
        <f>INDEX(resultados!$A$2:$ZZ$2290, 696, MATCH($B$1, resultados!$A$1:$ZZ$1, 0))</f>
        <v/>
      </c>
      <c r="B702">
        <f>INDEX(resultados!$A$2:$ZZ$2290, 696, MATCH($B$2, resultados!$A$1:$ZZ$1, 0))</f>
        <v/>
      </c>
      <c r="C702">
        <f>INDEX(resultados!$A$2:$ZZ$2290, 696, MATCH($B$3, resultados!$A$1:$ZZ$1, 0))</f>
        <v/>
      </c>
    </row>
    <row r="703">
      <c r="A703">
        <f>INDEX(resultados!$A$2:$ZZ$2290, 697, MATCH($B$1, resultados!$A$1:$ZZ$1, 0))</f>
        <v/>
      </c>
      <c r="B703">
        <f>INDEX(resultados!$A$2:$ZZ$2290, 697, MATCH($B$2, resultados!$A$1:$ZZ$1, 0))</f>
        <v/>
      </c>
      <c r="C703">
        <f>INDEX(resultados!$A$2:$ZZ$2290, 697, MATCH($B$3, resultados!$A$1:$ZZ$1, 0))</f>
        <v/>
      </c>
    </row>
    <row r="704">
      <c r="A704">
        <f>INDEX(resultados!$A$2:$ZZ$2290, 698, MATCH($B$1, resultados!$A$1:$ZZ$1, 0))</f>
        <v/>
      </c>
      <c r="B704">
        <f>INDEX(resultados!$A$2:$ZZ$2290, 698, MATCH($B$2, resultados!$A$1:$ZZ$1, 0))</f>
        <v/>
      </c>
      <c r="C704">
        <f>INDEX(resultados!$A$2:$ZZ$2290, 698, MATCH($B$3, resultados!$A$1:$ZZ$1, 0))</f>
        <v/>
      </c>
    </row>
    <row r="705">
      <c r="A705">
        <f>INDEX(resultados!$A$2:$ZZ$2290, 699, MATCH($B$1, resultados!$A$1:$ZZ$1, 0))</f>
        <v/>
      </c>
      <c r="B705">
        <f>INDEX(resultados!$A$2:$ZZ$2290, 699, MATCH($B$2, resultados!$A$1:$ZZ$1, 0))</f>
        <v/>
      </c>
      <c r="C705">
        <f>INDEX(resultados!$A$2:$ZZ$2290, 699, MATCH($B$3, resultados!$A$1:$ZZ$1, 0))</f>
        <v/>
      </c>
    </row>
    <row r="706">
      <c r="A706">
        <f>INDEX(resultados!$A$2:$ZZ$2290, 700, MATCH($B$1, resultados!$A$1:$ZZ$1, 0))</f>
        <v/>
      </c>
      <c r="B706">
        <f>INDEX(resultados!$A$2:$ZZ$2290, 700, MATCH($B$2, resultados!$A$1:$ZZ$1, 0))</f>
        <v/>
      </c>
      <c r="C706">
        <f>INDEX(resultados!$A$2:$ZZ$2290, 700, MATCH($B$3, resultados!$A$1:$ZZ$1, 0))</f>
        <v/>
      </c>
    </row>
    <row r="707">
      <c r="A707">
        <f>INDEX(resultados!$A$2:$ZZ$2290, 701, MATCH($B$1, resultados!$A$1:$ZZ$1, 0))</f>
        <v/>
      </c>
      <c r="B707">
        <f>INDEX(resultados!$A$2:$ZZ$2290, 701, MATCH($B$2, resultados!$A$1:$ZZ$1, 0))</f>
        <v/>
      </c>
      <c r="C707">
        <f>INDEX(resultados!$A$2:$ZZ$2290, 701, MATCH($B$3, resultados!$A$1:$ZZ$1, 0))</f>
        <v/>
      </c>
    </row>
    <row r="708">
      <c r="A708">
        <f>INDEX(resultados!$A$2:$ZZ$2290, 702, MATCH($B$1, resultados!$A$1:$ZZ$1, 0))</f>
        <v/>
      </c>
      <c r="B708">
        <f>INDEX(resultados!$A$2:$ZZ$2290, 702, MATCH($B$2, resultados!$A$1:$ZZ$1, 0))</f>
        <v/>
      </c>
      <c r="C708">
        <f>INDEX(resultados!$A$2:$ZZ$2290, 702, MATCH($B$3, resultados!$A$1:$ZZ$1, 0))</f>
        <v/>
      </c>
    </row>
    <row r="709">
      <c r="A709">
        <f>INDEX(resultados!$A$2:$ZZ$2290, 703, MATCH($B$1, resultados!$A$1:$ZZ$1, 0))</f>
        <v/>
      </c>
      <c r="B709">
        <f>INDEX(resultados!$A$2:$ZZ$2290, 703, MATCH($B$2, resultados!$A$1:$ZZ$1, 0))</f>
        <v/>
      </c>
      <c r="C709">
        <f>INDEX(resultados!$A$2:$ZZ$2290, 703, MATCH($B$3, resultados!$A$1:$ZZ$1, 0))</f>
        <v/>
      </c>
    </row>
    <row r="710">
      <c r="A710">
        <f>INDEX(resultados!$A$2:$ZZ$2290, 704, MATCH($B$1, resultados!$A$1:$ZZ$1, 0))</f>
        <v/>
      </c>
      <c r="B710">
        <f>INDEX(resultados!$A$2:$ZZ$2290, 704, MATCH($B$2, resultados!$A$1:$ZZ$1, 0))</f>
        <v/>
      </c>
      <c r="C710">
        <f>INDEX(resultados!$A$2:$ZZ$2290, 704, MATCH($B$3, resultados!$A$1:$ZZ$1, 0))</f>
        <v/>
      </c>
    </row>
    <row r="711">
      <c r="A711">
        <f>INDEX(resultados!$A$2:$ZZ$2290, 705, MATCH($B$1, resultados!$A$1:$ZZ$1, 0))</f>
        <v/>
      </c>
      <c r="B711">
        <f>INDEX(resultados!$A$2:$ZZ$2290, 705, MATCH($B$2, resultados!$A$1:$ZZ$1, 0))</f>
        <v/>
      </c>
      <c r="C711">
        <f>INDEX(resultados!$A$2:$ZZ$2290, 705, MATCH($B$3, resultados!$A$1:$ZZ$1, 0))</f>
        <v/>
      </c>
    </row>
    <row r="712">
      <c r="A712">
        <f>INDEX(resultados!$A$2:$ZZ$2290, 706, MATCH($B$1, resultados!$A$1:$ZZ$1, 0))</f>
        <v/>
      </c>
      <c r="B712">
        <f>INDEX(resultados!$A$2:$ZZ$2290, 706, MATCH($B$2, resultados!$A$1:$ZZ$1, 0))</f>
        <v/>
      </c>
      <c r="C712">
        <f>INDEX(resultados!$A$2:$ZZ$2290, 706, MATCH($B$3, resultados!$A$1:$ZZ$1, 0))</f>
        <v/>
      </c>
    </row>
    <row r="713">
      <c r="A713">
        <f>INDEX(resultados!$A$2:$ZZ$2290, 707, MATCH($B$1, resultados!$A$1:$ZZ$1, 0))</f>
        <v/>
      </c>
      <c r="B713">
        <f>INDEX(resultados!$A$2:$ZZ$2290, 707, MATCH($B$2, resultados!$A$1:$ZZ$1, 0))</f>
        <v/>
      </c>
      <c r="C713">
        <f>INDEX(resultados!$A$2:$ZZ$2290, 707, MATCH($B$3, resultados!$A$1:$ZZ$1, 0))</f>
        <v/>
      </c>
    </row>
    <row r="714">
      <c r="A714">
        <f>INDEX(resultados!$A$2:$ZZ$2290, 708, MATCH($B$1, resultados!$A$1:$ZZ$1, 0))</f>
        <v/>
      </c>
      <c r="B714">
        <f>INDEX(resultados!$A$2:$ZZ$2290, 708, MATCH($B$2, resultados!$A$1:$ZZ$1, 0))</f>
        <v/>
      </c>
      <c r="C714">
        <f>INDEX(resultados!$A$2:$ZZ$2290, 708, MATCH($B$3, resultados!$A$1:$ZZ$1, 0))</f>
        <v/>
      </c>
    </row>
    <row r="715">
      <c r="A715">
        <f>INDEX(resultados!$A$2:$ZZ$2290, 709, MATCH($B$1, resultados!$A$1:$ZZ$1, 0))</f>
        <v/>
      </c>
      <c r="B715">
        <f>INDEX(resultados!$A$2:$ZZ$2290, 709, MATCH($B$2, resultados!$A$1:$ZZ$1, 0))</f>
        <v/>
      </c>
      <c r="C715">
        <f>INDEX(resultados!$A$2:$ZZ$2290, 709, MATCH($B$3, resultados!$A$1:$ZZ$1, 0))</f>
        <v/>
      </c>
    </row>
    <row r="716">
      <c r="A716">
        <f>INDEX(resultados!$A$2:$ZZ$2290, 710, MATCH($B$1, resultados!$A$1:$ZZ$1, 0))</f>
        <v/>
      </c>
      <c r="B716">
        <f>INDEX(resultados!$A$2:$ZZ$2290, 710, MATCH($B$2, resultados!$A$1:$ZZ$1, 0))</f>
        <v/>
      </c>
      <c r="C716">
        <f>INDEX(resultados!$A$2:$ZZ$2290, 710, MATCH($B$3, resultados!$A$1:$ZZ$1, 0))</f>
        <v/>
      </c>
    </row>
    <row r="717">
      <c r="A717">
        <f>INDEX(resultados!$A$2:$ZZ$2290, 711, MATCH($B$1, resultados!$A$1:$ZZ$1, 0))</f>
        <v/>
      </c>
      <c r="B717">
        <f>INDEX(resultados!$A$2:$ZZ$2290, 711, MATCH($B$2, resultados!$A$1:$ZZ$1, 0))</f>
        <v/>
      </c>
      <c r="C717">
        <f>INDEX(resultados!$A$2:$ZZ$2290, 711, MATCH($B$3, resultados!$A$1:$ZZ$1, 0))</f>
        <v/>
      </c>
    </row>
    <row r="718">
      <c r="A718">
        <f>INDEX(resultados!$A$2:$ZZ$2290, 712, MATCH($B$1, resultados!$A$1:$ZZ$1, 0))</f>
        <v/>
      </c>
      <c r="B718">
        <f>INDEX(resultados!$A$2:$ZZ$2290, 712, MATCH($B$2, resultados!$A$1:$ZZ$1, 0))</f>
        <v/>
      </c>
      <c r="C718">
        <f>INDEX(resultados!$A$2:$ZZ$2290, 712, MATCH($B$3, resultados!$A$1:$ZZ$1, 0))</f>
        <v/>
      </c>
    </row>
    <row r="719">
      <c r="A719">
        <f>INDEX(resultados!$A$2:$ZZ$2290, 713, MATCH($B$1, resultados!$A$1:$ZZ$1, 0))</f>
        <v/>
      </c>
      <c r="B719">
        <f>INDEX(resultados!$A$2:$ZZ$2290, 713, MATCH($B$2, resultados!$A$1:$ZZ$1, 0))</f>
        <v/>
      </c>
      <c r="C719">
        <f>INDEX(resultados!$A$2:$ZZ$2290, 713, MATCH($B$3, resultados!$A$1:$ZZ$1, 0))</f>
        <v/>
      </c>
    </row>
    <row r="720">
      <c r="A720">
        <f>INDEX(resultados!$A$2:$ZZ$2290, 714, MATCH($B$1, resultados!$A$1:$ZZ$1, 0))</f>
        <v/>
      </c>
      <c r="B720">
        <f>INDEX(resultados!$A$2:$ZZ$2290, 714, MATCH($B$2, resultados!$A$1:$ZZ$1, 0))</f>
        <v/>
      </c>
      <c r="C720">
        <f>INDEX(resultados!$A$2:$ZZ$2290, 714, MATCH($B$3, resultados!$A$1:$ZZ$1, 0))</f>
        <v/>
      </c>
    </row>
    <row r="721">
      <c r="A721">
        <f>INDEX(resultados!$A$2:$ZZ$2290, 715, MATCH($B$1, resultados!$A$1:$ZZ$1, 0))</f>
        <v/>
      </c>
      <c r="B721">
        <f>INDEX(resultados!$A$2:$ZZ$2290, 715, MATCH($B$2, resultados!$A$1:$ZZ$1, 0))</f>
        <v/>
      </c>
      <c r="C721">
        <f>INDEX(resultados!$A$2:$ZZ$2290, 715, MATCH($B$3, resultados!$A$1:$ZZ$1, 0))</f>
        <v/>
      </c>
    </row>
    <row r="722">
      <c r="A722">
        <f>INDEX(resultados!$A$2:$ZZ$2290, 716, MATCH($B$1, resultados!$A$1:$ZZ$1, 0))</f>
        <v/>
      </c>
      <c r="B722">
        <f>INDEX(resultados!$A$2:$ZZ$2290, 716, MATCH($B$2, resultados!$A$1:$ZZ$1, 0))</f>
        <v/>
      </c>
      <c r="C722">
        <f>INDEX(resultados!$A$2:$ZZ$2290, 716, MATCH($B$3, resultados!$A$1:$ZZ$1, 0))</f>
        <v/>
      </c>
    </row>
    <row r="723">
      <c r="A723">
        <f>INDEX(resultados!$A$2:$ZZ$2290, 717, MATCH($B$1, resultados!$A$1:$ZZ$1, 0))</f>
        <v/>
      </c>
      <c r="B723">
        <f>INDEX(resultados!$A$2:$ZZ$2290, 717, MATCH($B$2, resultados!$A$1:$ZZ$1, 0))</f>
        <v/>
      </c>
      <c r="C723">
        <f>INDEX(resultados!$A$2:$ZZ$2290, 717, MATCH($B$3, resultados!$A$1:$ZZ$1, 0))</f>
        <v/>
      </c>
    </row>
    <row r="724">
      <c r="A724">
        <f>INDEX(resultados!$A$2:$ZZ$2290, 718, MATCH($B$1, resultados!$A$1:$ZZ$1, 0))</f>
        <v/>
      </c>
      <c r="B724">
        <f>INDEX(resultados!$A$2:$ZZ$2290, 718, MATCH($B$2, resultados!$A$1:$ZZ$1, 0))</f>
        <v/>
      </c>
      <c r="C724">
        <f>INDEX(resultados!$A$2:$ZZ$2290, 718, MATCH($B$3, resultados!$A$1:$ZZ$1, 0))</f>
        <v/>
      </c>
    </row>
    <row r="725">
      <c r="A725">
        <f>INDEX(resultados!$A$2:$ZZ$2290, 719, MATCH($B$1, resultados!$A$1:$ZZ$1, 0))</f>
        <v/>
      </c>
      <c r="B725">
        <f>INDEX(resultados!$A$2:$ZZ$2290, 719, MATCH($B$2, resultados!$A$1:$ZZ$1, 0))</f>
        <v/>
      </c>
      <c r="C725">
        <f>INDEX(resultados!$A$2:$ZZ$2290, 719, MATCH($B$3, resultados!$A$1:$ZZ$1, 0))</f>
        <v/>
      </c>
    </row>
    <row r="726">
      <c r="A726">
        <f>INDEX(resultados!$A$2:$ZZ$2290, 720, MATCH($B$1, resultados!$A$1:$ZZ$1, 0))</f>
        <v/>
      </c>
      <c r="B726">
        <f>INDEX(resultados!$A$2:$ZZ$2290, 720, MATCH($B$2, resultados!$A$1:$ZZ$1, 0))</f>
        <v/>
      </c>
      <c r="C726">
        <f>INDEX(resultados!$A$2:$ZZ$2290, 720, MATCH($B$3, resultados!$A$1:$ZZ$1, 0))</f>
        <v/>
      </c>
    </row>
    <row r="727">
      <c r="A727">
        <f>INDEX(resultados!$A$2:$ZZ$2290, 721, MATCH($B$1, resultados!$A$1:$ZZ$1, 0))</f>
        <v/>
      </c>
      <c r="B727">
        <f>INDEX(resultados!$A$2:$ZZ$2290, 721, MATCH($B$2, resultados!$A$1:$ZZ$1, 0))</f>
        <v/>
      </c>
      <c r="C727">
        <f>INDEX(resultados!$A$2:$ZZ$2290, 721, MATCH($B$3, resultados!$A$1:$ZZ$1, 0))</f>
        <v/>
      </c>
    </row>
    <row r="728">
      <c r="A728">
        <f>INDEX(resultados!$A$2:$ZZ$2290, 722, MATCH($B$1, resultados!$A$1:$ZZ$1, 0))</f>
        <v/>
      </c>
      <c r="B728">
        <f>INDEX(resultados!$A$2:$ZZ$2290, 722, MATCH($B$2, resultados!$A$1:$ZZ$1, 0))</f>
        <v/>
      </c>
      <c r="C728">
        <f>INDEX(resultados!$A$2:$ZZ$2290, 722, MATCH($B$3, resultados!$A$1:$ZZ$1, 0))</f>
        <v/>
      </c>
    </row>
    <row r="729">
      <c r="A729">
        <f>INDEX(resultados!$A$2:$ZZ$2290, 723, MATCH($B$1, resultados!$A$1:$ZZ$1, 0))</f>
        <v/>
      </c>
      <c r="B729">
        <f>INDEX(resultados!$A$2:$ZZ$2290, 723, MATCH($B$2, resultados!$A$1:$ZZ$1, 0))</f>
        <v/>
      </c>
      <c r="C729">
        <f>INDEX(resultados!$A$2:$ZZ$2290, 723, MATCH($B$3, resultados!$A$1:$ZZ$1, 0))</f>
        <v/>
      </c>
    </row>
    <row r="730">
      <c r="A730">
        <f>INDEX(resultados!$A$2:$ZZ$2290, 724, MATCH($B$1, resultados!$A$1:$ZZ$1, 0))</f>
        <v/>
      </c>
      <c r="B730">
        <f>INDEX(resultados!$A$2:$ZZ$2290, 724, MATCH($B$2, resultados!$A$1:$ZZ$1, 0))</f>
        <v/>
      </c>
      <c r="C730">
        <f>INDEX(resultados!$A$2:$ZZ$2290, 724, MATCH($B$3, resultados!$A$1:$ZZ$1, 0))</f>
        <v/>
      </c>
    </row>
    <row r="731">
      <c r="A731">
        <f>INDEX(resultados!$A$2:$ZZ$2290, 725, MATCH($B$1, resultados!$A$1:$ZZ$1, 0))</f>
        <v/>
      </c>
      <c r="B731">
        <f>INDEX(resultados!$A$2:$ZZ$2290, 725, MATCH($B$2, resultados!$A$1:$ZZ$1, 0))</f>
        <v/>
      </c>
      <c r="C731">
        <f>INDEX(resultados!$A$2:$ZZ$2290, 725, MATCH($B$3, resultados!$A$1:$ZZ$1, 0))</f>
        <v/>
      </c>
    </row>
    <row r="732">
      <c r="A732">
        <f>INDEX(resultados!$A$2:$ZZ$2290, 726, MATCH($B$1, resultados!$A$1:$ZZ$1, 0))</f>
        <v/>
      </c>
      <c r="B732">
        <f>INDEX(resultados!$A$2:$ZZ$2290, 726, MATCH($B$2, resultados!$A$1:$ZZ$1, 0))</f>
        <v/>
      </c>
      <c r="C732">
        <f>INDEX(resultados!$A$2:$ZZ$2290, 726, MATCH($B$3, resultados!$A$1:$ZZ$1, 0))</f>
        <v/>
      </c>
    </row>
    <row r="733">
      <c r="A733">
        <f>INDEX(resultados!$A$2:$ZZ$2290, 727, MATCH($B$1, resultados!$A$1:$ZZ$1, 0))</f>
        <v/>
      </c>
      <c r="B733">
        <f>INDEX(resultados!$A$2:$ZZ$2290, 727, MATCH($B$2, resultados!$A$1:$ZZ$1, 0))</f>
        <v/>
      </c>
      <c r="C733">
        <f>INDEX(resultados!$A$2:$ZZ$2290, 727, MATCH($B$3, resultados!$A$1:$ZZ$1, 0))</f>
        <v/>
      </c>
    </row>
    <row r="734">
      <c r="A734">
        <f>INDEX(resultados!$A$2:$ZZ$2290, 728, MATCH($B$1, resultados!$A$1:$ZZ$1, 0))</f>
        <v/>
      </c>
      <c r="B734">
        <f>INDEX(resultados!$A$2:$ZZ$2290, 728, MATCH($B$2, resultados!$A$1:$ZZ$1, 0))</f>
        <v/>
      </c>
      <c r="C734">
        <f>INDEX(resultados!$A$2:$ZZ$2290, 728, MATCH($B$3, resultados!$A$1:$ZZ$1, 0))</f>
        <v/>
      </c>
    </row>
    <row r="735">
      <c r="A735">
        <f>INDEX(resultados!$A$2:$ZZ$2290, 729, MATCH($B$1, resultados!$A$1:$ZZ$1, 0))</f>
        <v/>
      </c>
      <c r="B735">
        <f>INDEX(resultados!$A$2:$ZZ$2290, 729, MATCH($B$2, resultados!$A$1:$ZZ$1, 0))</f>
        <v/>
      </c>
      <c r="C735">
        <f>INDEX(resultados!$A$2:$ZZ$2290, 729, MATCH($B$3, resultados!$A$1:$ZZ$1, 0))</f>
        <v/>
      </c>
    </row>
    <row r="736">
      <c r="A736">
        <f>INDEX(resultados!$A$2:$ZZ$2290, 730, MATCH($B$1, resultados!$A$1:$ZZ$1, 0))</f>
        <v/>
      </c>
      <c r="B736">
        <f>INDEX(resultados!$A$2:$ZZ$2290, 730, MATCH($B$2, resultados!$A$1:$ZZ$1, 0))</f>
        <v/>
      </c>
      <c r="C736">
        <f>INDEX(resultados!$A$2:$ZZ$2290, 730, MATCH($B$3, resultados!$A$1:$ZZ$1, 0))</f>
        <v/>
      </c>
    </row>
    <row r="737">
      <c r="A737">
        <f>INDEX(resultados!$A$2:$ZZ$2290, 731, MATCH($B$1, resultados!$A$1:$ZZ$1, 0))</f>
        <v/>
      </c>
      <c r="B737">
        <f>INDEX(resultados!$A$2:$ZZ$2290, 731, MATCH($B$2, resultados!$A$1:$ZZ$1, 0))</f>
        <v/>
      </c>
      <c r="C737">
        <f>INDEX(resultados!$A$2:$ZZ$2290, 731, MATCH($B$3, resultados!$A$1:$ZZ$1, 0))</f>
        <v/>
      </c>
    </row>
    <row r="738">
      <c r="A738">
        <f>INDEX(resultados!$A$2:$ZZ$2290, 732, MATCH($B$1, resultados!$A$1:$ZZ$1, 0))</f>
        <v/>
      </c>
      <c r="B738">
        <f>INDEX(resultados!$A$2:$ZZ$2290, 732, MATCH($B$2, resultados!$A$1:$ZZ$1, 0))</f>
        <v/>
      </c>
      <c r="C738">
        <f>INDEX(resultados!$A$2:$ZZ$2290, 732, MATCH($B$3, resultados!$A$1:$ZZ$1, 0))</f>
        <v/>
      </c>
    </row>
    <row r="739">
      <c r="A739">
        <f>INDEX(resultados!$A$2:$ZZ$2290, 733, MATCH($B$1, resultados!$A$1:$ZZ$1, 0))</f>
        <v/>
      </c>
      <c r="B739">
        <f>INDEX(resultados!$A$2:$ZZ$2290, 733, MATCH($B$2, resultados!$A$1:$ZZ$1, 0))</f>
        <v/>
      </c>
      <c r="C739">
        <f>INDEX(resultados!$A$2:$ZZ$2290, 733, MATCH($B$3, resultados!$A$1:$ZZ$1, 0))</f>
        <v/>
      </c>
    </row>
    <row r="740">
      <c r="A740">
        <f>INDEX(resultados!$A$2:$ZZ$2290, 734, MATCH($B$1, resultados!$A$1:$ZZ$1, 0))</f>
        <v/>
      </c>
      <c r="B740">
        <f>INDEX(resultados!$A$2:$ZZ$2290, 734, MATCH($B$2, resultados!$A$1:$ZZ$1, 0))</f>
        <v/>
      </c>
      <c r="C740">
        <f>INDEX(resultados!$A$2:$ZZ$2290, 734, MATCH($B$3, resultados!$A$1:$ZZ$1, 0))</f>
        <v/>
      </c>
    </row>
    <row r="741">
      <c r="A741">
        <f>INDEX(resultados!$A$2:$ZZ$2290, 735, MATCH($B$1, resultados!$A$1:$ZZ$1, 0))</f>
        <v/>
      </c>
      <c r="B741">
        <f>INDEX(resultados!$A$2:$ZZ$2290, 735, MATCH($B$2, resultados!$A$1:$ZZ$1, 0))</f>
        <v/>
      </c>
      <c r="C741">
        <f>INDEX(resultados!$A$2:$ZZ$2290, 735, MATCH($B$3, resultados!$A$1:$ZZ$1, 0))</f>
        <v/>
      </c>
    </row>
    <row r="742">
      <c r="A742">
        <f>INDEX(resultados!$A$2:$ZZ$2290, 736, MATCH($B$1, resultados!$A$1:$ZZ$1, 0))</f>
        <v/>
      </c>
      <c r="B742">
        <f>INDEX(resultados!$A$2:$ZZ$2290, 736, MATCH($B$2, resultados!$A$1:$ZZ$1, 0))</f>
        <v/>
      </c>
      <c r="C742">
        <f>INDEX(resultados!$A$2:$ZZ$2290, 736, MATCH($B$3, resultados!$A$1:$ZZ$1, 0))</f>
        <v/>
      </c>
    </row>
    <row r="743">
      <c r="A743">
        <f>INDEX(resultados!$A$2:$ZZ$2290, 737, MATCH($B$1, resultados!$A$1:$ZZ$1, 0))</f>
        <v/>
      </c>
      <c r="B743">
        <f>INDEX(resultados!$A$2:$ZZ$2290, 737, MATCH($B$2, resultados!$A$1:$ZZ$1, 0))</f>
        <v/>
      </c>
      <c r="C743">
        <f>INDEX(resultados!$A$2:$ZZ$2290, 737, MATCH($B$3, resultados!$A$1:$ZZ$1, 0))</f>
        <v/>
      </c>
    </row>
    <row r="744">
      <c r="A744">
        <f>INDEX(resultados!$A$2:$ZZ$2290, 738, MATCH($B$1, resultados!$A$1:$ZZ$1, 0))</f>
        <v/>
      </c>
      <c r="B744">
        <f>INDEX(resultados!$A$2:$ZZ$2290, 738, MATCH($B$2, resultados!$A$1:$ZZ$1, 0))</f>
        <v/>
      </c>
      <c r="C744">
        <f>INDEX(resultados!$A$2:$ZZ$2290, 738, MATCH($B$3, resultados!$A$1:$ZZ$1, 0))</f>
        <v/>
      </c>
    </row>
    <row r="745">
      <c r="A745">
        <f>INDEX(resultados!$A$2:$ZZ$2290, 739, MATCH($B$1, resultados!$A$1:$ZZ$1, 0))</f>
        <v/>
      </c>
      <c r="B745">
        <f>INDEX(resultados!$A$2:$ZZ$2290, 739, MATCH($B$2, resultados!$A$1:$ZZ$1, 0))</f>
        <v/>
      </c>
      <c r="C745">
        <f>INDEX(resultados!$A$2:$ZZ$2290, 739, MATCH($B$3, resultados!$A$1:$ZZ$1, 0))</f>
        <v/>
      </c>
    </row>
    <row r="746">
      <c r="A746">
        <f>INDEX(resultados!$A$2:$ZZ$2290, 740, MATCH($B$1, resultados!$A$1:$ZZ$1, 0))</f>
        <v/>
      </c>
      <c r="B746">
        <f>INDEX(resultados!$A$2:$ZZ$2290, 740, MATCH($B$2, resultados!$A$1:$ZZ$1, 0))</f>
        <v/>
      </c>
      <c r="C746">
        <f>INDEX(resultados!$A$2:$ZZ$2290, 740, MATCH($B$3, resultados!$A$1:$ZZ$1, 0))</f>
        <v/>
      </c>
    </row>
    <row r="747">
      <c r="A747">
        <f>INDEX(resultados!$A$2:$ZZ$2290, 741, MATCH($B$1, resultados!$A$1:$ZZ$1, 0))</f>
        <v/>
      </c>
      <c r="B747">
        <f>INDEX(resultados!$A$2:$ZZ$2290, 741, MATCH($B$2, resultados!$A$1:$ZZ$1, 0))</f>
        <v/>
      </c>
      <c r="C747">
        <f>INDEX(resultados!$A$2:$ZZ$2290, 741, MATCH($B$3, resultados!$A$1:$ZZ$1, 0))</f>
        <v/>
      </c>
    </row>
    <row r="748">
      <c r="A748">
        <f>INDEX(resultados!$A$2:$ZZ$2290, 742, MATCH($B$1, resultados!$A$1:$ZZ$1, 0))</f>
        <v/>
      </c>
      <c r="B748">
        <f>INDEX(resultados!$A$2:$ZZ$2290, 742, MATCH($B$2, resultados!$A$1:$ZZ$1, 0))</f>
        <v/>
      </c>
      <c r="C748">
        <f>INDEX(resultados!$A$2:$ZZ$2290, 742, MATCH($B$3, resultados!$A$1:$ZZ$1, 0))</f>
        <v/>
      </c>
    </row>
    <row r="749">
      <c r="A749">
        <f>INDEX(resultados!$A$2:$ZZ$2290, 743, MATCH($B$1, resultados!$A$1:$ZZ$1, 0))</f>
        <v/>
      </c>
      <c r="B749">
        <f>INDEX(resultados!$A$2:$ZZ$2290, 743, MATCH($B$2, resultados!$A$1:$ZZ$1, 0))</f>
        <v/>
      </c>
      <c r="C749">
        <f>INDEX(resultados!$A$2:$ZZ$2290, 743, MATCH($B$3, resultados!$A$1:$ZZ$1, 0))</f>
        <v/>
      </c>
    </row>
    <row r="750">
      <c r="A750">
        <f>INDEX(resultados!$A$2:$ZZ$2290, 744, MATCH($B$1, resultados!$A$1:$ZZ$1, 0))</f>
        <v/>
      </c>
      <c r="B750">
        <f>INDEX(resultados!$A$2:$ZZ$2290, 744, MATCH($B$2, resultados!$A$1:$ZZ$1, 0))</f>
        <v/>
      </c>
      <c r="C750">
        <f>INDEX(resultados!$A$2:$ZZ$2290, 744, MATCH($B$3, resultados!$A$1:$ZZ$1, 0))</f>
        <v/>
      </c>
    </row>
    <row r="751">
      <c r="A751">
        <f>INDEX(resultados!$A$2:$ZZ$2290, 745, MATCH($B$1, resultados!$A$1:$ZZ$1, 0))</f>
        <v/>
      </c>
      <c r="B751">
        <f>INDEX(resultados!$A$2:$ZZ$2290, 745, MATCH($B$2, resultados!$A$1:$ZZ$1, 0))</f>
        <v/>
      </c>
      <c r="C751">
        <f>INDEX(resultados!$A$2:$ZZ$2290, 745, MATCH($B$3, resultados!$A$1:$ZZ$1, 0))</f>
        <v/>
      </c>
    </row>
    <row r="752">
      <c r="A752">
        <f>INDEX(resultados!$A$2:$ZZ$2290, 746, MATCH($B$1, resultados!$A$1:$ZZ$1, 0))</f>
        <v/>
      </c>
      <c r="B752">
        <f>INDEX(resultados!$A$2:$ZZ$2290, 746, MATCH($B$2, resultados!$A$1:$ZZ$1, 0))</f>
        <v/>
      </c>
      <c r="C752">
        <f>INDEX(resultados!$A$2:$ZZ$2290, 746, MATCH($B$3, resultados!$A$1:$ZZ$1, 0))</f>
        <v/>
      </c>
    </row>
    <row r="753">
      <c r="A753">
        <f>INDEX(resultados!$A$2:$ZZ$2290, 747, MATCH($B$1, resultados!$A$1:$ZZ$1, 0))</f>
        <v/>
      </c>
      <c r="B753">
        <f>INDEX(resultados!$A$2:$ZZ$2290, 747, MATCH($B$2, resultados!$A$1:$ZZ$1, 0))</f>
        <v/>
      </c>
      <c r="C753">
        <f>INDEX(resultados!$A$2:$ZZ$2290, 747, MATCH($B$3, resultados!$A$1:$ZZ$1, 0))</f>
        <v/>
      </c>
    </row>
    <row r="754">
      <c r="A754">
        <f>INDEX(resultados!$A$2:$ZZ$2290, 748, MATCH($B$1, resultados!$A$1:$ZZ$1, 0))</f>
        <v/>
      </c>
      <c r="B754">
        <f>INDEX(resultados!$A$2:$ZZ$2290, 748, MATCH($B$2, resultados!$A$1:$ZZ$1, 0))</f>
        <v/>
      </c>
      <c r="C754">
        <f>INDEX(resultados!$A$2:$ZZ$2290, 748, MATCH($B$3, resultados!$A$1:$ZZ$1, 0))</f>
        <v/>
      </c>
    </row>
    <row r="755">
      <c r="A755">
        <f>INDEX(resultados!$A$2:$ZZ$2290, 749, MATCH($B$1, resultados!$A$1:$ZZ$1, 0))</f>
        <v/>
      </c>
      <c r="B755">
        <f>INDEX(resultados!$A$2:$ZZ$2290, 749, MATCH($B$2, resultados!$A$1:$ZZ$1, 0))</f>
        <v/>
      </c>
      <c r="C755">
        <f>INDEX(resultados!$A$2:$ZZ$2290, 749, MATCH($B$3, resultados!$A$1:$ZZ$1, 0))</f>
        <v/>
      </c>
    </row>
    <row r="756">
      <c r="A756">
        <f>INDEX(resultados!$A$2:$ZZ$2290, 750, MATCH($B$1, resultados!$A$1:$ZZ$1, 0))</f>
        <v/>
      </c>
      <c r="B756">
        <f>INDEX(resultados!$A$2:$ZZ$2290, 750, MATCH($B$2, resultados!$A$1:$ZZ$1, 0))</f>
        <v/>
      </c>
      <c r="C756">
        <f>INDEX(resultados!$A$2:$ZZ$2290, 750, MATCH($B$3, resultados!$A$1:$ZZ$1, 0))</f>
        <v/>
      </c>
    </row>
    <row r="757">
      <c r="A757">
        <f>INDEX(resultados!$A$2:$ZZ$2290, 751, MATCH($B$1, resultados!$A$1:$ZZ$1, 0))</f>
        <v/>
      </c>
      <c r="B757">
        <f>INDEX(resultados!$A$2:$ZZ$2290, 751, MATCH($B$2, resultados!$A$1:$ZZ$1, 0))</f>
        <v/>
      </c>
      <c r="C757">
        <f>INDEX(resultados!$A$2:$ZZ$2290, 751, MATCH($B$3, resultados!$A$1:$ZZ$1, 0))</f>
        <v/>
      </c>
    </row>
    <row r="758">
      <c r="A758">
        <f>INDEX(resultados!$A$2:$ZZ$2290, 752, MATCH($B$1, resultados!$A$1:$ZZ$1, 0))</f>
        <v/>
      </c>
      <c r="B758">
        <f>INDEX(resultados!$A$2:$ZZ$2290, 752, MATCH($B$2, resultados!$A$1:$ZZ$1, 0))</f>
        <v/>
      </c>
      <c r="C758">
        <f>INDEX(resultados!$A$2:$ZZ$2290, 752, MATCH($B$3, resultados!$A$1:$ZZ$1, 0))</f>
        <v/>
      </c>
    </row>
    <row r="759">
      <c r="A759">
        <f>INDEX(resultados!$A$2:$ZZ$2290, 753, MATCH($B$1, resultados!$A$1:$ZZ$1, 0))</f>
        <v/>
      </c>
      <c r="B759">
        <f>INDEX(resultados!$A$2:$ZZ$2290, 753, MATCH($B$2, resultados!$A$1:$ZZ$1, 0))</f>
        <v/>
      </c>
      <c r="C759">
        <f>INDEX(resultados!$A$2:$ZZ$2290, 753, MATCH($B$3, resultados!$A$1:$ZZ$1, 0))</f>
        <v/>
      </c>
    </row>
    <row r="760">
      <c r="A760">
        <f>INDEX(resultados!$A$2:$ZZ$2290, 754, MATCH($B$1, resultados!$A$1:$ZZ$1, 0))</f>
        <v/>
      </c>
      <c r="B760">
        <f>INDEX(resultados!$A$2:$ZZ$2290, 754, MATCH($B$2, resultados!$A$1:$ZZ$1, 0))</f>
        <v/>
      </c>
      <c r="C760">
        <f>INDEX(resultados!$A$2:$ZZ$2290, 754, MATCH($B$3, resultados!$A$1:$ZZ$1, 0))</f>
        <v/>
      </c>
    </row>
    <row r="761">
      <c r="A761">
        <f>INDEX(resultados!$A$2:$ZZ$2290, 755, MATCH($B$1, resultados!$A$1:$ZZ$1, 0))</f>
        <v/>
      </c>
      <c r="B761">
        <f>INDEX(resultados!$A$2:$ZZ$2290, 755, MATCH($B$2, resultados!$A$1:$ZZ$1, 0))</f>
        <v/>
      </c>
      <c r="C761">
        <f>INDEX(resultados!$A$2:$ZZ$2290, 755, MATCH($B$3, resultados!$A$1:$ZZ$1, 0))</f>
        <v/>
      </c>
    </row>
    <row r="762">
      <c r="A762">
        <f>INDEX(resultados!$A$2:$ZZ$2290, 756, MATCH($B$1, resultados!$A$1:$ZZ$1, 0))</f>
        <v/>
      </c>
      <c r="B762">
        <f>INDEX(resultados!$A$2:$ZZ$2290, 756, MATCH($B$2, resultados!$A$1:$ZZ$1, 0))</f>
        <v/>
      </c>
      <c r="C762">
        <f>INDEX(resultados!$A$2:$ZZ$2290, 756, MATCH($B$3, resultados!$A$1:$ZZ$1, 0))</f>
        <v/>
      </c>
    </row>
    <row r="763">
      <c r="A763">
        <f>INDEX(resultados!$A$2:$ZZ$2290, 757, MATCH($B$1, resultados!$A$1:$ZZ$1, 0))</f>
        <v/>
      </c>
      <c r="B763">
        <f>INDEX(resultados!$A$2:$ZZ$2290, 757, MATCH($B$2, resultados!$A$1:$ZZ$1, 0))</f>
        <v/>
      </c>
      <c r="C763">
        <f>INDEX(resultados!$A$2:$ZZ$2290, 757, MATCH($B$3, resultados!$A$1:$ZZ$1, 0))</f>
        <v/>
      </c>
    </row>
    <row r="764">
      <c r="A764">
        <f>INDEX(resultados!$A$2:$ZZ$2290, 758, MATCH($B$1, resultados!$A$1:$ZZ$1, 0))</f>
        <v/>
      </c>
      <c r="B764">
        <f>INDEX(resultados!$A$2:$ZZ$2290, 758, MATCH($B$2, resultados!$A$1:$ZZ$1, 0))</f>
        <v/>
      </c>
      <c r="C764">
        <f>INDEX(resultados!$A$2:$ZZ$2290, 758, MATCH($B$3, resultados!$A$1:$ZZ$1, 0))</f>
        <v/>
      </c>
    </row>
    <row r="765">
      <c r="A765">
        <f>INDEX(resultados!$A$2:$ZZ$2290, 759, MATCH($B$1, resultados!$A$1:$ZZ$1, 0))</f>
        <v/>
      </c>
      <c r="B765">
        <f>INDEX(resultados!$A$2:$ZZ$2290, 759, MATCH($B$2, resultados!$A$1:$ZZ$1, 0))</f>
        <v/>
      </c>
      <c r="C765">
        <f>INDEX(resultados!$A$2:$ZZ$2290, 759, MATCH($B$3, resultados!$A$1:$ZZ$1, 0))</f>
        <v/>
      </c>
    </row>
    <row r="766">
      <c r="A766">
        <f>INDEX(resultados!$A$2:$ZZ$2290, 760, MATCH($B$1, resultados!$A$1:$ZZ$1, 0))</f>
        <v/>
      </c>
      <c r="B766">
        <f>INDEX(resultados!$A$2:$ZZ$2290, 760, MATCH($B$2, resultados!$A$1:$ZZ$1, 0))</f>
        <v/>
      </c>
      <c r="C766">
        <f>INDEX(resultados!$A$2:$ZZ$2290, 760, MATCH($B$3, resultados!$A$1:$ZZ$1, 0))</f>
        <v/>
      </c>
    </row>
    <row r="767">
      <c r="A767">
        <f>INDEX(resultados!$A$2:$ZZ$2290, 761, MATCH($B$1, resultados!$A$1:$ZZ$1, 0))</f>
        <v/>
      </c>
      <c r="B767">
        <f>INDEX(resultados!$A$2:$ZZ$2290, 761, MATCH($B$2, resultados!$A$1:$ZZ$1, 0))</f>
        <v/>
      </c>
      <c r="C767">
        <f>INDEX(resultados!$A$2:$ZZ$2290, 761, MATCH($B$3, resultados!$A$1:$ZZ$1, 0))</f>
        <v/>
      </c>
    </row>
    <row r="768">
      <c r="A768">
        <f>INDEX(resultados!$A$2:$ZZ$2290, 762, MATCH($B$1, resultados!$A$1:$ZZ$1, 0))</f>
        <v/>
      </c>
      <c r="B768">
        <f>INDEX(resultados!$A$2:$ZZ$2290, 762, MATCH($B$2, resultados!$A$1:$ZZ$1, 0))</f>
        <v/>
      </c>
      <c r="C768">
        <f>INDEX(resultados!$A$2:$ZZ$2290, 762, MATCH($B$3, resultados!$A$1:$ZZ$1, 0))</f>
        <v/>
      </c>
    </row>
    <row r="769">
      <c r="A769">
        <f>INDEX(resultados!$A$2:$ZZ$2290, 763, MATCH($B$1, resultados!$A$1:$ZZ$1, 0))</f>
        <v/>
      </c>
      <c r="B769">
        <f>INDEX(resultados!$A$2:$ZZ$2290, 763, MATCH($B$2, resultados!$A$1:$ZZ$1, 0))</f>
        <v/>
      </c>
      <c r="C769">
        <f>INDEX(resultados!$A$2:$ZZ$2290, 763, MATCH($B$3, resultados!$A$1:$ZZ$1, 0))</f>
        <v/>
      </c>
    </row>
    <row r="770">
      <c r="A770">
        <f>INDEX(resultados!$A$2:$ZZ$2290, 764, MATCH($B$1, resultados!$A$1:$ZZ$1, 0))</f>
        <v/>
      </c>
      <c r="B770">
        <f>INDEX(resultados!$A$2:$ZZ$2290, 764, MATCH($B$2, resultados!$A$1:$ZZ$1, 0))</f>
        <v/>
      </c>
      <c r="C770">
        <f>INDEX(resultados!$A$2:$ZZ$2290, 764, MATCH($B$3, resultados!$A$1:$ZZ$1, 0))</f>
        <v/>
      </c>
    </row>
    <row r="771">
      <c r="A771">
        <f>INDEX(resultados!$A$2:$ZZ$2290, 765, MATCH($B$1, resultados!$A$1:$ZZ$1, 0))</f>
        <v/>
      </c>
      <c r="B771">
        <f>INDEX(resultados!$A$2:$ZZ$2290, 765, MATCH($B$2, resultados!$A$1:$ZZ$1, 0))</f>
        <v/>
      </c>
      <c r="C771">
        <f>INDEX(resultados!$A$2:$ZZ$2290, 765, MATCH($B$3, resultados!$A$1:$ZZ$1, 0))</f>
        <v/>
      </c>
    </row>
    <row r="772">
      <c r="A772">
        <f>INDEX(resultados!$A$2:$ZZ$2290, 766, MATCH($B$1, resultados!$A$1:$ZZ$1, 0))</f>
        <v/>
      </c>
      <c r="B772">
        <f>INDEX(resultados!$A$2:$ZZ$2290, 766, MATCH($B$2, resultados!$A$1:$ZZ$1, 0))</f>
        <v/>
      </c>
      <c r="C772">
        <f>INDEX(resultados!$A$2:$ZZ$2290, 766, MATCH($B$3, resultados!$A$1:$ZZ$1, 0))</f>
        <v/>
      </c>
    </row>
    <row r="773">
      <c r="A773">
        <f>INDEX(resultados!$A$2:$ZZ$2290, 767, MATCH($B$1, resultados!$A$1:$ZZ$1, 0))</f>
        <v/>
      </c>
      <c r="B773">
        <f>INDEX(resultados!$A$2:$ZZ$2290, 767, MATCH($B$2, resultados!$A$1:$ZZ$1, 0))</f>
        <v/>
      </c>
      <c r="C773">
        <f>INDEX(resultados!$A$2:$ZZ$2290, 767, MATCH($B$3, resultados!$A$1:$ZZ$1, 0))</f>
        <v/>
      </c>
    </row>
    <row r="774">
      <c r="A774">
        <f>INDEX(resultados!$A$2:$ZZ$2290, 768, MATCH($B$1, resultados!$A$1:$ZZ$1, 0))</f>
        <v/>
      </c>
      <c r="B774">
        <f>INDEX(resultados!$A$2:$ZZ$2290, 768, MATCH($B$2, resultados!$A$1:$ZZ$1, 0))</f>
        <v/>
      </c>
      <c r="C774">
        <f>INDEX(resultados!$A$2:$ZZ$2290, 768, MATCH($B$3, resultados!$A$1:$ZZ$1, 0))</f>
        <v/>
      </c>
    </row>
    <row r="775">
      <c r="A775">
        <f>INDEX(resultados!$A$2:$ZZ$2290, 769, MATCH($B$1, resultados!$A$1:$ZZ$1, 0))</f>
        <v/>
      </c>
      <c r="B775">
        <f>INDEX(resultados!$A$2:$ZZ$2290, 769, MATCH($B$2, resultados!$A$1:$ZZ$1, 0))</f>
        <v/>
      </c>
      <c r="C775">
        <f>INDEX(resultados!$A$2:$ZZ$2290, 769, MATCH($B$3, resultados!$A$1:$ZZ$1, 0))</f>
        <v/>
      </c>
    </row>
    <row r="776">
      <c r="A776">
        <f>INDEX(resultados!$A$2:$ZZ$2290, 770, MATCH($B$1, resultados!$A$1:$ZZ$1, 0))</f>
        <v/>
      </c>
      <c r="B776">
        <f>INDEX(resultados!$A$2:$ZZ$2290, 770, MATCH($B$2, resultados!$A$1:$ZZ$1, 0))</f>
        <v/>
      </c>
      <c r="C776">
        <f>INDEX(resultados!$A$2:$ZZ$2290, 770, MATCH($B$3, resultados!$A$1:$ZZ$1, 0))</f>
        <v/>
      </c>
    </row>
    <row r="777">
      <c r="A777">
        <f>INDEX(resultados!$A$2:$ZZ$2290, 771, MATCH($B$1, resultados!$A$1:$ZZ$1, 0))</f>
        <v/>
      </c>
      <c r="B777">
        <f>INDEX(resultados!$A$2:$ZZ$2290, 771, MATCH($B$2, resultados!$A$1:$ZZ$1, 0))</f>
        <v/>
      </c>
      <c r="C777">
        <f>INDEX(resultados!$A$2:$ZZ$2290, 771, MATCH($B$3, resultados!$A$1:$ZZ$1, 0))</f>
        <v/>
      </c>
    </row>
    <row r="778">
      <c r="A778">
        <f>INDEX(resultados!$A$2:$ZZ$2290, 772, MATCH($B$1, resultados!$A$1:$ZZ$1, 0))</f>
        <v/>
      </c>
      <c r="B778">
        <f>INDEX(resultados!$A$2:$ZZ$2290, 772, MATCH($B$2, resultados!$A$1:$ZZ$1, 0))</f>
        <v/>
      </c>
      <c r="C778">
        <f>INDEX(resultados!$A$2:$ZZ$2290, 772, MATCH($B$3, resultados!$A$1:$ZZ$1, 0))</f>
        <v/>
      </c>
    </row>
    <row r="779">
      <c r="A779">
        <f>INDEX(resultados!$A$2:$ZZ$2290, 773, MATCH($B$1, resultados!$A$1:$ZZ$1, 0))</f>
        <v/>
      </c>
      <c r="B779">
        <f>INDEX(resultados!$A$2:$ZZ$2290, 773, MATCH($B$2, resultados!$A$1:$ZZ$1, 0))</f>
        <v/>
      </c>
      <c r="C779">
        <f>INDEX(resultados!$A$2:$ZZ$2290, 773, MATCH($B$3, resultados!$A$1:$ZZ$1, 0))</f>
        <v/>
      </c>
    </row>
    <row r="780">
      <c r="A780">
        <f>INDEX(resultados!$A$2:$ZZ$2290, 774, MATCH($B$1, resultados!$A$1:$ZZ$1, 0))</f>
        <v/>
      </c>
      <c r="B780">
        <f>INDEX(resultados!$A$2:$ZZ$2290, 774, MATCH($B$2, resultados!$A$1:$ZZ$1, 0))</f>
        <v/>
      </c>
      <c r="C780">
        <f>INDEX(resultados!$A$2:$ZZ$2290, 774, MATCH($B$3, resultados!$A$1:$ZZ$1, 0))</f>
        <v/>
      </c>
    </row>
    <row r="781">
      <c r="A781">
        <f>INDEX(resultados!$A$2:$ZZ$2290, 775, MATCH($B$1, resultados!$A$1:$ZZ$1, 0))</f>
        <v/>
      </c>
      <c r="B781">
        <f>INDEX(resultados!$A$2:$ZZ$2290, 775, MATCH($B$2, resultados!$A$1:$ZZ$1, 0))</f>
        <v/>
      </c>
      <c r="C781">
        <f>INDEX(resultados!$A$2:$ZZ$2290, 775, MATCH($B$3, resultados!$A$1:$ZZ$1, 0))</f>
        <v/>
      </c>
    </row>
    <row r="782">
      <c r="A782">
        <f>INDEX(resultados!$A$2:$ZZ$2290, 776, MATCH($B$1, resultados!$A$1:$ZZ$1, 0))</f>
        <v/>
      </c>
      <c r="B782">
        <f>INDEX(resultados!$A$2:$ZZ$2290, 776, MATCH($B$2, resultados!$A$1:$ZZ$1, 0))</f>
        <v/>
      </c>
      <c r="C782">
        <f>INDEX(resultados!$A$2:$ZZ$2290, 776, MATCH($B$3, resultados!$A$1:$ZZ$1, 0))</f>
        <v/>
      </c>
    </row>
    <row r="783">
      <c r="A783">
        <f>INDEX(resultados!$A$2:$ZZ$2290, 777, MATCH($B$1, resultados!$A$1:$ZZ$1, 0))</f>
        <v/>
      </c>
      <c r="B783">
        <f>INDEX(resultados!$A$2:$ZZ$2290, 777, MATCH($B$2, resultados!$A$1:$ZZ$1, 0))</f>
        <v/>
      </c>
      <c r="C783">
        <f>INDEX(resultados!$A$2:$ZZ$2290, 777, MATCH($B$3, resultados!$A$1:$ZZ$1, 0))</f>
        <v/>
      </c>
    </row>
    <row r="784">
      <c r="A784">
        <f>INDEX(resultados!$A$2:$ZZ$2290, 778, MATCH($B$1, resultados!$A$1:$ZZ$1, 0))</f>
        <v/>
      </c>
      <c r="B784">
        <f>INDEX(resultados!$A$2:$ZZ$2290, 778, MATCH($B$2, resultados!$A$1:$ZZ$1, 0))</f>
        <v/>
      </c>
      <c r="C784">
        <f>INDEX(resultados!$A$2:$ZZ$2290, 778, MATCH($B$3, resultados!$A$1:$ZZ$1, 0))</f>
        <v/>
      </c>
    </row>
    <row r="785">
      <c r="A785">
        <f>INDEX(resultados!$A$2:$ZZ$2290, 779, MATCH($B$1, resultados!$A$1:$ZZ$1, 0))</f>
        <v/>
      </c>
      <c r="B785">
        <f>INDEX(resultados!$A$2:$ZZ$2290, 779, MATCH($B$2, resultados!$A$1:$ZZ$1, 0))</f>
        <v/>
      </c>
      <c r="C785">
        <f>INDEX(resultados!$A$2:$ZZ$2290, 779, MATCH($B$3, resultados!$A$1:$ZZ$1, 0))</f>
        <v/>
      </c>
    </row>
    <row r="786">
      <c r="A786">
        <f>INDEX(resultados!$A$2:$ZZ$2290, 780, MATCH($B$1, resultados!$A$1:$ZZ$1, 0))</f>
        <v/>
      </c>
      <c r="B786">
        <f>INDEX(resultados!$A$2:$ZZ$2290, 780, MATCH($B$2, resultados!$A$1:$ZZ$1, 0))</f>
        <v/>
      </c>
      <c r="C786">
        <f>INDEX(resultados!$A$2:$ZZ$2290, 780, MATCH($B$3, resultados!$A$1:$ZZ$1, 0))</f>
        <v/>
      </c>
    </row>
    <row r="787">
      <c r="A787">
        <f>INDEX(resultados!$A$2:$ZZ$2290, 781, MATCH($B$1, resultados!$A$1:$ZZ$1, 0))</f>
        <v/>
      </c>
      <c r="B787">
        <f>INDEX(resultados!$A$2:$ZZ$2290, 781, MATCH($B$2, resultados!$A$1:$ZZ$1, 0))</f>
        <v/>
      </c>
      <c r="C787">
        <f>INDEX(resultados!$A$2:$ZZ$2290, 781, MATCH($B$3, resultados!$A$1:$ZZ$1, 0))</f>
        <v/>
      </c>
    </row>
    <row r="788">
      <c r="A788">
        <f>INDEX(resultados!$A$2:$ZZ$2290, 782, MATCH($B$1, resultados!$A$1:$ZZ$1, 0))</f>
        <v/>
      </c>
      <c r="B788">
        <f>INDEX(resultados!$A$2:$ZZ$2290, 782, MATCH($B$2, resultados!$A$1:$ZZ$1, 0))</f>
        <v/>
      </c>
      <c r="C788">
        <f>INDEX(resultados!$A$2:$ZZ$2290, 782, MATCH($B$3, resultados!$A$1:$ZZ$1, 0))</f>
        <v/>
      </c>
    </row>
    <row r="789">
      <c r="A789">
        <f>INDEX(resultados!$A$2:$ZZ$2290, 783, MATCH($B$1, resultados!$A$1:$ZZ$1, 0))</f>
        <v/>
      </c>
      <c r="B789">
        <f>INDEX(resultados!$A$2:$ZZ$2290, 783, MATCH($B$2, resultados!$A$1:$ZZ$1, 0))</f>
        <v/>
      </c>
      <c r="C789">
        <f>INDEX(resultados!$A$2:$ZZ$2290, 783, MATCH($B$3, resultados!$A$1:$ZZ$1, 0))</f>
        <v/>
      </c>
    </row>
    <row r="790">
      <c r="A790">
        <f>INDEX(resultados!$A$2:$ZZ$2290, 784, MATCH($B$1, resultados!$A$1:$ZZ$1, 0))</f>
        <v/>
      </c>
      <c r="B790">
        <f>INDEX(resultados!$A$2:$ZZ$2290, 784, MATCH($B$2, resultados!$A$1:$ZZ$1, 0))</f>
        <v/>
      </c>
      <c r="C790">
        <f>INDEX(resultados!$A$2:$ZZ$2290, 784, MATCH($B$3, resultados!$A$1:$ZZ$1, 0))</f>
        <v/>
      </c>
    </row>
    <row r="791">
      <c r="A791">
        <f>INDEX(resultados!$A$2:$ZZ$2290, 785, MATCH($B$1, resultados!$A$1:$ZZ$1, 0))</f>
        <v/>
      </c>
      <c r="B791">
        <f>INDEX(resultados!$A$2:$ZZ$2290, 785, MATCH($B$2, resultados!$A$1:$ZZ$1, 0))</f>
        <v/>
      </c>
      <c r="C791">
        <f>INDEX(resultados!$A$2:$ZZ$2290, 785, MATCH($B$3, resultados!$A$1:$ZZ$1, 0))</f>
        <v/>
      </c>
    </row>
    <row r="792">
      <c r="A792">
        <f>INDEX(resultados!$A$2:$ZZ$2290, 786, MATCH($B$1, resultados!$A$1:$ZZ$1, 0))</f>
        <v/>
      </c>
      <c r="B792">
        <f>INDEX(resultados!$A$2:$ZZ$2290, 786, MATCH($B$2, resultados!$A$1:$ZZ$1, 0))</f>
        <v/>
      </c>
      <c r="C792">
        <f>INDEX(resultados!$A$2:$ZZ$2290, 786, MATCH($B$3, resultados!$A$1:$ZZ$1, 0))</f>
        <v/>
      </c>
    </row>
    <row r="793">
      <c r="A793">
        <f>INDEX(resultados!$A$2:$ZZ$2290, 787, MATCH($B$1, resultados!$A$1:$ZZ$1, 0))</f>
        <v/>
      </c>
      <c r="B793">
        <f>INDEX(resultados!$A$2:$ZZ$2290, 787, MATCH($B$2, resultados!$A$1:$ZZ$1, 0))</f>
        <v/>
      </c>
      <c r="C793">
        <f>INDEX(resultados!$A$2:$ZZ$2290, 787, MATCH($B$3, resultados!$A$1:$ZZ$1, 0))</f>
        <v/>
      </c>
    </row>
    <row r="794">
      <c r="A794">
        <f>INDEX(resultados!$A$2:$ZZ$2290, 788, MATCH($B$1, resultados!$A$1:$ZZ$1, 0))</f>
        <v/>
      </c>
      <c r="B794">
        <f>INDEX(resultados!$A$2:$ZZ$2290, 788, MATCH($B$2, resultados!$A$1:$ZZ$1, 0))</f>
        <v/>
      </c>
      <c r="C794">
        <f>INDEX(resultados!$A$2:$ZZ$2290, 788, MATCH($B$3, resultados!$A$1:$ZZ$1, 0))</f>
        <v/>
      </c>
    </row>
    <row r="795">
      <c r="A795">
        <f>INDEX(resultados!$A$2:$ZZ$2290, 789, MATCH($B$1, resultados!$A$1:$ZZ$1, 0))</f>
        <v/>
      </c>
      <c r="B795">
        <f>INDEX(resultados!$A$2:$ZZ$2290, 789, MATCH($B$2, resultados!$A$1:$ZZ$1, 0))</f>
        <v/>
      </c>
      <c r="C795">
        <f>INDEX(resultados!$A$2:$ZZ$2290, 789, MATCH($B$3, resultados!$A$1:$ZZ$1, 0))</f>
        <v/>
      </c>
    </row>
    <row r="796">
      <c r="A796">
        <f>INDEX(resultados!$A$2:$ZZ$2290, 790, MATCH($B$1, resultados!$A$1:$ZZ$1, 0))</f>
        <v/>
      </c>
      <c r="B796">
        <f>INDEX(resultados!$A$2:$ZZ$2290, 790, MATCH($B$2, resultados!$A$1:$ZZ$1, 0))</f>
        <v/>
      </c>
      <c r="C796">
        <f>INDEX(resultados!$A$2:$ZZ$2290, 790, MATCH($B$3, resultados!$A$1:$ZZ$1, 0))</f>
        <v/>
      </c>
    </row>
    <row r="797">
      <c r="A797">
        <f>INDEX(resultados!$A$2:$ZZ$2290, 791, MATCH($B$1, resultados!$A$1:$ZZ$1, 0))</f>
        <v/>
      </c>
      <c r="B797">
        <f>INDEX(resultados!$A$2:$ZZ$2290, 791, MATCH($B$2, resultados!$A$1:$ZZ$1, 0))</f>
        <v/>
      </c>
      <c r="C797">
        <f>INDEX(resultados!$A$2:$ZZ$2290, 791, MATCH($B$3, resultados!$A$1:$ZZ$1, 0))</f>
        <v/>
      </c>
    </row>
    <row r="798">
      <c r="A798">
        <f>INDEX(resultados!$A$2:$ZZ$2290, 792, MATCH($B$1, resultados!$A$1:$ZZ$1, 0))</f>
        <v/>
      </c>
      <c r="B798">
        <f>INDEX(resultados!$A$2:$ZZ$2290, 792, MATCH($B$2, resultados!$A$1:$ZZ$1, 0))</f>
        <v/>
      </c>
      <c r="C798">
        <f>INDEX(resultados!$A$2:$ZZ$2290, 792, MATCH($B$3, resultados!$A$1:$ZZ$1, 0))</f>
        <v/>
      </c>
    </row>
    <row r="799">
      <c r="A799">
        <f>INDEX(resultados!$A$2:$ZZ$2290, 793, MATCH($B$1, resultados!$A$1:$ZZ$1, 0))</f>
        <v/>
      </c>
      <c r="B799">
        <f>INDEX(resultados!$A$2:$ZZ$2290, 793, MATCH($B$2, resultados!$A$1:$ZZ$1, 0))</f>
        <v/>
      </c>
      <c r="C799">
        <f>INDEX(resultados!$A$2:$ZZ$2290, 793, MATCH($B$3, resultados!$A$1:$ZZ$1, 0))</f>
        <v/>
      </c>
    </row>
    <row r="800">
      <c r="A800">
        <f>INDEX(resultados!$A$2:$ZZ$2290, 794, MATCH($B$1, resultados!$A$1:$ZZ$1, 0))</f>
        <v/>
      </c>
      <c r="B800">
        <f>INDEX(resultados!$A$2:$ZZ$2290, 794, MATCH($B$2, resultados!$A$1:$ZZ$1, 0))</f>
        <v/>
      </c>
      <c r="C800">
        <f>INDEX(resultados!$A$2:$ZZ$2290, 794, MATCH($B$3, resultados!$A$1:$ZZ$1, 0))</f>
        <v/>
      </c>
    </row>
    <row r="801">
      <c r="A801">
        <f>INDEX(resultados!$A$2:$ZZ$2290, 795, MATCH($B$1, resultados!$A$1:$ZZ$1, 0))</f>
        <v/>
      </c>
      <c r="B801">
        <f>INDEX(resultados!$A$2:$ZZ$2290, 795, MATCH($B$2, resultados!$A$1:$ZZ$1, 0))</f>
        <v/>
      </c>
      <c r="C801">
        <f>INDEX(resultados!$A$2:$ZZ$2290, 795, MATCH($B$3, resultados!$A$1:$ZZ$1, 0))</f>
        <v/>
      </c>
    </row>
    <row r="802">
      <c r="A802">
        <f>INDEX(resultados!$A$2:$ZZ$2290, 796, MATCH($B$1, resultados!$A$1:$ZZ$1, 0))</f>
        <v/>
      </c>
      <c r="B802">
        <f>INDEX(resultados!$A$2:$ZZ$2290, 796, MATCH($B$2, resultados!$A$1:$ZZ$1, 0))</f>
        <v/>
      </c>
      <c r="C802">
        <f>INDEX(resultados!$A$2:$ZZ$2290, 796, MATCH($B$3, resultados!$A$1:$ZZ$1, 0))</f>
        <v/>
      </c>
    </row>
    <row r="803">
      <c r="A803">
        <f>INDEX(resultados!$A$2:$ZZ$2290, 797, MATCH($B$1, resultados!$A$1:$ZZ$1, 0))</f>
        <v/>
      </c>
      <c r="B803">
        <f>INDEX(resultados!$A$2:$ZZ$2290, 797, MATCH($B$2, resultados!$A$1:$ZZ$1, 0))</f>
        <v/>
      </c>
      <c r="C803">
        <f>INDEX(resultados!$A$2:$ZZ$2290, 797, MATCH($B$3, resultados!$A$1:$ZZ$1, 0))</f>
        <v/>
      </c>
    </row>
    <row r="804">
      <c r="A804">
        <f>INDEX(resultados!$A$2:$ZZ$2290, 798, MATCH($B$1, resultados!$A$1:$ZZ$1, 0))</f>
        <v/>
      </c>
      <c r="B804">
        <f>INDEX(resultados!$A$2:$ZZ$2290, 798, MATCH($B$2, resultados!$A$1:$ZZ$1, 0))</f>
        <v/>
      </c>
      <c r="C804">
        <f>INDEX(resultados!$A$2:$ZZ$2290, 798, MATCH($B$3, resultados!$A$1:$ZZ$1, 0))</f>
        <v/>
      </c>
    </row>
    <row r="805">
      <c r="A805">
        <f>INDEX(resultados!$A$2:$ZZ$2290, 799, MATCH($B$1, resultados!$A$1:$ZZ$1, 0))</f>
        <v/>
      </c>
      <c r="B805">
        <f>INDEX(resultados!$A$2:$ZZ$2290, 799, MATCH($B$2, resultados!$A$1:$ZZ$1, 0))</f>
        <v/>
      </c>
      <c r="C805">
        <f>INDEX(resultados!$A$2:$ZZ$2290, 799, MATCH($B$3, resultados!$A$1:$ZZ$1, 0))</f>
        <v/>
      </c>
    </row>
    <row r="806">
      <c r="A806">
        <f>INDEX(resultados!$A$2:$ZZ$2290, 800, MATCH($B$1, resultados!$A$1:$ZZ$1, 0))</f>
        <v/>
      </c>
      <c r="B806">
        <f>INDEX(resultados!$A$2:$ZZ$2290, 800, MATCH($B$2, resultados!$A$1:$ZZ$1, 0))</f>
        <v/>
      </c>
      <c r="C806">
        <f>INDEX(resultados!$A$2:$ZZ$2290, 800, MATCH($B$3, resultados!$A$1:$ZZ$1, 0))</f>
        <v/>
      </c>
    </row>
    <row r="807">
      <c r="A807">
        <f>INDEX(resultados!$A$2:$ZZ$2290, 801, MATCH($B$1, resultados!$A$1:$ZZ$1, 0))</f>
        <v/>
      </c>
      <c r="B807">
        <f>INDEX(resultados!$A$2:$ZZ$2290, 801, MATCH($B$2, resultados!$A$1:$ZZ$1, 0))</f>
        <v/>
      </c>
      <c r="C807">
        <f>INDEX(resultados!$A$2:$ZZ$2290, 801, MATCH($B$3, resultados!$A$1:$ZZ$1, 0))</f>
        <v/>
      </c>
    </row>
    <row r="808">
      <c r="A808">
        <f>INDEX(resultados!$A$2:$ZZ$2290, 802, MATCH($B$1, resultados!$A$1:$ZZ$1, 0))</f>
        <v/>
      </c>
      <c r="B808">
        <f>INDEX(resultados!$A$2:$ZZ$2290, 802, MATCH($B$2, resultados!$A$1:$ZZ$1, 0))</f>
        <v/>
      </c>
      <c r="C808">
        <f>INDEX(resultados!$A$2:$ZZ$2290, 802, MATCH($B$3, resultados!$A$1:$ZZ$1, 0))</f>
        <v/>
      </c>
    </row>
    <row r="809">
      <c r="A809">
        <f>INDEX(resultados!$A$2:$ZZ$2290, 803, MATCH($B$1, resultados!$A$1:$ZZ$1, 0))</f>
        <v/>
      </c>
      <c r="B809">
        <f>INDEX(resultados!$A$2:$ZZ$2290, 803, MATCH($B$2, resultados!$A$1:$ZZ$1, 0))</f>
        <v/>
      </c>
      <c r="C809">
        <f>INDEX(resultados!$A$2:$ZZ$2290, 803, MATCH($B$3, resultados!$A$1:$ZZ$1, 0))</f>
        <v/>
      </c>
    </row>
    <row r="810">
      <c r="A810">
        <f>INDEX(resultados!$A$2:$ZZ$2290, 804, MATCH($B$1, resultados!$A$1:$ZZ$1, 0))</f>
        <v/>
      </c>
      <c r="B810">
        <f>INDEX(resultados!$A$2:$ZZ$2290, 804, MATCH($B$2, resultados!$A$1:$ZZ$1, 0))</f>
        <v/>
      </c>
      <c r="C810">
        <f>INDEX(resultados!$A$2:$ZZ$2290, 804, MATCH($B$3, resultados!$A$1:$ZZ$1, 0))</f>
        <v/>
      </c>
    </row>
    <row r="811">
      <c r="A811">
        <f>INDEX(resultados!$A$2:$ZZ$2290, 805, MATCH($B$1, resultados!$A$1:$ZZ$1, 0))</f>
        <v/>
      </c>
      <c r="B811">
        <f>INDEX(resultados!$A$2:$ZZ$2290, 805, MATCH($B$2, resultados!$A$1:$ZZ$1, 0))</f>
        <v/>
      </c>
      <c r="C811">
        <f>INDEX(resultados!$A$2:$ZZ$2290, 805, MATCH($B$3, resultados!$A$1:$ZZ$1, 0))</f>
        <v/>
      </c>
    </row>
    <row r="812">
      <c r="A812">
        <f>INDEX(resultados!$A$2:$ZZ$2290, 806, MATCH($B$1, resultados!$A$1:$ZZ$1, 0))</f>
        <v/>
      </c>
      <c r="B812">
        <f>INDEX(resultados!$A$2:$ZZ$2290, 806, MATCH($B$2, resultados!$A$1:$ZZ$1, 0))</f>
        <v/>
      </c>
      <c r="C812">
        <f>INDEX(resultados!$A$2:$ZZ$2290, 806, MATCH($B$3, resultados!$A$1:$ZZ$1, 0))</f>
        <v/>
      </c>
    </row>
    <row r="813">
      <c r="A813">
        <f>INDEX(resultados!$A$2:$ZZ$2290, 807, MATCH($B$1, resultados!$A$1:$ZZ$1, 0))</f>
        <v/>
      </c>
      <c r="B813">
        <f>INDEX(resultados!$A$2:$ZZ$2290, 807, MATCH($B$2, resultados!$A$1:$ZZ$1, 0))</f>
        <v/>
      </c>
      <c r="C813">
        <f>INDEX(resultados!$A$2:$ZZ$2290, 807, MATCH($B$3, resultados!$A$1:$ZZ$1, 0))</f>
        <v/>
      </c>
    </row>
    <row r="814">
      <c r="A814">
        <f>INDEX(resultados!$A$2:$ZZ$2290, 808, MATCH($B$1, resultados!$A$1:$ZZ$1, 0))</f>
        <v/>
      </c>
      <c r="B814">
        <f>INDEX(resultados!$A$2:$ZZ$2290, 808, MATCH($B$2, resultados!$A$1:$ZZ$1, 0))</f>
        <v/>
      </c>
      <c r="C814">
        <f>INDEX(resultados!$A$2:$ZZ$2290, 808, MATCH($B$3, resultados!$A$1:$ZZ$1, 0))</f>
        <v/>
      </c>
    </row>
    <row r="815">
      <c r="A815">
        <f>INDEX(resultados!$A$2:$ZZ$2290, 809, MATCH($B$1, resultados!$A$1:$ZZ$1, 0))</f>
        <v/>
      </c>
      <c r="B815">
        <f>INDEX(resultados!$A$2:$ZZ$2290, 809, MATCH($B$2, resultados!$A$1:$ZZ$1, 0))</f>
        <v/>
      </c>
      <c r="C815">
        <f>INDEX(resultados!$A$2:$ZZ$2290, 809, MATCH($B$3, resultados!$A$1:$ZZ$1, 0))</f>
        <v/>
      </c>
    </row>
    <row r="816">
      <c r="A816">
        <f>INDEX(resultados!$A$2:$ZZ$2290, 810, MATCH($B$1, resultados!$A$1:$ZZ$1, 0))</f>
        <v/>
      </c>
      <c r="B816">
        <f>INDEX(resultados!$A$2:$ZZ$2290, 810, MATCH($B$2, resultados!$A$1:$ZZ$1, 0))</f>
        <v/>
      </c>
      <c r="C816">
        <f>INDEX(resultados!$A$2:$ZZ$2290, 810, MATCH($B$3, resultados!$A$1:$ZZ$1, 0))</f>
        <v/>
      </c>
    </row>
    <row r="817">
      <c r="A817">
        <f>INDEX(resultados!$A$2:$ZZ$2290, 811, MATCH($B$1, resultados!$A$1:$ZZ$1, 0))</f>
        <v/>
      </c>
      <c r="B817">
        <f>INDEX(resultados!$A$2:$ZZ$2290, 811, MATCH($B$2, resultados!$A$1:$ZZ$1, 0))</f>
        <v/>
      </c>
      <c r="C817">
        <f>INDEX(resultados!$A$2:$ZZ$2290, 811, MATCH($B$3, resultados!$A$1:$ZZ$1, 0))</f>
        <v/>
      </c>
    </row>
    <row r="818">
      <c r="A818">
        <f>INDEX(resultados!$A$2:$ZZ$2290, 812, MATCH($B$1, resultados!$A$1:$ZZ$1, 0))</f>
        <v/>
      </c>
      <c r="B818">
        <f>INDEX(resultados!$A$2:$ZZ$2290, 812, MATCH($B$2, resultados!$A$1:$ZZ$1, 0))</f>
        <v/>
      </c>
      <c r="C818">
        <f>INDEX(resultados!$A$2:$ZZ$2290, 812, MATCH($B$3, resultados!$A$1:$ZZ$1, 0))</f>
        <v/>
      </c>
    </row>
    <row r="819">
      <c r="A819">
        <f>INDEX(resultados!$A$2:$ZZ$2290, 813, MATCH($B$1, resultados!$A$1:$ZZ$1, 0))</f>
        <v/>
      </c>
      <c r="B819">
        <f>INDEX(resultados!$A$2:$ZZ$2290, 813, MATCH($B$2, resultados!$A$1:$ZZ$1, 0))</f>
        <v/>
      </c>
      <c r="C819">
        <f>INDEX(resultados!$A$2:$ZZ$2290, 813, MATCH($B$3, resultados!$A$1:$ZZ$1, 0))</f>
        <v/>
      </c>
    </row>
    <row r="820">
      <c r="A820">
        <f>INDEX(resultados!$A$2:$ZZ$2290, 814, MATCH($B$1, resultados!$A$1:$ZZ$1, 0))</f>
        <v/>
      </c>
      <c r="B820">
        <f>INDEX(resultados!$A$2:$ZZ$2290, 814, MATCH($B$2, resultados!$A$1:$ZZ$1, 0))</f>
        <v/>
      </c>
      <c r="C820">
        <f>INDEX(resultados!$A$2:$ZZ$2290, 814, MATCH($B$3, resultados!$A$1:$ZZ$1, 0))</f>
        <v/>
      </c>
    </row>
    <row r="821">
      <c r="A821">
        <f>INDEX(resultados!$A$2:$ZZ$2290, 815, MATCH($B$1, resultados!$A$1:$ZZ$1, 0))</f>
        <v/>
      </c>
      <c r="B821">
        <f>INDEX(resultados!$A$2:$ZZ$2290, 815, MATCH($B$2, resultados!$A$1:$ZZ$1, 0))</f>
        <v/>
      </c>
      <c r="C821">
        <f>INDEX(resultados!$A$2:$ZZ$2290, 815, MATCH($B$3, resultados!$A$1:$ZZ$1, 0))</f>
        <v/>
      </c>
    </row>
    <row r="822">
      <c r="A822">
        <f>INDEX(resultados!$A$2:$ZZ$2290, 816, MATCH($B$1, resultados!$A$1:$ZZ$1, 0))</f>
        <v/>
      </c>
      <c r="B822">
        <f>INDEX(resultados!$A$2:$ZZ$2290, 816, MATCH($B$2, resultados!$A$1:$ZZ$1, 0))</f>
        <v/>
      </c>
      <c r="C822">
        <f>INDEX(resultados!$A$2:$ZZ$2290, 816, MATCH($B$3, resultados!$A$1:$ZZ$1, 0))</f>
        <v/>
      </c>
    </row>
    <row r="823">
      <c r="A823">
        <f>INDEX(resultados!$A$2:$ZZ$2290, 817, MATCH($B$1, resultados!$A$1:$ZZ$1, 0))</f>
        <v/>
      </c>
      <c r="B823">
        <f>INDEX(resultados!$A$2:$ZZ$2290, 817, MATCH($B$2, resultados!$A$1:$ZZ$1, 0))</f>
        <v/>
      </c>
      <c r="C823">
        <f>INDEX(resultados!$A$2:$ZZ$2290, 817, MATCH($B$3, resultados!$A$1:$ZZ$1, 0))</f>
        <v/>
      </c>
    </row>
    <row r="824">
      <c r="A824">
        <f>INDEX(resultados!$A$2:$ZZ$2290, 818, MATCH($B$1, resultados!$A$1:$ZZ$1, 0))</f>
        <v/>
      </c>
      <c r="B824">
        <f>INDEX(resultados!$A$2:$ZZ$2290, 818, MATCH($B$2, resultados!$A$1:$ZZ$1, 0))</f>
        <v/>
      </c>
      <c r="C824">
        <f>INDEX(resultados!$A$2:$ZZ$2290, 818, MATCH($B$3, resultados!$A$1:$ZZ$1, 0))</f>
        <v/>
      </c>
    </row>
    <row r="825">
      <c r="A825">
        <f>INDEX(resultados!$A$2:$ZZ$2290, 819, MATCH($B$1, resultados!$A$1:$ZZ$1, 0))</f>
        <v/>
      </c>
      <c r="B825">
        <f>INDEX(resultados!$A$2:$ZZ$2290, 819, MATCH($B$2, resultados!$A$1:$ZZ$1, 0))</f>
        <v/>
      </c>
      <c r="C825">
        <f>INDEX(resultados!$A$2:$ZZ$2290, 819, MATCH($B$3, resultados!$A$1:$ZZ$1, 0))</f>
        <v/>
      </c>
    </row>
    <row r="826">
      <c r="A826">
        <f>INDEX(resultados!$A$2:$ZZ$2290, 820, MATCH($B$1, resultados!$A$1:$ZZ$1, 0))</f>
        <v/>
      </c>
      <c r="B826">
        <f>INDEX(resultados!$A$2:$ZZ$2290, 820, MATCH($B$2, resultados!$A$1:$ZZ$1, 0))</f>
        <v/>
      </c>
      <c r="C826">
        <f>INDEX(resultados!$A$2:$ZZ$2290, 820, MATCH($B$3, resultados!$A$1:$ZZ$1, 0))</f>
        <v/>
      </c>
    </row>
    <row r="827">
      <c r="A827">
        <f>INDEX(resultados!$A$2:$ZZ$2290, 821, MATCH($B$1, resultados!$A$1:$ZZ$1, 0))</f>
        <v/>
      </c>
      <c r="B827">
        <f>INDEX(resultados!$A$2:$ZZ$2290, 821, MATCH($B$2, resultados!$A$1:$ZZ$1, 0))</f>
        <v/>
      </c>
      <c r="C827">
        <f>INDEX(resultados!$A$2:$ZZ$2290, 821, MATCH($B$3, resultados!$A$1:$ZZ$1, 0))</f>
        <v/>
      </c>
    </row>
    <row r="828">
      <c r="A828">
        <f>INDEX(resultados!$A$2:$ZZ$2290, 822, MATCH($B$1, resultados!$A$1:$ZZ$1, 0))</f>
        <v/>
      </c>
      <c r="B828">
        <f>INDEX(resultados!$A$2:$ZZ$2290, 822, MATCH($B$2, resultados!$A$1:$ZZ$1, 0))</f>
        <v/>
      </c>
      <c r="C828">
        <f>INDEX(resultados!$A$2:$ZZ$2290, 822, MATCH($B$3, resultados!$A$1:$ZZ$1, 0))</f>
        <v/>
      </c>
    </row>
    <row r="829">
      <c r="A829">
        <f>INDEX(resultados!$A$2:$ZZ$2290, 823, MATCH($B$1, resultados!$A$1:$ZZ$1, 0))</f>
        <v/>
      </c>
      <c r="B829">
        <f>INDEX(resultados!$A$2:$ZZ$2290, 823, MATCH($B$2, resultados!$A$1:$ZZ$1, 0))</f>
        <v/>
      </c>
      <c r="C829">
        <f>INDEX(resultados!$A$2:$ZZ$2290, 823, MATCH($B$3, resultados!$A$1:$ZZ$1, 0))</f>
        <v/>
      </c>
    </row>
    <row r="830">
      <c r="A830">
        <f>INDEX(resultados!$A$2:$ZZ$2290, 824, MATCH($B$1, resultados!$A$1:$ZZ$1, 0))</f>
        <v/>
      </c>
      <c r="B830">
        <f>INDEX(resultados!$A$2:$ZZ$2290, 824, MATCH($B$2, resultados!$A$1:$ZZ$1, 0))</f>
        <v/>
      </c>
      <c r="C830">
        <f>INDEX(resultados!$A$2:$ZZ$2290, 824, MATCH($B$3, resultados!$A$1:$ZZ$1, 0))</f>
        <v/>
      </c>
    </row>
    <row r="831">
      <c r="A831">
        <f>INDEX(resultados!$A$2:$ZZ$2290, 825, MATCH($B$1, resultados!$A$1:$ZZ$1, 0))</f>
        <v/>
      </c>
      <c r="B831">
        <f>INDEX(resultados!$A$2:$ZZ$2290, 825, MATCH($B$2, resultados!$A$1:$ZZ$1, 0))</f>
        <v/>
      </c>
      <c r="C831">
        <f>INDEX(resultados!$A$2:$ZZ$2290, 825, MATCH($B$3, resultados!$A$1:$ZZ$1, 0))</f>
        <v/>
      </c>
    </row>
    <row r="832">
      <c r="A832">
        <f>INDEX(resultados!$A$2:$ZZ$2290, 826, MATCH($B$1, resultados!$A$1:$ZZ$1, 0))</f>
        <v/>
      </c>
      <c r="B832">
        <f>INDEX(resultados!$A$2:$ZZ$2290, 826, MATCH($B$2, resultados!$A$1:$ZZ$1, 0))</f>
        <v/>
      </c>
      <c r="C832">
        <f>INDEX(resultados!$A$2:$ZZ$2290, 826, MATCH($B$3, resultados!$A$1:$ZZ$1, 0))</f>
        <v/>
      </c>
    </row>
    <row r="833">
      <c r="A833">
        <f>INDEX(resultados!$A$2:$ZZ$2290, 827, MATCH($B$1, resultados!$A$1:$ZZ$1, 0))</f>
        <v/>
      </c>
      <c r="B833">
        <f>INDEX(resultados!$A$2:$ZZ$2290, 827, MATCH($B$2, resultados!$A$1:$ZZ$1, 0))</f>
        <v/>
      </c>
      <c r="C833">
        <f>INDEX(resultados!$A$2:$ZZ$2290, 827, MATCH($B$3, resultados!$A$1:$ZZ$1, 0))</f>
        <v/>
      </c>
    </row>
    <row r="834">
      <c r="A834">
        <f>INDEX(resultados!$A$2:$ZZ$2290, 828, MATCH($B$1, resultados!$A$1:$ZZ$1, 0))</f>
        <v/>
      </c>
      <c r="B834">
        <f>INDEX(resultados!$A$2:$ZZ$2290, 828, MATCH($B$2, resultados!$A$1:$ZZ$1, 0))</f>
        <v/>
      </c>
      <c r="C834">
        <f>INDEX(resultados!$A$2:$ZZ$2290, 828, MATCH($B$3, resultados!$A$1:$ZZ$1, 0))</f>
        <v/>
      </c>
    </row>
    <row r="835">
      <c r="A835">
        <f>INDEX(resultados!$A$2:$ZZ$2290, 829, MATCH($B$1, resultados!$A$1:$ZZ$1, 0))</f>
        <v/>
      </c>
      <c r="B835">
        <f>INDEX(resultados!$A$2:$ZZ$2290, 829, MATCH($B$2, resultados!$A$1:$ZZ$1, 0))</f>
        <v/>
      </c>
      <c r="C835">
        <f>INDEX(resultados!$A$2:$ZZ$2290, 829, MATCH($B$3, resultados!$A$1:$ZZ$1, 0))</f>
        <v/>
      </c>
    </row>
    <row r="836">
      <c r="A836">
        <f>INDEX(resultados!$A$2:$ZZ$2290, 830, MATCH($B$1, resultados!$A$1:$ZZ$1, 0))</f>
        <v/>
      </c>
      <c r="B836">
        <f>INDEX(resultados!$A$2:$ZZ$2290, 830, MATCH($B$2, resultados!$A$1:$ZZ$1, 0))</f>
        <v/>
      </c>
      <c r="C836">
        <f>INDEX(resultados!$A$2:$ZZ$2290, 830, MATCH($B$3, resultados!$A$1:$ZZ$1, 0))</f>
        <v/>
      </c>
    </row>
    <row r="837">
      <c r="A837">
        <f>INDEX(resultados!$A$2:$ZZ$2290, 831, MATCH($B$1, resultados!$A$1:$ZZ$1, 0))</f>
        <v/>
      </c>
      <c r="B837">
        <f>INDEX(resultados!$A$2:$ZZ$2290, 831, MATCH($B$2, resultados!$A$1:$ZZ$1, 0))</f>
        <v/>
      </c>
      <c r="C837">
        <f>INDEX(resultados!$A$2:$ZZ$2290, 831, MATCH($B$3, resultados!$A$1:$ZZ$1, 0))</f>
        <v/>
      </c>
    </row>
    <row r="838">
      <c r="A838">
        <f>INDEX(resultados!$A$2:$ZZ$2290, 832, MATCH($B$1, resultados!$A$1:$ZZ$1, 0))</f>
        <v/>
      </c>
      <c r="B838">
        <f>INDEX(resultados!$A$2:$ZZ$2290, 832, MATCH($B$2, resultados!$A$1:$ZZ$1, 0))</f>
        <v/>
      </c>
      <c r="C838">
        <f>INDEX(resultados!$A$2:$ZZ$2290, 832, MATCH($B$3, resultados!$A$1:$ZZ$1, 0))</f>
        <v/>
      </c>
    </row>
    <row r="839">
      <c r="A839">
        <f>INDEX(resultados!$A$2:$ZZ$2290, 833, MATCH($B$1, resultados!$A$1:$ZZ$1, 0))</f>
        <v/>
      </c>
      <c r="B839">
        <f>INDEX(resultados!$A$2:$ZZ$2290, 833, MATCH($B$2, resultados!$A$1:$ZZ$1, 0))</f>
        <v/>
      </c>
      <c r="C839">
        <f>INDEX(resultados!$A$2:$ZZ$2290, 833, MATCH($B$3, resultados!$A$1:$ZZ$1, 0))</f>
        <v/>
      </c>
    </row>
    <row r="840">
      <c r="A840">
        <f>INDEX(resultados!$A$2:$ZZ$2290, 834, MATCH($B$1, resultados!$A$1:$ZZ$1, 0))</f>
        <v/>
      </c>
      <c r="B840">
        <f>INDEX(resultados!$A$2:$ZZ$2290, 834, MATCH($B$2, resultados!$A$1:$ZZ$1, 0))</f>
        <v/>
      </c>
      <c r="C840">
        <f>INDEX(resultados!$A$2:$ZZ$2290, 834, MATCH($B$3, resultados!$A$1:$ZZ$1, 0))</f>
        <v/>
      </c>
    </row>
    <row r="841">
      <c r="A841">
        <f>INDEX(resultados!$A$2:$ZZ$2290, 835, MATCH($B$1, resultados!$A$1:$ZZ$1, 0))</f>
        <v/>
      </c>
      <c r="B841">
        <f>INDEX(resultados!$A$2:$ZZ$2290, 835, MATCH($B$2, resultados!$A$1:$ZZ$1, 0))</f>
        <v/>
      </c>
      <c r="C841">
        <f>INDEX(resultados!$A$2:$ZZ$2290, 835, MATCH($B$3, resultados!$A$1:$ZZ$1, 0))</f>
        <v/>
      </c>
    </row>
    <row r="842">
      <c r="A842">
        <f>INDEX(resultados!$A$2:$ZZ$2290, 836, MATCH($B$1, resultados!$A$1:$ZZ$1, 0))</f>
        <v/>
      </c>
      <c r="B842">
        <f>INDEX(resultados!$A$2:$ZZ$2290, 836, MATCH($B$2, resultados!$A$1:$ZZ$1, 0))</f>
        <v/>
      </c>
      <c r="C842">
        <f>INDEX(resultados!$A$2:$ZZ$2290, 836, MATCH($B$3, resultados!$A$1:$ZZ$1, 0))</f>
        <v/>
      </c>
    </row>
    <row r="843">
      <c r="A843">
        <f>INDEX(resultados!$A$2:$ZZ$2290, 837, MATCH($B$1, resultados!$A$1:$ZZ$1, 0))</f>
        <v/>
      </c>
      <c r="B843">
        <f>INDEX(resultados!$A$2:$ZZ$2290, 837, MATCH($B$2, resultados!$A$1:$ZZ$1, 0))</f>
        <v/>
      </c>
      <c r="C843">
        <f>INDEX(resultados!$A$2:$ZZ$2290, 837, MATCH($B$3, resultados!$A$1:$ZZ$1, 0))</f>
        <v/>
      </c>
    </row>
    <row r="844">
      <c r="A844">
        <f>INDEX(resultados!$A$2:$ZZ$2290, 838, MATCH($B$1, resultados!$A$1:$ZZ$1, 0))</f>
        <v/>
      </c>
      <c r="B844">
        <f>INDEX(resultados!$A$2:$ZZ$2290, 838, MATCH($B$2, resultados!$A$1:$ZZ$1, 0))</f>
        <v/>
      </c>
      <c r="C844">
        <f>INDEX(resultados!$A$2:$ZZ$2290, 838, MATCH($B$3, resultados!$A$1:$ZZ$1, 0))</f>
        <v/>
      </c>
    </row>
    <row r="845">
      <c r="A845">
        <f>INDEX(resultados!$A$2:$ZZ$2290, 839, MATCH($B$1, resultados!$A$1:$ZZ$1, 0))</f>
        <v/>
      </c>
      <c r="B845">
        <f>INDEX(resultados!$A$2:$ZZ$2290, 839, MATCH($B$2, resultados!$A$1:$ZZ$1, 0))</f>
        <v/>
      </c>
      <c r="C845">
        <f>INDEX(resultados!$A$2:$ZZ$2290, 839, MATCH($B$3, resultados!$A$1:$ZZ$1, 0))</f>
        <v/>
      </c>
    </row>
    <row r="846">
      <c r="A846">
        <f>INDEX(resultados!$A$2:$ZZ$2290, 840, MATCH($B$1, resultados!$A$1:$ZZ$1, 0))</f>
        <v/>
      </c>
      <c r="B846">
        <f>INDEX(resultados!$A$2:$ZZ$2290, 840, MATCH($B$2, resultados!$A$1:$ZZ$1, 0))</f>
        <v/>
      </c>
      <c r="C846">
        <f>INDEX(resultados!$A$2:$ZZ$2290, 840, MATCH($B$3, resultados!$A$1:$ZZ$1, 0))</f>
        <v/>
      </c>
    </row>
    <row r="847">
      <c r="A847">
        <f>INDEX(resultados!$A$2:$ZZ$2290, 841, MATCH($B$1, resultados!$A$1:$ZZ$1, 0))</f>
        <v/>
      </c>
      <c r="B847">
        <f>INDEX(resultados!$A$2:$ZZ$2290, 841, MATCH($B$2, resultados!$A$1:$ZZ$1, 0))</f>
        <v/>
      </c>
      <c r="C847">
        <f>INDEX(resultados!$A$2:$ZZ$2290, 841, MATCH($B$3, resultados!$A$1:$ZZ$1, 0))</f>
        <v/>
      </c>
    </row>
    <row r="848">
      <c r="A848">
        <f>INDEX(resultados!$A$2:$ZZ$2290, 842, MATCH($B$1, resultados!$A$1:$ZZ$1, 0))</f>
        <v/>
      </c>
      <c r="B848">
        <f>INDEX(resultados!$A$2:$ZZ$2290, 842, MATCH($B$2, resultados!$A$1:$ZZ$1, 0))</f>
        <v/>
      </c>
      <c r="C848">
        <f>INDEX(resultados!$A$2:$ZZ$2290, 842, MATCH($B$3, resultados!$A$1:$ZZ$1, 0))</f>
        <v/>
      </c>
    </row>
    <row r="849">
      <c r="A849">
        <f>INDEX(resultados!$A$2:$ZZ$2290, 843, MATCH($B$1, resultados!$A$1:$ZZ$1, 0))</f>
        <v/>
      </c>
      <c r="B849">
        <f>INDEX(resultados!$A$2:$ZZ$2290, 843, MATCH($B$2, resultados!$A$1:$ZZ$1, 0))</f>
        <v/>
      </c>
      <c r="C849">
        <f>INDEX(resultados!$A$2:$ZZ$2290, 843, MATCH($B$3, resultados!$A$1:$ZZ$1, 0))</f>
        <v/>
      </c>
    </row>
    <row r="850">
      <c r="A850">
        <f>INDEX(resultados!$A$2:$ZZ$2290, 844, MATCH($B$1, resultados!$A$1:$ZZ$1, 0))</f>
        <v/>
      </c>
      <c r="B850">
        <f>INDEX(resultados!$A$2:$ZZ$2290, 844, MATCH($B$2, resultados!$A$1:$ZZ$1, 0))</f>
        <v/>
      </c>
      <c r="C850">
        <f>INDEX(resultados!$A$2:$ZZ$2290, 844, MATCH($B$3, resultados!$A$1:$ZZ$1, 0))</f>
        <v/>
      </c>
    </row>
    <row r="851">
      <c r="A851">
        <f>INDEX(resultados!$A$2:$ZZ$2290, 845, MATCH($B$1, resultados!$A$1:$ZZ$1, 0))</f>
        <v/>
      </c>
      <c r="B851">
        <f>INDEX(resultados!$A$2:$ZZ$2290, 845, MATCH($B$2, resultados!$A$1:$ZZ$1, 0))</f>
        <v/>
      </c>
      <c r="C851">
        <f>INDEX(resultados!$A$2:$ZZ$2290, 845, MATCH($B$3, resultados!$A$1:$ZZ$1, 0))</f>
        <v/>
      </c>
    </row>
    <row r="852">
      <c r="A852">
        <f>INDEX(resultados!$A$2:$ZZ$2290, 846, MATCH($B$1, resultados!$A$1:$ZZ$1, 0))</f>
        <v/>
      </c>
      <c r="B852">
        <f>INDEX(resultados!$A$2:$ZZ$2290, 846, MATCH($B$2, resultados!$A$1:$ZZ$1, 0))</f>
        <v/>
      </c>
      <c r="C852">
        <f>INDEX(resultados!$A$2:$ZZ$2290, 846, MATCH($B$3, resultados!$A$1:$ZZ$1, 0))</f>
        <v/>
      </c>
    </row>
    <row r="853">
      <c r="A853">
        <f>INDEX(resultados!$A$2:$ZZ$2290, 847, MATCH($B$1, resultados!$A$1:$ZZ$1, 0))</f>
        <v/>
      </c>
      <c r="B853">
        <f>INDEX(resultados!$A$2:$ZZ$2290, 847, MATCH($B$2, resultados!$A$1:$ZZ$1, 0))</f>
        <v/>
      </c>
      <c r="C853">
        <f>INDEX(resultados!$A$2:$ZZ$2290, 847, MATCH($B$3, resultados!$A$1:$ZZ$1, 0))</f>
        <v/>
      </c>
    </row>
    <row r="854">
      <c r="A854">
        <f>INDEX(resultados!$A$2:$ZZ$2290, 848, MATCH($B$1, resultados!$A$1:$ZZ$1, 0))</f>
        <v/>
      </c>
      <c r="B854">
        <f>INDEX(resultados!$A$2:$ZZ$2290, 848, MATCH($B$2, resultados!$A$1:$ZZ$1, 0))</f>
        <v/>
      </c>
      <c r="C854">
        <f>INDEX(resultados!$A$2:$ZZ$2290, 848, MATCH($B$3, resultados!$A$1:$ZZ$1, 0))</f>
        <v/>
      </c>
    </row>
    <row r="855">
      <c r="A855">
        <f>INDEX(resultados!$A$2:$ZZ$2290, 849, MATCH($B$1, resultados!$A$1:$ZZ$1, 0))</f>
        <v/>
      </c>
      <c r="B855">
        <f>INDEX(resultados!$A$2:$ZZ$2290, 849, MATCH($B$2, resultados!$A$1:$ZZ$1, 0))</f>
        <v/>
      </c>
      <c r="C855">
        <f>INDEX(resultados!$A$2:$ZZ$2290, 849, MATCH($B$3, resultados!$A$1:$ZZ$1, 0))</f>
        <v/>
      </c>
    </row>
    <row r="856">
      <c r="A856">
        <f>INDEX(resultados!$A$2:$ZZ$2290, 850, MATCH($B$1, resultados!$A$1:$ZZ$1, 0))</f>
        <v/>
      </c>
      <c r="B856">
        <f>INDEX(resultados!$A$2:$ZZ$2290, 850, MATCH($B$2, resultados!$A$1:$ZZ$1, 0))</f>
        <v/>
      </c>
      <c r="C856">
        <f>INDEX(resultados!$A$2:$ZZ$2290, 850, MATCH($B$3, resultados!$A$1:$ZZ$1, 0))</f>
        <v/>
      </c>
    </row>
    <row r="857">
      <c r="A857">
        <f>INDEX(resultados!$A$2:$ZZ$2290, 851, MATCH($B$1, resultados!$A$1:$ZZ$1, 0))</f>
        <v/>
      </c>
      <c r="B857">
        <f>INDEX(resultados!$A$2:$ZZ$2290, 851, MATCH($B$2, resultados!$A$1:$ZZ$1, 0))</f>
        <v/>
      </c>
      <c r="C857">
        <f>INDEX(resultados!$A$2:$ZZ$2290, 851, MATCH($B$3, resultados!$A$1:$ZZ$1, 0))</f>
        <v/>
      </c>
    </row>
    <row r="858">
      <c r="A858">
        <f>INDEX(resultados!$A$2:$ZZ$2290, 852, MATCH($B$1, resultados!$A$1:$ZZ$1, 0))</f>
        <v/>
      </c>
      <c r="B858">
        <f>INDEX(resultados!$A$2:$ZZ$2290, 852, MATCH($B$2, resultados!$A$1:$ZZ$1, 0))</f>
        <v/>
      </c>
      <c r="C858">
        <f>INDEX(resultados!$A$2:$ZZ$2290, 852, MATCH($B$3, resultados!$A$1:$ZZ$1, 0))</f>
        <v/>
      </c>
    </row>
    <row r="859">
      <c r="A859">
        <f>INDEX(resultados!$A$2:$ZZ$2290, 853, MATCH($B$1, resultados!$A$1:$ZZ$1, 0))</f>
        <v/>
      </c>
      <c r="B859">
        <f>INDEX(resultados!$A$2:$ZZ$2290, 853, MATCH($B$2, resultados!$A$1:$ZZ$1, 0))</f>
        <v/>
      </c>
      <c r="C859">
        <f>INDEX(resultados!$A$2:$ZZ$2290, 853, MATCH($B$3, resultados!$A$1:$ZZ$1, 0))</f>
        <v/>
      </c>
    </row>
    <row r="860">
      <c r="A860">
        <f>INDEX(resultados!$A$2:$ZZ$2290, 854, MATCH($B$1, resultados!$A$1:$ZZ$1, 0))</f>
        <v/>
      </c>
      <c r="B860">
        <f>INDEX(resultados!$A$2:$ZZ$2290, 854, MATCH($B$2, resultados!$A$1:$ZZ$1, 0))</f>
        <v/>
      </c>
      <c r="C860">
        <f>INDEX(resultados!$A$2:$ZZ$2290, 854, MATCH($B$3, resultados!$A$1:$ZZ$1, 0))</f>
        <v/>
      </c>
    </row>
    <row r="861">
      <c r="A861">
        <f>INDEX(resultados!$A$2:$ZZ$2290, 855, MATCH($B$1, resultados!$A$1:$ZZ$1, 0))</f>
        <v/>
      </c>
      <c r="B861">
        <f>INDEX(resultados!$A$2:$ZZ$2290, 855, MATCH($B$2, resultados!$A$1:$ZZ$1, 0))</f>
        <v/>
      </c>
      <c r="C861">
        <f>INDEX(resultados!$A$2:$ZZ$2290, 855, MATCH($B$3, resultados!$A$1:$ZZ$1, 0))</f>
        <v/>
      </c>
    </row>
    <row r="862">
      <c r="A862">
        <f>INDEX(resultados!$A$2:$ZZ$2290, 856, MATCH($B$1, resultados!$A$1:$ZZ$1, 0))</f>
        <v/>
      </c>
      <c r="B862">
        <f>INDEX(resultados!$A$2:$ZZ$2290, 856, MATCH($B$2, resultados!$A$1:$ZZ$1, 0))</f>
        <v/>
      </c>
      <c r="C862">
        <f>INDEX(resultados!$A$2:$ZZ$2290, 856, MATCH($B$3, resultados!$A$1:$ZZ$1, 0))</f>
        <v/>
      </c>
    </row>
    <row r="863">
      <c r="A863">
        <f>INDEX(resultados!$A$2:$ZZ$2290, 857, MATCH($B$1, resultados!$A$1:$ZZ$1, 0))</f>
        <v/>
      </c>
      <c r="B863">
        <f>INDEX(resultados!$A$2:$ZZ$2290, 857, MATCH($B$2, resultados!$A$1:$ZZ$1, 0))</f>
        <v/>
      </c>
      <c r="C863">
        <f>INDEX(resultados!$A$2:$ZZ$2290, 857, MATCH($B$3, resultados!$A$1:$ZZ$1, 0))</f>
        <v/>
      </c>
    </row>
    <row r="864">
      <c r="A864">
        <f>INDEX(resultados!$A$2:$ZZ$2290, 858, MATCH($B$1, resultados!$A$1:$ZZ$1, 0))</f>
        <v/>
      </c>
      <c r="B864">
        <f>INDEX(resultados!$A$2:$ZZ$2290, 858, MATCH($B$2, resultados!$A$1:$ZZ$1, 0))</f>
        <v/>
      </c>
      <c r="C864">
        <f>INDEX(resultados!$A$2:$ZZ$2290, 858, MATCH($B$3, resultados!$A$1:$ZZ$1, 0))</f>
        <v/>
      </c>
    </row>
    <row r="865">
      <c r="A865">
        <f>INDEX(resultados!$A$2:$ZZ$2290, 859, MATCH($B$1, resultados!$A$1:$ZZ$1, 0))</f>
        <v/>
      </c>
      <c r="B865">
        <f>INDEX(resultados!$A$2:$ZZ$2290, 859, MATCH($B$2, resultados!$A$1:$ZZ$1, 0))</f>
        <v/>
      </c>
      <c r="C865">
        <f>INDEX(resultados!$A$2:$ZZ$2290, 859, MATCH($B$3, resultados!$A$1:$ZZ$1, 0))</f>
        <v/>
      </c>
    </row>
    <row r="866">
      <c r="A866">
        <f>INDEX(resultados!$A$2:$ZZ$2290, 860, MATCH($B$1, resultados!$A$1:$ZZ$1, 0))</f>
        <v/>
      </c>
      <c r="B866">
        <f>INDEX(resultados!$A$2:$ZZ$2290, 860, MATCH($B$2, resultados!$A$1:$ZZ$1, 0))</f>
        <v/>
      </c>
      <c r="C866">
        <f>INDEX(resultados!$A$2:$ZZ$2290, 860, MATCH($B$3, resultados!$A$1:$ZZ$1, 0))</f>
        <v/>
      </c>
    </row>
    <row r="867">
      <c r="A867">
        <f>INDEX(resultados!$A$2:$ZZ$2290, 861, MATCH($B$1, resultados!$A$1:$ZZ$1, 0))</f>
        <v/>
      </c>
      <c r="B867">
        <f>INDEX(resultados!$A$2:$ZZ$2290, 861, MATCH($B$2, resultados!$A$1:$ZZ$1, 0))</f>
        <v/>
      </c>
      <c r="C867">
        <f>INDEX(resultados!$A$2:$ZZ$2290, 861, MATCH($B$3, resultados!$A$1:$ZZ$1, 0))</f>
        <v/>
      </c>
    </row>
    <row r="868">
      <c r="A868">
        <f>INDEX(resultados!$A$2:$ZZ$2290, 862, MATCH($B$1, resultados!$A$1:$ZZ$1, 0))</f>
        <v/>
      </c>
      <c r="B868">
        <f>INDEX(resultados!$A$2:$ZZ$2290, 862, MATCH($B$2, resultados!$A$1:$ZZ$1, 0))</f>
        <v/>
      </c>
      <c r="C868">
        <f>INDEX(resultados!$A$2:$ZZ$2290, 862, MATCH($B$3, resultados!$A$1:$ZZ$1, 0))</f>
        <v/>
      </c>
    </row>
    <row r="869">
      <c r="A869">
        <f>INDEX(resultados!$A$2:$ZZ$2290, 863, MATCH($B$1, resultados!$A$1:$ZZ$1, 0))</f>
        <v/>
      </c>
      <c r="B869">
        <f>INDEX(resultados!$A$2:$ZZ$2290, 863, MATCH($B$2, resultados!$A$1:$ZZ$1, 0))</f>
        <v/>
      </c>
      <c r="C869">
        <f>INDEX(resultados!$A$2:$ZZ$2290, 863, MATCH($B$3, resultados!$A$1:$ZZ$1, 0))</f>
        <v/>
      </c>
    </row>
    <row r="870">
      <c r="A870">
        <f>INDEX(resultados!$A$2:$ZZ$2290, 864, MATCH($B$1, resultados!$A$1:$ZZ$1, 0))</f>
        <v/>
      </c>
      <c r="B870">
        <f>INDEX(resultados!$A$2:$ZZ$2290, 864, MATCH($B$2, resultados!$A$1:$ZZ$1, 0))</f>
        <v/>
      </c>
      <c r="C870">
        <f>INDEX(resultados!$A$2:$ZZ$2290, 864, MATCH($B$3, resultados!$A$1:$ZZ$1, 0))</f>
        <v/>
      </c>
    </row>
    <row r="871">
      <c r="A871">
        <f>INDEX(resultados!$A$2:$ZZ$2290, 865, MATCH($B$1, resultados!$A$1:$ZZ$1, 0))</f>
        <v/>
      </c>
      <c r="B871">
        <f>INDEX(resultados!$A$2:$ZZ$2290, 865, MATCH($B$2, resultados!$A$1:$ZZ$1, 0))</f>
        <v/>
      </c>
      <c r="C871">
        <f>INDEX(resultados!$A$2:$ZZ$2290, 865, MATCH($B$3, resultados!$A$1:$ZZ$1, 0))</f>
        <v/>
      </c>
    </row>
    <row r="872">
      <c r="A872">
        <f>INDEX(resultados!$A$2:$ZZ$2290, 866, MATCH($B$1, resultados!$A$1:$ZZ$1, 0))</f>
        <v/>
      </c>
      <c r="B872">
        <f>INDEX(resultados!$A$2:$ZZ$2290, 866, MATCH($B$2, resultados!$A$1:$ZZ$1, 0))</f>
        <v/>
      </c>
      <c r="C872">
        <f>INDEX(resultados!$A$2:$ZZ$2290, 866, MATCH($B$3, resultados!$A$1:$ZZ$1, 0))</f>
        <v/>
      </c>
    </row>
    <row r="873">
      <c r="A873">
        <f>INDEX(resultados!$A$2:$ZZ$2290, 867, MATCH($B$1, resultados!$A$1:$ZZ$1, 0))</f>
        <v/>
      </c>
      <c r="B873">
        <f>INDEX(resultados!$A$2:$ZZ$2290, 867, MATCH($B$2, resultados!$A$1:$ZZ$1, 0))</f>
        <v/>
      </c>
      <c r="C873">
        <f>INDEX(resultados!$A$2:$ZZ$2290, 867, MATCH($B$3, resultados!$A$1:$ZZ$1, 0))</f>
        <v/>
      </c>
    </row>
    <row r="874">
      <c r="A874">
        <f>INDEX(resultados!$A$2:$ZZ$2290, 868, MATCH($B$1, resultados!$A$1:$ZZ$1, 0))</f>
        <v/>
      </c>
      <c r="B874">
        <f>INDEX(resultados!$A$2:$ZZ$2290, 868, MATCH($B$2, resultados!$A$1:$ZZ$1, 0))</f>
        <v/>
      </c>
      <c r="C874">
        <f>INDEX(resultados!$A$2:$ZZ$2290, 868, MATCH($B$3, resultados!$A$1:$ZZ$1, 0))</f>
        <v/>
      </c>
    </row>
    <row r="875">
      <c r="A875">
        <f>INDEX(resultados!$A$2:$ZZ$2290, 869, MATCH($B$1, resultados!$A$1:$ZZ$1, 0))</f>
        <v/>
      </c>
      <c r="B875">
        <f>INDEX(resultados!$A$2:$ZZ$2290, 869, MATCH($B$2, resultados!$A$1:$ZZ$1, 0))</f>
        <v/>
      </c>
      <c r="C875">
        <f>INDEX(resultados!$A$2:$ZZ$2290, 869, MATCH($B$3, resultados!$A$1:$ZZ$1, 0))</f>
        <v/>
      </c>
    </row>
    <row r="876">
      <c r="A876">
        <f>INDEX(resultados!$A$2:$ZZ$2290, 870, MATCH($B$1, resultados!$A$1:$ZZ$1, 0))</f>
        <v/>
      </c>
      <c r="B876">
        <f>INDEX(resultados!$A$2:$ZZ$2290, 870, MATCH($B$2, resultados!$A$1:$ZZ$1, 0))</f>
        <v/>
      </c>
      <c r="C876">
        <f>INDEX(resultados!$A$2:$ZZ$2290, 870, MATCH($B$3, resultados!$A$1:$ZZ$1, 0))</f>
        <v/>
      </c>
    </row>
    <row r="877">
      <c r="A877">
        <f>INDEX(resultados!$A$2:$ZZ$2290, 871, MATCH($B$1, resultados!$A$1:$ZZ$1, 0))</f>
        <v/>
      </c>
      <c r="B877">
        <f>INDEX(resultados!$A$2:$ZZ$2290, 871, MATCH($B$2, resultados!$A$1:$ZZ$1, 0))</f>
        <v/>
      </c>
      <c r="C877">
        <f>INDEX(resultados!$A$2:$ZZ$2290, 871, MATCH($B$3, resultados!$A$1:$ZZ$1, 0))</f>
        <v/>
      </c>
    </row>
    <row r="878">
      <c r="A878">
        <f>INDEX(resultados!$A$2:$ZZ$2290, 872, MATCH($B$1, resultados!$A$1:$ZZ$1, 0))</f>
        <v/>
      </c>
      <c r="B878">
        <f>INDEX(resultados!$A$2:$ZZ$2290, 872, MATCH($B$2, resultados!$A$1:$ZZ$1, 0))</f>
        <v/>
      </c>
      <c r="C878">
        <f>INDEX(resultados!$A$2:$ZZ$2290, 872, MATCH($B$3, resultados!$A$1:$ZZ$1, 0))</f>
        <v/>
      </c>
    </row>
    <row r="879">
      <c r="A879">
        <f>INDEX(resultados!$A$2:$ZZ$2290, 873, MATCH($B$1, resultados!$A$1:$ZZ$1, 0))</f>
        <v/>
      </c>
      <c r="B879">
        <f>INDEX(resultados!$A$2:$ZZ$2290, 873, MATCH($B$2, resultados!$A$1:$ZZ$1, 0))</f>
        <v/>
      </c>
      <c r="C879">
        <f>INDEX(resultados!$A$2:$ZZ$2290, 873, MATCH($B$3, resultados!$A$1:$ZZ$1, 0))</f>
        <v/>
      </c>
    </row>
    <row r="880">
      <c r="A880">
        <f>INDEX(resultados!$A$2:$ZZ$2290, 874, MATCH($B$1, resultados!$A$1:$ZZ$1, 0))</f>
        <v/>
      </c>
      <c r="B880">
        <f>INDEX(resultados!$A$2:$ZZ$2290, 874, MATCH($B$2, resultados!$A$1:$ZZ$1, 0))</f>
        <v/>
      </c>
      <c r="C880">
        <f>INDEX(resultados!$A$2:$ZZ$2290, 874, MATCH($B$3, resultados!$A$1:$ZZ$1, 0))</f>
        <v/>
      </c>
    </row>
    <row r="881">
      <c r="A881">
        <f>INDEX(resultados!$A$2:$ZZ$2290, 875, MATCH($B$1, resultados!$A$1:$ZZ$1, 0))</f>
        <v/>
      </c>
      <c r="B881">
        <f>INDEX(resultados!$A$2:$ZZ$2290, 875, MATCH($B$2, resultados!$A$1:$ZZ$1, 0))</f>
        <v/>
      </c>
      <c r="C881">
        <f>INDEX(resultados!$A$2:$ZZ$2290, 875, MATCH($B$3, resultados!$A$1:$ZZ$1, 0))</f>
        <v/>
      </c>
    </row>
    <row r="882">
      <c r="A882">
        <f>INDEX(resultados!$A$2:$ZZ$2290, 876, MATCH($B$1, resultados!$A$1:$ZZ$1, 0))</f>
        <v/>
      </c>
      <c r="B882">
        <f>INDEX(resultados!$A$2:$ZZ$2290, 876, MATCH($B$2, resultados!$A$1:$ZZ$1, 0))</f>
        <v/>
      </c>
      <c r="C882">
        <f>INDEX(resultados!$A$2:$ZZ$2290, 876, MATCH($B$3, resultados!$A$1:$ZZ$1, 0))</f>
        <v/>
      </c>
    </row>
    <row r="883">
      <c r="A883">
        <f>INDEX(resultados!$A$2:$ZZ$2290, 877, MATCH($B$1, resultados!$A$1:$ZZ$1, 0))</f>
        <v/>
      </c>
      <c r="B883">
        <f>INDEX(resultados!$A$2:$ZZ$2290, 877, MATCH($B$2, resultados!$A$1:$ZZ$1, 0))</f>
        <v/>
      </c>
      <c r="C883">
        <f>INDEX(resultados!$A$2:$ZZ$2290, 877, MATCH($B$3, resultados!$A$1:$ZZ$1, 0))</f>
        <v/>
      </c>
    </row>
    <row r="884">
      <c r="A884">
        <f>INDEX(resultados!$A$2:$ZZ$2290, 878, MATCH($B$1, resultados!$A$1:$ZZ$1, 0))</f>
        <v/>
      </c>
      <c r="B884">
        <f>INDEX(resultados!$A$2:$ZZ$2290, 878, MATCH($B$2, resultados!$A$1:$ZZ$1, 0))</f>
        <v/>
      </c>
      <c r="C884">
        <f>INDEX(resultados!$A$2:$ZZ$2290, 878, MATCH($B$3, resultados!$A$1:$ZZ$1, 0))</f>
        <v/>
      </c>
    </row>
    <row r="885">
      <c r="A885">
        <f>INDEX(resultados!$A$2:$ZZ$2290, 879, MATCH($B$1, resultados!$A$1:$ZZ$1, 0))</f>
        <v/>
      </c>
      <c r="B885">
        <f>INDEX(resultados!$A$2:$ZZ$2290, 879, MATCH($B$2, resultados!$A$1:$ZZ$1, 0))</f>
        <v/>
      </c>
      <c r="C885">
        <f>INDEX(resultados!$A$2:$ZZ$2290, 879, MATCH($B$3, resultados!$A$1:$ZZ$1, 0))</f>
        <v/>
      </c>
    </row>
    <row r="886">
      <c r="A886">
        <f>INDEX(resultados!$A$2:$ZZ$2290, 880, MATCH($B$1, resultados!$A$1:$ZZ$1, 0))</f>
        <v/>
      </c>
      <c r="B886">
        <f>INDEX(resultados!$A$2:$ZZ$2290, 880, MATCH($B$2, resultados!$A$1:$ZZ$1, 0))</f>
        <v/>
      </c>
      <c r="C886">
        <f>INDEX(resultados!$A$2:$ZZ$2290, 880, MATCH($B$3, resultados!$A$1:$ZZ$1, 0))</f>
        <v/>
      </c>
    </row>
    <row r="887">
      <c r="A887">
        <f>INDEX(resultados!$A$2:$ZZ$2290, 881, MATCH($B$1, resultados!$A$1:$ZZ$1, 0))</f>
        <v/>
      </c>
      <c r="B887">
        <f>INDEX(resultados!$A$2:$ZZ$2290, 881, MATCH($B$2, resultados!$A$1:$ZZ$1, 0))</f>
        <v/>
      </c>
      <c r="C887">
        <f>INDEX(resultados!$A$2:$ZZ$2290, 881, MATCH($B$3, resultados!$A$1:$ZZ$1, 0))</f>
        <v/>
      </c>
    </row>
    <row r="888">
      <c r="A888">
        <f>INDEX(resultados!$A$2:$ZZ$2290, 882, MATCH($B$1, resultados!$A$1:$ZZ$1, 0))</f>
        <v/>
      </c>
      <c r="B888">
        <f>INDEX(resultados!$A$2:$ZZ$2290, 882, MATCH($B$2, resultados!$A$1:$ZZ$1, 0))</f>
        <v/>
      </c>
      <c r="C888">
        <f>INDEX(resultados!$A$2:$ZZ$2290, 882, MATCH($B$3, resultados!$A$1:$ZZ$1, 0))</f>
        <v/>
      </c>
    </row>
    <row r="889">
      <c r="A889">
        <f>INDEX(resultados!$A$2:$ZZ$2290, 883, MATCH($B$1, resultados!$A$1:$ZZ$1, 0))</f>
        <v/>
      </c>
      <c r="B889">
        <f>INDEX(resultados!$A$2:$ZZ$2290, 883, MATCH($B$2, resultados!$A$1:$ZZ$1, 0))</f>
        <v/>
      </c>
      <c r="C889">
        <f>INDEX(resultados!$A$2:$ZZ$2290, 883, MATCH($B$3, resultados!$A$1:$ZZ$1, 0))</f>
        <v/>
      </c>
    </row>
    <row r="890">
      <c r="A890">
        <f>INDEX(resultados!$A$2:$ZZ$2290, 884, MATCH($B$1, resultados!$A$1:$ZZ$1, 0))</f>
        <v/>
      </c>
      <c r="B890">
        <f>INDEX(resultados!$A$2:$ZZ$2290, 884, MATCH($B$2, resultados!$A$1:$ZZ$1, 0))</f>
        <v/>
      </c>
      <c r="C890">
        <f>INDEX(resultados!$A$2:$ZZ$2290, 884, MATCH($B$3, resultados!$A$1:$ZZ$1, 0))</f>
        <v/>
      </c>
    </row>
    <row r="891">
      <c r="A891">
        <f>INDEX(resultados!$A$2:$ZZ$2290, 885, MATCH($B$1, resultados!$A$1:$ZZ$1, 0))</f>
        <v/>
      </c>
      <c r="B891">
        <f>INDEX(resultados!$A$2:$ZZ$2290, 885, MATCH($B$2, resultados!$A$1:$ZZ$1, 0))</f>
        <v/>
      </c>
      <c r="C891">
        <f>INDEX(resultados!$A$2:$ZZ$2290, 885, MATCH($B$3, resultados!$A$1:$ZZ$1, 0))</f>
        <v/>
      </c>
    </row>
    <row r="892">
      <c r="A892">
        <f>INDEX(resultados!$A$2:$ZZ$2290, 886, MATCH($B$1, resultados!$A$1:$ZZ$1, 0))</f>
        <v/>
      </c>
      <c r="B892">
        <f>INDEX(resultados!$A$2:$ZZ$2290, 886, MATCH($B$2, resultados!$A$1:$ZZ$1, 0))</f>
        <v/>
      </c>
      <c r="C892">
        <f>INDEX(resultados!$A$2:$ZZ$2290, 886, MATCH($B$3, resultados!$A$1:$ZZ$1, 0))</f>
        <v/>
      </c>
    </row>
    <row r="893">
      <c r="A893">
        <f>INDEX(resultados!$A$2:$ZZ$2290, 887, MATCH($B$1, resultados!$A$1:$ZZ$1, 0))</f>
        <v/>
      </c>
      <c r="B893">
        <f>INDEX(resultados!$A$2:$ZZ$2290, 887, MATCH($B$2, resultados!$A$1:$ZZ$1, 0))</f>
        <v/>
      </c>
      <c r="C893">
        <f>INDEX(resultados!$A$2:$ZZ$2290, 887, MATCH($B$3, resultados!$A$1:$ZZ$1, 0))</f>
        <v/>
      </c>
    </row>
    <row r="894">
      <c r="A894">
        <f>INDEX(resultados!$A$2:$ZZ$2290, 888, MATCH($B$1, resultados!$A$1:$ZZ$1, 0))</f>
        <v/>
      </c>
      <c r="B894">
        <f>INDEX(resultados!$A$2:$ZZ$2290, 888, MATCH($B$2, resultados!$A$1:$ZZ$1, 0))</f>
        <v/>
      </c>
      <c r="C894">
        <f>INDEX(resultados!$A$2:$ZZ$2290, 888, MATCH($B$3, resultados!$A$1:$ZZ$1, 0))</f>
        <v/>
      </c>
    </row>
    <row r="895">
      <c r="A895">
        <f>INDEX(resultados!$A$2:$ZZ$2290, 889, MATCH($B$1, resultados!$A$1:$ZZ$1, 0))</f>
        <v/>
      </c>
      <c r="B895">
        <f>INDEX(resultados!$A$2:$ZZ$2290, 889, MATCH($B$2, resultados!$A$1:$ZZ$1, 0))</f>
        <v/>
      </c>
      <c r="C895">
        <f>INDEX(resultados!$A$2:$ZZ$2290, 889, MATCH($B$3, resultados!$A$1:$ZZ$1, 0))</f>
        <v/>
      </c>
    </row>
    <row r="896">
      <c r="A896">
        <f>INDEX(resultados!$A$2:$ZZ$2290, 890, MATCH($B$1, resultados!$A$1:$ZZ$1, 0))</f>
        <v/>
      </c>
      <c r="B896">
        <f>INDEX(resultados!$A$2:$ZZ$2290, 890, MATCH($B$2, resultados!$A$1:$ZZ$1, 0))</f>
        <v/>
      </c>
      <c r="C896">
        <f>INDEX(resultados!$A$2:$ZZ$2290, 890, MATCH($B$3, resultados!$A$1:$ZZ$1, 0))</f>
        <v/>
      </c>
    </row>
    <row r="897">
      <c r="A897">
        <f>INDEX(resultados!$A$2:$ZZ$2290, 891, MATCH($B$1, resultados!$A$1:$ZZ$1, 0))</f>
        <v/>
      </c>
      <c r="B897">
        <f>INDEX(resultados!$A$2:$ZZ$2290, 891, MATCH($B$2, resultados!$A$1:$ZZ$1, 0))</f>
        <v/>
      </c>
      <c r="C897">
        <f>INDEX(resultados!$A$2:$ZZ$2290, 891, MATCH($B$3, resultados!$A$1:$ZZ$1, 0))</f>
        <v/>
      </c>
    </row>
    <row r="898">
      <c r="A898">
        <f>INDEX(resultados!$A$2:$ZZ$2290, 892, MATCH($B$1, resultados!$A$1:$ZZ$1, 0))</f>
        <v/>
      </c>
      <c r="B898">
        <f>INDEX(resultados!$A$2:$ZZ$2290, 892, MATCH($B$2, resultados!$A$1:$ZZ$1, 0))</f>
        <v/>
      </c>
      <c r="C898">
        <f>INDEX(resultados!$A$2:$ZZ$2290, 892, MATCH($B$3, resultados!$A$1:$ZZ$1, 0))</f>
        <v/>
      </c>
    </row>
    <row r="899">
      <c r="A899">
        <f>INDEX(resultados!$A$2:$ZZ$2290, 893, MATCH($B$1, resultados!$A$1:$ZZ$1, 0))</f>
        <v/>
      </c>
      <c r="B899">
        <f>INDEX(resultados!$A$2:$ZZ$2290, 893, MATCH($B$2, resultados!$A$1:$ZZ$1, 0))</f>
        <v/>
      </c>
      <c r="C899">
        <f>INDEX(resultados!$A$2:$ZZ$2290, 893, MATCH($B$3, resultados!$A$1:$ZZ$1, 0))</f>
        <v/>
      </c>
    </row>
    <row r="900">
      <c r="A900">
        <f>INDEX(resultados!$A$2:$ZZ$2290, 894, MATCH($B$1, resultados!$A$1:$ZZ$1, 0))</f>
        <v/>
      </c>
      <c r="B900">
        <f>INDEX(resultados!$A$2:$ZZ$2290, 894, MATCH($B$2, resultados!$A$1:$ZZ$1, 0))</f>
        <v/>
      </c>
      <c r="C900">
        <f>INDEX(resultados!$A$2:$ZZ$2290, 894, MATCH($B$3, resultados!$A$1:$ZZ$1, 0))</f>
        <v/>
      </c>
    </row>
    <row r="901">
      <c r="A901">
        <f>INDEX(resultados!$A$2:$ZZ$2290, 895, MATCH($B$1, resultados!$A$1:$ZZ$1, 0))</f>
        <v/>
      </c>
      <c r="B901">
        <f>INDEX(resultados!$A$2:$ZZ$2290, 895, MATCH($B$2, resultados!$A$1:$ZZ$1, 0))</f>
        <v/>
      </c>
      <c r="C901">
        <f>INDEX(resultados!$A$2:$ZZ$2290, 895, MATCH($B$3, resultados!$A$1:$ZZ$1, 0))</f>
        <v/>
      </c>
    </row>
    <row r="902">
      <c r="A902">
        <f>INDEX(resultados!$A$2:$ZZ$2290, 896, MATCH($B$1, resultados!$A$1:$ZZ$1, 0))</f>
        <v/>
      </c>
      <c r="B902">
        <f>INDEX(resultados!$A$2:$ZZ$2290, 896, MATCH($B$2, resultados!$A$1:$ZZ$1, 0))</f>
        <v/>
      </c>
      <c r="C902">
        <f>INDEX(resultados!$A$2:$ZZ$2290, 896, MATCH($B$3, resultados!$A$1:$ZZ$1, 0))</f>
        <v/>
      </c>
    </row>
    <row r="903">
      <c r="A903">
        <f>INDEX(resultados!$A$2:$ZZ$2290, 897, MATCH($B$1, resultados!$A$1:$ZZ$1, 0))</f>
        <v/>
      </c>
      <c r="B903">
        <f>INDEX(resultados!$A$2:$ZZ$2290, 897, MATCH($B$2, resultados!$A$1:$ZZ$1, 0))</f>
        <v/>
      </c>
      <c r="C903">
        <f>INDEX(resultados!$A$2:$ZZ$2290, 897, MATCH($B$3, resultados!$A$1:$ZZ$1, 0))</f>
        <v/>
      </c>
    </row>
    <row r="904">
      <c r="A904">
        <f>INDEX(resultados!$A$2:$ZZ$2290, 898, MATCH($B$1, resultados!$A$1:$ZZ$1, 0))</f>
        <v/>
      </c>
      <c r="B904">
        <f>INDEX(resultados!$A$2:$ZZ$2290, 898, MATCH($B$2, resultados!$A$1:$ZZ$1, 0))</f>
        <v/>
      </c>
      <c r="C904">
        <f>INDEX(resultados!$A$2:$ZZ$2290, 898, MATCH($B$3, resultados!$A$1:$ZZ$1, 0))</f>
        <v/>
      </c>
    </row>
    <row r="905">
      <c r="A905">
        <f>INDEX(resultados!$A$2:$ZZ$2290, 899, MATCH($B$1, resultados!$A$1:$ZZ$1, 0))</f>
        <v/>
      </c>
      <c r="B905">
        <f>INDEX(resultados!$A$2:$ZZ$2290, 899, MATCH($B$2, resultados!$A$1:$ZZ$1, 0))</f>
        <v/>
      </c>
      <c r="C905">
        <f>INDEX(resultados!$A$2:$ZZ$2290, 899, MATCH($B$3, resultados!$A$1:$ZZ$1, 0))</f>
        <v/>
      </c>
    </row>
    <row r="906">
      <c r="A906">
        <f>INDEX(resultados!$A$2:$ZZ$2290, 900, MATCH($B$1, resultados!$A$1:$ZZ$1, 0))</f>
        <v/>
      </c>
      <c r="B906">
        <f>INDEX(resultados!$A$2:$ZZ$2290, 900, MATCH($B$2, resultados!$A$1:$ZZ$1, 0))</f>
        <v/>
      </c>
      <c r="C906">
        <f>INDEX(resultados!$A$2:$ZZ$2290, 900, MATCH($B$3, resultados!$A$1:$ZZ$1, 0))</f>
        <v/>
      </c>
    </row>
    <row r="907">
      <c r="A907">
        <f>INDEX(resultados!$A$2:$ZZ$2290, 901, MATCH($B$1, resultados!$A$1:$ZZ$1, 0))</f>
        <v/>
      </c>
      <c r="B907">
        <f>INDEX(resultados!$A$2:$ZZ$2290, 901, MATCH($B$2, resultados!$A$1:$ZZ$1, 0))</f>
        <v/>
      </c>
      <c r="C907">
        <f>INDEX(resultados!$A$2:$ZZ$2290, 901, MATCH($B$3, resultados!$A$1:$ZZ$1, 0))</f>
        <v/>
      </c>
    </row>
    <row r="908">
      <c r="A908">
        <f>INDEX(resultados!$A$2:$ZZ$2290, 902, MATCH($B$1, resultados!$A$1:$ZZ$1, 0))</f>
        <v/>
      </c>
      <c r="B908">
        <f>INDEX(resultados!$A$2:$ZZ$2290, 902, MATCH($B$2, resultados!$A$1:$ZZ$1, 0))</f>
        <v/>
      </c>
      <c r="C908">
        <f>INDEX(resultados!$A$2:$ZZ$2290, 902, MATCH($B$3, resultados!$A$1:$ZZ$1, 0))</f>
        <v/>
      </c>
    </row>
    <row r="909">
      <c r="A909">
        <f>INDEX(resultados!$A$2:$ZZ$2290, 903, MATCH($B$1, resultados!$A$1:$ZZ$1, 0))</f>
        <v/>
      </c>
      <c r="B909">
        <f>INDEX(resultados!$A$2:$ZZ$2290, 903, MATCH($B$2, resultados!$A$1:$ZZ$1, 0))</f>
        <v/>
      </c>
      <c r="C909">
        <f>INDEX(resultados!$A$2:$ZZ$2290, 903, MATCH($B$3, resultados!$A$1:$ZZ$1, 0))</f>
        <v/>
      </c>
    </row>
    <row r="910">
      <c r="A910">
        <f>INDEX(resultados!$A$2:$ZZ$2290, 904, MATCH($B$1, resultados!$A$1:$ZZ$1, 0))</f>
        <v/>
      </c>
      <c r="B910">
        <f>INDEX(resultados!$A$2:$ZZ$2290, 904, MATCH($B$2, resultados!$A$1:$ZZ$1, 0))</f>
        <v/>
      </c>
      <c r="C910">
        <f>INDEX(resultados!$A$2:$ZZ$2290, 904, MATCH($B$3, resultados!$A$1:$ZZ$1, 0))</f>
        <v/>
      </c>
    </row>
    <row r="911">
      <c r="A911">
        <f>INDEX(resultados!$A$2:$ZZ$2290, 905, MATCH($B$1, resultados!$A$1:$ZZ$1, 0))</f>
        <v/>
      </c>
      <c r="B911">
        <f>INDEX(resultados!$A$2:$ZZ$2290, 905, MATCH($B$2, resultados!$A$1:$ZZ$1, 0))</f>
        <v/>
      </c>
      <c r="C911">
        <f>INDEX(resultados!$A$2:$ZZ$2290, 905, MATCH($B$3, resultados!$A$1:$ZZ$1, 0))</f>
        <v/>
      </c>
    </row>
    <row r="912">
      <c r="A912">
        <f>INDEX(resultados!$A$2:$ZZ$2290, 906, MATCH($B$1, resultados!$A$1:$ZZ$1, 0))</f>
        <v/>
      </c>
      <c r="B912">
        <f>INDEX(resultados!$A$2:$ZZ$2290, 906, MATCH($B$2, resultados!$A$1:$ZZ$1, 0))</f>
        <v/>
      </c>
      <c r="C912">
        <f>INDEX(resultados!$A$2:$ZZ$2290, 906, MATCH($B$3, resultados!$A$1:$ZZ$1, 0))</f>
        <v/>
      </c>
    </row>
    <row r="913">
      <c r="A913">
        <f>INDEX(resultados!$A$2:$ZZ$2290, 907, MATCH($B$1, resultados!$A$1:$ZZ$1, 0))</f>
        <v/>
      </c>
      <c r="B913">
        <f>INDEX(resultados!$A$2:$ZZ$2290, 907, MATCH($B$2, resultados!$A$1:$ZZ$1, 0))</f>
        <v/>
      </c>
      <c r="C913">
        <f>INDEX(resultados!$A$2:$ZZ$2290, 907, MATCH($B$3, resultados!$A$1:$ZZ$1, 0))</f>
        <v/>
      </c>
    </row>
    <row r="914">
      <c r="A914">
        <f>INDEX(resultados!$A$2:$ZZ$2290, 908, MATCH($B$1, resultados!$A$1:$ZZ$1, 0))</f>
        <v/>
      </c>
      <c r="B914">
        <f>INDEX(resultados!$A$2:$ZZ$2290, 908, MATCH($B$2, resultados!$A$1:$ZZ$1, 0))</f>
        <v/>
      </c>
      <c r="C914">
        <f>INDEX(resultados!$A$2:$ZZ$2290, 908, MATCH($B$3, resultados!$A$1:$ZZ$1, 0))</f>
        <v/>
      </c>
    </row>
    <row r="915">
      <c r="A915">
        <f>INDEX(resultados!$A$2:$ZZ$2290, 909, MATCH($B$1, resultados!$A$1:$ZZ$1, 0))</f>
        <v/>
      </c>
      <c r="B915">
        <f>INDEX(resultados!$A$2:$ZZ$2290, 909, MATCH($B$2, resultados!$A$1:$ZZ$1, 0))</f>
        <v/>
      </c>
      <c r="C915">
        <f>INDEX(resultados!$A$2:$ZZ$2290, 909, MATCH($B$3, resultados!$A$1:$ZZ$1, 0))</f>
        <v/>
      </c>
    </row>
    <row r="916">
      <c r="A916">
        <f>INDEX(resultados!$A$2:$ZZ$2290, 910, MATCH($B$1, resultados!$A$1:$ZZ$1, 0))</f>
        <v/>
      </c>
      <c r="B916">
        <f>INDEX(resultados!$A$2:$ZZ$2290, 910, MATCH($B$2, resultados!$A$1:$ZZ$1, 0))</f>
        <v/>
      </c>
      <c r="C916">
        <f>INDEX(resultados!$A$2:$ZZ$2290, 910, MATCH($B$3, resultados!$A$1:$ZZ$1, 0))</f>
        <v/>
      </c>
    </row>
    <row r="917">
      <c r="A917">
        <f>INDEX(resultados!$A$2:$ZZ$2290, 911, MATCH($B$1, resultados!$A$1:$ZZ$1, 0))</f>
        <v/>
      </c>
      <c r="B917">
        <f>INDEX(resultados!$A$2:$ZZ$2290, 911, MATCH($B$2, resultados!$A$1:$ZZ$1, 0))</f>
        <v/>
      </c>
      <c r="C917">
        <f>INDEX(resultados!$A$2:$ZZ$2290, 911, MATCH($B$3, resultados!$A$1:$ZZ$1, 0))</f>
        <v/>
      </c>
    </row>
    <row r="918">
      <c r="A918">
        <f>INDEX(resultados!$A$2:$ZZ$2290, 912, MATCH($B$1, resultados!$A$1:$ZZ$1, 0))</f>
        <v/>
      </c>
      <c r="B918">
        <f>INDEX(resultados!$A$2:$ZZ$2290, 912, MATCH($B$2, resultados!$A$1:$ZZ$1, 0))</f>
        <v/>
      </c>
      <c r="C918">
        <f>INDEX(resultados!$A$2:$ZZ$2290, 912, MATCH($B$3, resultados!$A$1:$ZZ$1, 0))</f>
        <v/>
      </c>
    </row>
    <row r="919">
      <c r="A919">
        <f>INDEX(resultados!$A$2:$ZZ$2290, 913, MATCH($B$1, resultados!$A$1:$ZZ$1, 0))</f>
        <v/>
      </c>
      <c r="B919">
        <f>INDEX(resultados!$A$2:$ZZ$2290, 913, MATCH($B$2, resultados!$A$1:$ZZ$1, 0))</f>
        <v/>
      </c>
      <c r="C919">
        <f>INDEX(resultados!$A$2:$ZZ$2290, 913, MATCH($B$3, resultados!$A$1:$ZZ$1, 0))</f>
        <v/>
      </c>
    </row>
    <row r="920">
      <c r="A920">
        <f>INDEX(resultados!$A$2:$ZZ$2290, 914, MATCH($B$1, resultados!$A$1:$ZZ$1, 0))</f>
        <v/>
      </c>
      <c r="B920">
        <f>INDEX(resultados!$A$2:$ZZ$2290, 914, MATCH($B$2, resultados!$A$1:$ZZ$1, 0))</f>
        <v/>
      </c>
      <c r="C920">
        <f>INDEX(resultados!$A$2:$ZZ$2290, 914, MATCH($B$3, resultados!$A$1:$ZZ$1, 0))</f>
        <v/>
      </c>
    </row>
    <row r="921">
      <c r="A921">
        <f>INDEX(resultados!$A$2:$ZZ$2290, 915, MATCH($B$1, resultados!$A$1:$ZZ$1, 0))</f>
        <v/>
      </c>
      <c r="B921">
        <f>INDEX(resultados!$A$2:$ZZ$2290, 915, MATCH($B$2, resultados!$A$1:$ZZ$1, 0))</f>
        <v/>
      </c>
      <c r="C921">
        <f>INDEX(resultados!$A$2:$ZZ$2290, 915, MATCH($B$3, resultados!$A$1:$ZZ$1, 0))</f>
        <v/>
      </c>
    </row>
    <row r="922">
      <c r="A922">
        <f>INDEX(resultados!$A$2:$ZZ$2290, 916, MATCH($B$1, resultados!$A$1:$ZZ$1, 0))</f>
        <v/>
      </c>
      <c r="B922">
        <f>INDEX(resultados!$A$2:$ZZ$2290, 916, MATCH($B$2, resultados!$A$1:$ZZ$1, 0))</f>
        <v/>
      </c>
      <c r="C922">
        <f>INDEX(resultados!$A$2:$ZZ$2290, 916, MATCH($B$3, resultados!$A$1:$ZZ$1, 0))</f>
        <v/>
      </c>
    </row>
    <row r="923">
      <c r="A923">
        <f>INDEX(resultados!$A$2:$ZZ$2290, 917, MATCH($B$1, resultados!$A$1:$ZZ$1, 0))</f>
        <v/>
      </c>
      <c r="B923">
        <f>INDEX(resultados!$A$2:$ZZ$2290, 917, MATCH($B$2, resultados!$A$1:$ZZ$1, 0))</f>
        <v/>
      </c>
      <c r="C923">
        <f>INDEX(resultados!$A$2:$ZZ$2290, 917, MATCH($B$3, resultados!$A$1:$ZZ$1, 0))</f>
        <v/>
      </c>
    </row>
    <row r="924">
      <c r="A924">
        <f>INDEX(resultados!$A$2:$ZZ$2290, 918, MATCH($B$1, resultados!$A$1:$ZZ$1, 0))</f>
        <v/>
      </c>
      <c r="B924">
        <f>INDEX(resultados!$A$2:$ZZ$2290, 918, MATCH($B$2, resultados!$A$1:$ZZ$1, 0))</f>
        <v/>
      </c>
      <c r="C924">
        <f>INDEX(resultados!$A$2:$ZZ$2290, 918, MATCH($B$3, resultados!$A$1:$ZZ$1, 0))</f>
        <v/>
      </c>
    </row>
    <row r="925">
      <c r="A925">
        <f>INDEX(resultados!$A$2:$ZZ$2290, 919, MATCH($B$1, resultados!$A$1:$ZZ$1, 0))</f>
        <v/>
      </c>
      <c r="B925">
        <f>INDEX(resultados!$A$2:$ZZ$2290, 919, MATCH($B$2, resultados!$A$1:$ZZ$1, 0))</f>
        <v/>
      </c>
      <c r="C925">
        <f>INDEX(resultados!$A$2:$ZZ$2290, 919, MATCH($B$3, resultados!$A$1:$ZZ$1, 0))</f>
        <v/>
      </c>
    </row>
    <row r="926">
      <c r="A926">
        <f>INDEX(resultados!$A$2:$ZZ$2290, 920, MATCH($B$1, resultados!$A$1:$ZZ$1, 0))</f>
        <v/>
      </c>
      <c r="B926">
        <f>INDEX(resultados!$A$2:$ZZ$2290, 920, MATCH($B$2, resultados!$A$1:$ZZ$1, 0))</f>
        <v/>
      </c>
      <c r="C926">
        <f>INDEX(resultados!$A$2:$ZZ$2290, 920, MATCH($B$3, resultados!$A$1:$ZZ$1, 0))</f>
        <v/>
      </c>
    </row>
    <row r="927">
      <c r="A927">
        <f>INDEX(resultados!$A$2:$ZZ$2290, 921, MATCH($B$1, resultados!$A$1:$ZZ$1, 0))</f>
        <v/>
      </c>
      <c r="B927">
        <f>INDEX(resultados!$A$2:$ZZ$2290, 921, MATCH($B$2, resultados!$A$1:$ZZ$1, 0))</f>
        <v/>
      </c>
      <c r="C927">
        <f>INDEX(resultados!$A$2:$ZZ$2290, 921, MATCH($B$3, resultados!$A$1:$ZZ$1, 0))</f>
        <v/>
      </c>
    </row>
    <row r="928">
      <c r="A928">
        <f>INDEX(resultados!$A$2:$ZZ$2290, 922, MATCH($B$1, resultados!$A$1:$ZZ$1, 0))</f>
        <v/>
      </c>
      <c r="B928">
        <f>INDEX(resultados!$A$2:$ZZ$2290, 922, MATCH($B$2, resultados!$A$1:$ZZ$1, 0))</f>
        <v/>
      </c>
      <c r="C928">
        <f>INDEX(resultados!$A$2:$ZZ$2290, 922, MATCH($B$3, resultados!$A$1:$ZZ$1, 0))</f>
        <v/>
      </c>
    </row>
    <row r="929">
      <c r="A929">
        <f>INDEX(resultados!$A$2:$ZZ$2290, 923, MATCH($B$1, resultados!$A$1:$ZZ$1, 0))</f>
        <v/>
      </c>
      <c r="B929">
        <f>INDEX(resultados!$A$2:$ZZ$2290, 923, MATCH($B$2, resultados!$A$1:$ZZ$1, 0))</f>
        <v/>
      </c>
      <c r="C929">
        <f>INDEX(resultados!$A$2:$ZZ$2290, 923, MATCH($B$3, resultados!$A$1:$ZZ$1, 0))</f>
        <v/>
      </c>
    </row>
    <row r="930">
      <c r="A930">
        <f>INDEX(resultados!$A$2:$ZZ$2290, 924, MATCH($B$1, resultados!$A$1:$ZZ$1, 0))</f>
        <v/>
      </c>
      <c r="B930">
        <f>INDEX(resultados!$A$2:$ZZ$2290, 924, MATCH($B$2, resultados!$A$1:$ZZ$1, 0))</f>
        <v/>
      </c>
      <c r="C930">
        <f>INDEX(resultados!$A$2:$ZZ$2290, 924, MATCH($B$3, resultados!$A$1:$ZZ$1, 0))</f>
        <v/>
      </c>
    </row>
    <row r="931">
      <c r="A931">
        <f>INDEX(resultados!$A$2:$ZZ$2290, 925, MATCH($B$1, resultados!$A$1:$ZZ$1, 0))</f>
        <v/>
      </c>
      <c r="B931">
        <f>INDEX(resultados!$A$2:$ZZ$2290, 925, MATCH($B$2, resultados!$A$1:$ZZ$1, 0))</f>
        <v/>
      </c>
      <c r="C931">
        <f>INDEX(resultados!$A$2:$ZZ$2290, 925, MATCH($B$3, resultados!$A$1:$ZZ$1, 0))</f>
        <v/>
      </c>
    </row>
    <row r="932">
      <c r="A932">
        <f>INDEX(resultados!$A$2:$ZZ$2290, 926, MATCH($B$1, resultados!$A$1:$ZZ$1, 0))</f>
        <v/>
      </c>
      <c r="B932">
        <f>INDEX(resultados!$A$2:$ZZ$2290, 926, MATCH($B$2, resultados!$A$1:$ZZ$1, 0))</f>
        <v/>
      </c>
      <c r="C932">
        <f>INDEX(resultados!$A$2:$ZZ$2290, 926, MATCH($B$3, resultados!$A$1:$ZZ$1, 0))</f>
        <v/>
      </c>
    </row>
    <row r="933">
      <c r="A933">
        <f>INDEX(resultados!$A$2:$ZZ$2290, 927, MATCH($B$1, resultados!$A$1:$ZZ$1, 0))</f>
        <v/>
      </c>
      <c r="B933">
        <f>INDEX(resultados!$A$2:$ZZ$2290, 927, MATCH($B$2, resultados!$A$1:$ZZ$1, 0))</f>
        <v/>
      </c>
      <c r="C933">
        <f>INDEX(resultados!$A$2:$ZZ$2290, 927, MATCH($B$3, resultados!$A$1:$ZZ$1, 0))</f>
        <v/>
      </c>
    </row>
    <row r="934">
      <c r="A934">
        <f>INDEX(resultados!$A$2:$ZZ$2290, 928, MATCH($B$1, resultados!$A$1:$ZZ$1, 0))</f>
        <v/>
      </c>
      <c r="B934">
        <f>INDEX(resultados!$A$2:$ZZ$2290, 928, MATCH($B$2, resultados!$A$1:$ZZ$1, 0))</f>
        <v/>
      </c>
      <c r="C934">
        <f>INDEX(resultados!$A$2:$ZZ$2290, 928, MATCH($B$3, resultados!$A$1:$ZZ$1, 0))</f>
        <v/>
      </c>
    </row>
    <row r="935">
      <c r="A935">
        <f>INDEX(resultados!$A$2:$ZZ$2290, 929, MATCH($B$1, resultados!$A$1:$ZZ$1, 0))</f>
        <v/>
      </c>
      <c r="B935">
        <f>INDEX(resultados!$A$2:$ZZ$2290, 929, MATCH($B$2, resultados!$A$1:$ZZ$1, 0))</f>
        <v/>
      </c>
      <c r="C935">
        <f>INDEX(resultados!$A$2:$ZZ$2290, 929, MATCH($B$3, resultados!$A$1:$ZZ$1, 0))</f>
        <v/>
      </c>
    </row>
    <row r="936">
      <c r="A936">
        <f>INDEX(resultados!$A$2:$ZZ$2290, 930, MATCH($B$1, resultados!$A$1:$ZZ$1, 0))</f>
        <v/>
      </c>
      <c r="B936">
        <f>INDEX(resultados!$A$2:$ZZ$2290, 930, MATCH($B$2, resultados!$A$1:$ZZ$1, 0))</f>
        <v/>
      </c>
      <c r="C936">
        <f>INDEX(resultados!$A$2:$ZZ$2290, 930, MATCH($B$3, resultados!$A$1:$ZZ$1, 0))</f>
        <v/>
      </c>
    </row>
    <row r="937">
      <c r="A937">
        <f>INDEX(resultados!$A$2:$ZZ$2290, 931, MATCH($B$1, resultados!$A$1:$ZZ$1, 0))</f>
        <v/>
      </c>
      <c r="B937">
        <f>INDEX(resultados!$A$2:$ZZ$2290, 931, MATCH($B$2, resultados!$A$1:$ZZ$1, 0))</f>
        <v/>
      </c>
      <c r="C937">
        <f>INDEX(resultados!$A$2:$ZZ$2290, 931, MATCH($B$3, resultados!$A$1:$ZZ$1, 0))</f>
        <v/>
      </c>
    </row>
    <row r="938">
      <c r="A938">
        <f>INDEX(resultados!$A$2:$ZZ$2290, 932, MATCH($B$1, resultados!$A$1:$ZZ$1, 0))</f>
        <v/>
      </c>
      <c r="B938">
        <f>INDEX(resultados!$A$2:$ZZ$2290, 932, MATCH($B$2, resultados!$A$1:$ZZ$1, 0))</f>
        <v/>
      </c>
      <c r="C938">
        <f>INDEX(resultados!$A$2:$ZZ$2290, 932, MATCH($B$3, resultados!$A$1:$ZZ$1, 0))</f>
        <v/>
      </c>
    </row>
    <row r="939">
      <c r="A939">
        <f>INDEX(resultados!$A$2:$ZZ$2290, 933, MATCH($B$1, resultados!$A$1:$ZZ$1, 0))</f>
        <v/>
      </c>
      <c r="B939">
        <f>INDEX(resultados!$A$2:$ZZ$2290, 933, MATCH($B$2, resultados!$A$1:$ZZ$1, 0))</f>
        <v/>
      </c>
      <c r="C939">
        <f>INDEX(resultados!$A$2:$ZZ$2290, 933, MATCH($B$3, resultados!$A$1:$ZZ$1, 0))</f>
        <v/>
      </c>
    </row>
    <row r="940">
      <c r="A940">
        <f>INDEX(resultados!$A$2:$ZZ$2290, 934, MATCH($B$1, resultados!$A$1:$ZZ$1, 0))</f>
        <v/>
      </c>
      <c r="B940">
        <f>INDEX(resultados!$A$2:$ZZ$2290, 934, MATCH($B$2, resultados!$A$1:$ZZ$1, 0))</f>
        <v/>
      </c>
      <c r="C940">
        <f>INDEX(resultados!$A$2:$ZZ$2290, 934, MATCH($B$3, resultados!$A$1:$ZZ$1, 0))</f>
        <v/>
      </c>
    </row>
    <row r="941">
      <c r="A941">
        <f>INDEX(resultados!$A$2:$ZZ$2290, 935, MATCH($B$1, resultados!$A$1:$ZZ$1, 0))</f>
        <v/>
      </c>
      <c r="B941">
        <f>INDEX(resultados!$A$2:$ZZ$2290, 935, MATCH($B$2, resultados!$A$1:$ZZ$1, 0))</f>
        <v/>
      </c>
      <c r="C941">
        <f>INDEX(resultados!$A$2:$ZZ$2290, 935, MATCH($B$3, resultados!$A$1:$ZZ$1, 0))</f>
        <v/>
      </c>
    </row>
    <row r="942">
      <c r="A942">
        <f>INDEX(resultados!$A$2:$ZZ$2290, 936, MATCH($B$1, resultados!$A$1:$ZZ$1, 0))</f>
        <v/>
      </c>
      <c r="B942">
        <f>INDEX(resultados!$A$2:$ZZ$2290, 936, MATCH($B$2, resultados!$A$1:$ZZ$1, 0))</f>
        <v/>
      </c>
      <c r="C942">
        <f>INDEX(resultados!$A$2:$ZZ$2290, 936, MATCH($B$3, resultados!$A$1:$ZZ$1, 0))</f>
        <v/>
      </c>
    </row>
    <row r="943">
      <c r="A943">
        <f>INDEX(resultados!$A$2:$ZZ$2290, 937, MATCH($B$1, resultados!$A$1:$ZZ$1, 0))</f>
        <v/>
      </c>
      <c r="B943">
        <f>INDEX(resultados!$A$2:$ZZ$2290, 937, MATCH($B$2, resultados!$A$1:$ZZ$1, 0))</f>
        <v/>
      </c>
      <c r="C943">
        <f>INDEX(resultados!$A$2:$ZZ$2290, 937, MATCH($B$3, resultados!$A$1:$ZZ$1, 0))</f>
        <v/>
      </c>
    </row>
    <row r="944">
      <c r="A944">
        <f>INDEX(resultados!$A$2:$ZZ$2290, 938, MATCH($B$1, resultados!$A$1:$ZZ$1, 0))</f>
        <v/>
      </c>
      <c r="B944">
        <f>INDEX(resultados!$A$2:$ZZ$2290, 938, MATCH($B$2, resultados!$A$1:$ZZ$1, 0))</f>
        <v/>
      </c>
      <c r="C944">
        <f>INDEX(resultados!$A$2:$ZZ$2290, 938, MATCH($B$3, resultados!$A$1:$ZZ$1, 0))</f>
        <v/>
      </c>
    </row>
    <row r="945">
      <c r="A945">
        <f>INDEX(resultados!$A$2:$ZZ$2290, 939, MATCH($B$1, resultados!$A$1:$ZZ$1, 0))</f>
        <v/>
      </c>
      <c r="B945">
        <f>INDEX(resultados!$A$2:$ZZ$2290, 939, MATCH($B$2, resultados!$A$1:$ZZ$1, 0))</f>
        <v/>
      </c>
      <c r="C945">
        <f>INDEX(resultados!$A$2:$ZZ$2290, 939, MATCH($B$3, resultados!$A$1:$ZZ$1, 0))</f>
        <v/>
      </c>
    </row>
    <row r="946">
      <c r="A946">
        <f>INDEX(resultados!$A$2:$ZZ$2290, 940, MATCH($B$1, resultados!$A$1:$ZZ$1, 0))</f>
        <v/>
      </c>
      <c r="B946">
        <f>INDEX(resultados!$A$2:$ZZ$2290, 940, MATCH($B$2, resultados!$A$1:$ZZ$1, 0))</f>
        <v/>
      </c>
      <c r="C946">
        <f>INDEX(resultados!$A$2:$ZZ$2290, 940, MATCH($B$3, resultados!$A$1:$ZZ$1, 0))</f>
        <v/>
      </c>
    </row>
    <row r="947">
      <c r="A947">
        <f>INDEX(resultados!$A$2:$ZZ$2290, 941, MATCH($B$1, resultados!$A$1:$ZZ$1, 0))</f>
        <v/>
      </c>
      <c r="B947">
        <f>INDEX(resultados!$A$2:$ZZ$2290, 941, MATCH($B$2, resultados!$A$1:$ZZ$1, 0))</f>
        <v/>
      </c>
      <c r="C947">
        <f>INDEX(resultados!$A$2:$ZZ$2290, 941, MATCH($B$3, resultados!$A$1:$ZZ$1, 0))</f>
        <v/>
      </c>
    </row>
    <row r="948">
      <c r="A948">
        <f>INDEX(resultados!$A$2:$ZZ$2290, 942, MATCH($B$1, resultados!$A$1:$ZZ$1, 0))</f>
        <v/>
      </c>
      <c r="B948">
        <f>INDEX(resultados!$A$2:$ZZ$2290, 942, MATCH($B$2, resultados!$A$1:$ZZ$1, 0))</f>
        <v/>
      </c>
      <c r="C948">
        <f>INDEX(resultados!$A$2:$ZZ$2290, 942, MATCH($B$3, resultados!$A$1:$ZZ$1, 0))</f>
        <v/>
      </c>
    </row>
    <row r="949">
      <c r="A949">
        <f>INDEX(resultados!$A$2:$ZZ$2290, 943, MATCH($B$1, resultados!$A$1:$ZZ$1, 0))</f>
        <v/>
      </c>
      <c r="B949">
        <f>INDEX(resultados!$A$2:$ZZ$2290, 943, MATCH($B$2, resultados!$A$1:$ZZ$1, 0))</f>
        <v/>
      </c>
      <c r="C949">
        <f>INDEX(resultados!$A$2:$ZZ$2290, 943, MATCH($B$3, resultados!$A$1:$ZZ$1, 0))</f>
        <v/>
      </c>
    </row>
    <row r="950">
      <c r="A950">
        <f>INDEX(resultados!$A$2:$ZZ$2290, 944, MATCH($B$1, resultados!$A$1:$ZZ$1, 0))</f>
        <v/>
      </c>
      <c r="B950">
        <f>INDEX(resultados!$A$2:$ZZ$2290, 944, MATCH($B$2, resultados!$A$1:$ZZ$1, 0))</f>
        <v/>
      </c>
      <c r="C950">
        <f>INDEX(resultados!$A$2:$ZZ$2290, 944, MATCH($B$3, resultados!$A$1:$ZZ$1, 0))</f>
        <v/>
      </c>
    </row>
    <row r="951">
      <c r="A951">
        <f>INDEX(resultados!$A$2:$ZZ$2290, 945, MATCH($B$1, resultados!$A$1:$ZZ$1, 0))</f>
        <v/>
      </c>
      <c r="B951">
        <f>INDEX(resultados!$A$2:$ZZ$2290, 945, MATCH($B$2, resultados!$A$1:$ZZ$1, 0))</f>
        <v/>
      </c>
      <c r="C951">
        <f>INDEX(resultados!$A$2:$ZZ$2290, 945, MATCH($B$3, resultados!$A$1:$ZZ$1, 0))</f>
        <v/>
      </c>
    </row>
    <row r="952">
      <c r="A952">
        <f>INDEX(resultados!$A$2:$ZZ$2290, 946, MATCH($B$1, resultados!$A$1:$ZZ$1, 0))</f>
        <v/>
      </c>
      <c r="B952">
        <f>INDEX(resultados!$A$2:$ZZ$2290, 946, MATCH($B$2, resultados!$A$1:$ZZ$1, 0))</f>
        <v/>
      </c>
      <c r="C952">
        <f>INDEX(resultados!$A$2:$ZZ$2290, 946, MATCH($B$3, resultados!$A$1:$ZZ$1, 0))</f>
        <v/>
      </c>
    </row>
    <row r="953">
      <c r="A953">
        <f>INDEX(resultados!$A$2:$ZZ$2290, 947, MATCH($B$1, resultados!$A$1:$ZZ$1, 0))</f>
        <v/>
      </c>
      <c r="B953">
        <f>INDEX(resultados!$A$2:$ZZ$2290, 947, MATCH($B$2, resultados!$A$1:$ZZ$1, 0))</f>
        <v/>
      </c>
      <c r="C953">
        <f>INDEX(resultados!$A$2:$ZZ$2290, 947, MATCH($B$3, resultados!$A$1:$ZZ$1, 0))</f>
        <v/>
      </c>
    </row>
    <row r="954">
      <c r="A954">
        <f>INDEX(resultados!$A$2:$ZZ$2290, 948, MATCH($B$1, resultados!$A$1:$ZZ$1, 0))</f>
        <v/>
      </c>
      <c r="B954">
        <f>INDEX(resultados!$A$2:$ZZ$2290, 948, MATCH($B$2, resultados!$A$1:$ZZ$1, 0))</f>
        <v/>
      </c>
      <c r="C954">
        <f>INDEX(resultados!$A$2:$ZZ$2290, 948, MATCH($B$3, resultados!$A$1:$ZZ$1, 0))</f>
        <v/>
      </c>
    </row>
    <row r="955">
      <c r="A955">
        <f>INDEX(resultados!$A$2:$ZZ$2290, 949, MATCH($B$1, resultados!$A$1:$ZZ$1, 0))</f>
        <v/>
      </c>
      <c r="B955">
        <f>INDEX(resultados!$A$2:$ZZ$2290, 949, MATCH($B$2, resultados!$A$1:$ZZ$1, 0))</f>
        <v/>
      </c>
      <c r="C955">
        <f>INDEX(resultados!$A$2:$ZZ$2290, 949, MATCH($B$3, resultados!$A$1:$ZZ$1, 0))</f>
        <v/>
      </c>
    </row>
    <row r="956">
      <c r="A956">
        <f>INDEX(resultados!$A$2:$ZZ$2290, 950, MATCH($B$1, resultados!$A$1:$ZZ$1, 0))</f>
        <v/>
      </c>
      <c r="B956">
        <f>INDEX(resultados!$A$2:$ZZ$2290, 950, MATCH($B$2, resultados!$A$1:$ZZ$1, 0))</f>
        <v/>
      </c>
      <c r="C956">
        <f>INDEX(resultados!$A$2:$ZZ$2290, 950, MATCH($B$3, resultados!$A$1:$ZZ$1, 0))</f>
        <v/>
      </c>
    </row>
    <row r="957">
      <c r="A957">
        <f>INDEX(resultados!$A$2:$ZZ$2290, 951, MATCH($B$1, resultados!$A$1:$ZZ$1, 0))</f>
        <v/>
      </c>
      <c r="B957">
        <f>INDEX(resultados!$A$2:$ZZ$2290, 951, MATCH($B$2, resultados!$A$1:$ZZ$1, 0))</f>
        <v/>
      </c>
      <c r="C957">
        <f>INDEX(resultados!$A$2:$ZZ$2290, 951, MATCH($B$3, resultados!$A$1:$ZZ$1, 0))</f>
        <v/>
      </c>
    </row>
    <row r="958">
      <c r="A958">
        <f>INDEX(resultados!$A$2:$ZZ$2290, 952, MATCH($B$1, resultados!$A$1:$ZZ$1, 0))</f>
        <v/>
      </c>
      <c r="B958">
        <f>INDEX(resultados!$A$2:$ZZ$2290, 952, MATCH($B$2, resultados!$A$1:$ZZ$1, 0))</f>
        <v/>
      </c>
      <c r="C958">
        <f>INDEX(resultados!$A$2:$ZZ$2290, 952, MATCH($B$3, resultados!$A$1:$ZZ$1, 0))</f>
        <v/>
      </c>
    </row>
    <row r="959">
      <c r="A959">
        <f>INDEX(resultados!$A$2:$ZZ$2290, 953, MATCH($B$1, resultados!$A$1:$ZZ$1, 0))</f>
        <v/>
      </c>
      <c r="B959">
        <f>INDEX(resultados!$A$2:$ZZ$2290, 953, MATCH($B$2, resultados!$A$1:$ZZ$1, 0))</f>
        <v/>
      </c>
      <c r="C959">
        <f>INDEX(resultados!$A$2:$ZZ$2290, 953, MATCH($B$3, resultados!$A$1:$ZZ$1, 0))</f>
        <v/>
      </c>
    </row>
    <row r="960">
      <c r="A960">
        <f>INDEX(resultados!$A$2:$ZZ$2290, 954, MATCH($B$1, resultados!$A$1:$ZZ$1, 0))</f>
        <v/>
      </c>
      <c r="B960">
        <f>INDEX(resultados!$A$2:$ZZ$2290, 954, MATCH($B$2, resultados!$A$1:$ZZ$1, 0))</f>
        <v/>
      </c>
      <c r="C960">
        <f>INDEX(resultados!$A$2:$ZZ$2290, 954, MATCH($B$3, resultados!$A$1:$ZZ$1, 0))</f>
        <v/>
      </c>
    </row>
    <row r="961">
      <c r="A961">
        <f>INDEX(resultados!$A$2:$ZZ$2290, 955, MATCH($B$1, resultados!$A$1:$ZZ$1, 0))</f>
        <v/>
      </c>
      <c r="B961">
        <f>INDEX(resultados!$A$2:$ZZ$2290, 955, MATCH($B$2, resultados!$A$1:$ZZ$1, 0))</f>
        <v/>
      </c>
      <c r="C961">
        <f>INDEX(resultados!$A$2:$ZZ$2290, 955, MATCH($B$3, resultados!$A$1:$ZZ$1, 0))</f>
        <v/>
      </c>
    </row>
    <row r="962">
      <c r="A962">
        <f>INDEX(resultados!$A$2:$ZZ$2290, 956, MATCH($B$1, resultados!$A$1:$ZZ$1, 0))</f>
        <v/>
      </c>
      <c r="B962">
        <f>INDEX(resultados!$A$2:$ZZ$2290, 956, MATCH($B$2, resultados!$A$1:$ZZ$1, 0))</f>
        <v/>
      </c>
      <c r="C962">
        <f>INDEX(resultados!$A$2:$ZZ$2290, 956, MATCH($B$3, resultados!$A$1:$ZZ$1, 0))</f>
        <v/>
      </c>
    </row>
    <row r="963">
      <c r="A963">
        <f>INDEX(resultados!$A$2:$ZZ$2290, 957, MATCH($B$1, resultados!$A$1:$ZZ$1, 0))</f>
        <v/>
      </c>
      <c r="B963">
        <f>INDEX(resultados!$A$2:$ZZ$2290, 957, MATCH($B$2, resultados!$A$1:$ZZ$1, 0))</f>
        <v/>
      </c>
      <c r="C963">
        <f>INDEX(resultados!$A$2:$ZZ$2290, 957, MATCH($B$3, resultados!$A$1:$ZZ$1, 0))</f>
        <v/>
      </c>
    </row>
    <row r="964">
      <c r="A964">
        <f>INDEX(resultados!$A$2:$ZZ$2290, 958, MATCH($B$1, resultados!$A$1:$ZZ$1, 0))</f>
        <v/>
      </c>
      <c r="B964">
        <f>INDEX(resultados!$A$2:$ZZ$2290, 958, MATCH($B$2, resultados!$A$1:$ZZ$1, 0))</f>
        <v/>
      </c>
      <c r="C964">
        <f>INDEX(resultados!$A$2:$ZZ$2290, 958, MATCH($B$3, resultados!$A$1:$ZZ$1, 0))</f>
        <v/>
      </c>
    </row>
    <row r="965">
      <c r="A965">
        <f>INDEX(resultados!$A$2:$ZZ$2290, 959, MATCH($B$1, resultados!$A$1:$ZZ$1, 0))</f>
        <v/>
      </c>
      <c r="B965">
        <f>INDEX(resultados!$A$2:$ZZ$2290, 959, MATCH($B$2, resultados!$A$1:$ZZ$1, 0))</f>
        <v/>
      </c>
      <c r="C965">
        <f>INDEX(resultados!$A$2:$ZZ$2290, 959, MATCH($B$3, resultados!$A$1:$ZZ$1, 0))</f>
        <v/>
      </c>
    </row>
    <row r="966">
      <c r="A966">
        <f>INDEX(resultados!$A$2:$ZZ$2290, 960, MATCH($B$1, resultados!$A$1:$ZZ$1, 0))</f>
        <v/>
      </c>
      <c r="B966">
        <f>INDEX(resultados!$A$2:$ZZ$2290, 960, MATCH($B$2, resultados!$A$1:$ZZ$1, 0))</f>
        <v/>
      </c>
      <c r="C966">
        <f>INDEX(resultados!$A$2:$ZZ$2290, 960, MATCH($B$3, resultados!$A$1:$ZZ$1, 0))</f>
        <v/>
      </c>
    </row>
    <row r="967">
      <c r="A967">
        <f>INDEX(resultados!$A$2:$ZZ$2290, 961, MATCH($B$1, resultados!$A$1:$ZZ$1, 0))</f>
        <v/>
      </c>
      <c r="B967">
        <f>INDEX(resultados!$A$2:$ZZ$2290, 961, MATCH($B$2, resultados!$A$1:$ZZ$1, 0))</f>
        <v/>
      </c>
      <c r="C967">
        <f>INDEX(resultados!$A$2:$ZZ$2290, 961, MATCH($B$3, resultados!$A$1:$ZZ$1, 0))</f>
        <v/>
      </c>
    </row>
    <row r="968">
      <c r="A968">
        <f>INDEX(resultados!$A$2:$ZZ$2290, 962, MATCH($B$1, resultados!$A$1:$ZZ$1, 0))</f>
        <v/>
      </c>
      <c r="B968">
        <f>INDEX(resultados!$A$2:$ZZ$2290, 962, MATCH($B$2, resultados!$A$1:$ZZ$1, 0))</f>
        <v/>
      </c>
      <c r="C968">
        <f>INDEX(resultados!$A$2:$ZZ$2290, 962, MATCH($B$3, resultados!$A$1:$ZZ$1, 0))</f>
        <v/>
      </c>
    </row>
    <row r="969">
      <c r="A969">
        <f>INDEX(resultados!$A$2:$ZZ$2290, 963, MATCH($B$1, resultados!$A$1:$ZZ$1, 0))</f>
        <v/>
      </c>
      <c r="B969">
        <f>INDEX(resultados!$A$2:$ZZ$2290, 963, MATCH($B$2, resultados!$A$1:$ZZ$1, 0))</f>
        <v/>
      </c>
      <c r="C969">
        <f>INDEX(resultados!$A$2:$ZZ$2290, 963, MATCH($B$3, resultados!$A$1:$ZZ$1, 0))</f>
        <v/>
      </c>
    </row>
    <row r="970">
      <c r="A970">
        <f>INDEX(resultados!$A$2:$ZZ$2290, 964, MATCH($B$1, resultados!$A$1:$ZZ$1, 0))</f>
        <v/>
      </c>
      <c r="B970">
        <f>INDEX(resultados!$A$2:$ZZ$2290, 964, MATCH($B$2, resultados!$A$1:$ZZ$1, 0))</f>
        <v/>
      </c>
      <c r="C970">
        <f>INDEX(resultados!$A$2:$ZZ$2290, 964, MATCH($B$3, resultados!$A$1:$ZZ$1, 0))</f>
        <v/>
      </c>
    </row>
    <row r="971">
      <c r="A971">
        <f>INDEX(resultados!$A$2:$ZZ$2290, 965, MATCH($B$1, resultados!$A$1:$ZZ$1, 0))</f>
        <v/>
      </c>
      <c r="B971">
        <f>INDEX(resultados!$A$2:$ZZ$2290, 965, MATCH($B$2, resultados!$A$1:$ZZ$1, 0))</f>
        <v/>
      </c>
      <c r="C971">
        <f>INDEX(resultados!$A$2:$ZZ$2290, 965, MATCH($B$3, resultados!$A$1:$ZZ$1, 0))</f>
        <v/>
      </c>
    </row>
    <row r="972">
      <c r="A972">
        <f>INDEX(resultados!$A$2:$ZZ$2290, 966, MATCH($B$1, resultados!$A$1:$ZZ$1, 0))</f>
        <v/>
      </c>
      <c r="B972">
        <f>INDEX(resultados!$A$2:$ZZ$2290, 966, MATCH($B$2, resultados!$A$1:$ZZ$1, 0))</f>
        <v/>
      </c>
      <c r="C972">
        <f>INDEX(resultados!$A$2:$ZZ$2290, 966, MATCH($B$3, resultados!$A$1:$ZZ$1, 0))</f>
        <v/>
      </c>
    </row>
    <row r="973">
      <c r="A973">
        <f>INDEX(resultados!$A$2:$ZZ$2290, 967, MATCH($B$1, resultados!$A$1:$ZZ$1, 0))</f>
        <v/>
      </c>
      <c r="B973">
        <f>INDEX(resultados!$A$2:$ZZ$2290, 967, MATCH($B$2, resultados!$A$1:$ZZ$1, 0))</f>
        <v/>
      </c>
      <c r="C973">
        <f>INDEX(resultados!$A$2:$ZZ$2290, 967, MATCH($B$3, resultados!$A$1:$ZZ$1, 0))</f>
        <v/>
      </c>
    </row>
    <row r="974">
      <c r="A974">
        <f>INDEX(resultados!$A$2:$ZZ$2290, 968, MATCH($B$1, resultados!$A$1:$ZZ$1, 0))</f>
        <v/>
      </c>
      <c r="B974">
        <f>INDEX(resultados!$A$2:$ZZ$2290, 968, MATCH($B$2, resultados!$A$1:$ZZ$1, 0))</f>
        <v/>
      </c>
      <c r="C974">
        <f>INDEX(resultados!$A$2:$ZZ$2290, 968, MATCH($B$3, resultados!$A$1:$ZZ$1, 0))</f>
        <v/>
      </c>
    </row>
    <row r="975">
      <c r="A975">
        <f>INDEX(resultados!$A$2:$ZZ$2290, 969, MATCH($B$1, resultados!$A$1:$ZZ$1, 0))</f>
        <v/>
      </c>
      <c r="B975">
        <f>INDEX(resultados!$A$2:$ZZ$2290, 969, MATCH($B$2, resultados!$A$1:$ZZ$1, 0))</f>
        <v/>
      </c>
      <c r="C975">
        <f>INDEX(resultados!$A$2:$ZZ$2290, 969, MATCH($B$3, resultados!$A$1:$ZZ$1, 0))</f>
        <v/>
      </c>
    </row>
    <row r="976">
      <c r="A976">
        <f>INDEX(resultados!$A$2:$ZZ$2290, 970, MATCH($B$1, resultados!$A$1:$ZZ$1, 0))</f>
        <v/>
      </c>
      <c r="B976">
        <f>INDEX(resultados!$A$2:$ZZ$2290, 970, MATCH($B$2, resultados!$A$1:$ZZ$1, 0))</f>
        <v/>
      </c>
      <c r="C976">
        <f>INDEX(resultados!$A$2:$ZZ$2290, 970, MATCH($B$3, resultados!$A$1:$ZZ$1, 0))</f>
        <v/>
      </c>
    </row>
    <row r="977">
      <c r="A977">
        <f>INDEX(resultados!$A$2:$ZZ$2290, 971, MATCH($B$1, resultados!$A$1:$ZZ$1, 0))</f>
        <v/>
      </c>
      <c r="B977">
        <f>INDEX(resultados!$A$2:$ZZ$2290, 971, MATCH($B$2, resultados!$A$1:$ZZ$1, 0))</f>
        <v/>
      </c>
      <c r="C977">
        <f>INDEX(resultados!$A$2:$ZZ$2290, 971, MATCH($B$3, resultados!$A$1:$ZZ$1, 0))</f>
        <v/>
      </c>
    </row>
    <row r="978">
      <c r="A978">
        <f>INDEX(resultados!$A$2:$ZZ$2290, 972, MATCH($B$1, resultados!$A$1:$ZZ$1, 0))</f>
        <v/>
      </c>
      <c r="B978">
        <f>INDEX(resultados!$A$2:$ZZ$2290, 972, MATCH($B$2, resultados!$A$1:$ZZ$1, 0))</f>
        <v/>
      </c>
      <c r="C978">
        <f>INDEX(resultados!$A$2:$ZZ$2290, 972, MATCH($B$3, resultados!$A$1:$ZZ$1, 0))</f>
        <v/>
      </c>
    </row>
    <row r="979">
      <c r="A979">
        <f>INDEX(resultados!$A$2:$ZZ$2290, 973, MATCH($B$1, resultados!$A$1:$ZZ$1, 0))</f>
        <v/>
      </c>
      <c r="B979">
        <f>INDEX(resultados!$A$2:$ZZ$2290, 973, MATCH($B$2, resultados!$A$1:$ZZ$1, 0))</f>
        <v/>
      </c>
      <c r="C979">
        <f>INDEX(resultados!$A$2:$ZZ$2290, 973, MATCH($B$3, resultados!$A$1:$ZZ$1, 0))</f>
        <v/>
      </c>
    </row>
    <row r="980">
      <c r="A980">
        <f>INDEX(resultados!$A$2:$ZZ$2290, 974, MATCH($B$1, resultados!$A$1:$ZZ$1, 0))</f>
        <v/>
      </c>
      <c r="B980">
        <f>INDEX(resultados!$A$2:$ZZ$2290, 974, MATCH($B$2, resultados!$A$1:$ZZ$1, 0))</f>
        <v/>
      </c>
      <c r="C980">
        <f>INDEX(resultados!$A$2:$ZZ$2290, 974, MATCH($B$3, resultados!$A$1:$ZZ$1, 0))</f>
        <v/>
      </c>
    </row>
    <row r="981">
      <c r="A981">
        <f>INDEX(resultados!$A$2:$ZZ$2290, 975, MATCH($B$1, resultados!$A$1:$ZZ$1, 0))</f>
        <v/>
      </c>
      <c r="B981">
        <f>INDEX(resultados!$A$2:$ZZ$2290, 975, MATCH($B$2, resultados!$A$1:$ZZ$1, 0))</f>
        <v/>
      </c>
      <c r="C981">
        <f>INDEX(resultados!$A$2:$ZZ$2290, 975, MATCH($B$3, resultados!$A$1:$ZZ$1, 0))</f>
        <v/>
      </c>
    </row>
    <row r="982">
      <c r="A982">
        <f>INDEX(resultados!$A$2:$ZZ$2290, 976, MATCH($B$1, resultados!$A$1:$ZZ$1, 0))</f>
        <v/>
      </c>
      <c r="B982">
        <f>INDEX(resultados!$A$2:$ZZ$2290, 976, MATCH($B$2, resultados!$A$1:$ZZ$1, 0))</f>
        <v/>
      </c>
      <c r="C982">
        <f>INDEX(resultados!$A$2:$ZZ$2290, 976, MATCH($B$3, resultados!$A$1:$ZZ$1, 0))</f>
        <v/>
      </c>
    </row>
    <row r="983">
      <c r="A983">
        <f>INDEX(resultados!$A$2:$ZZ$2290, 977, MATCH($B$1, resultados!$A$1:$ZZ$1, 0))</f>
        <v/>
      </c>
      <c r="B983">
        <f>INDEX(resultados!$A$2:$ZZ$2290, 977, MATCH($B$2, resultados!$A$1:$ZZ$1, 0))</f>
        <v/>
      </c>
      <c r="C983">
        <f>INDEX(resultados!$A$2:$ZZ$2290, 977, MATCH($B$3, resultados!$A$1:$ZZ$1, 0))</f>
        <v/>
      </c>
    </row>
    <row r="984">
      <c r="A984">
        <f>INDEX(resultados!$A$2:$ZZ$2290, 978, MATCH($B$1, resultados!$A$1:$ZZ$1, 0))</f>
        <v/>
      </c>
      <c r="B984">
        <f>INDEX(resultados!$A$2:$ZZ$2290, 978, MATCH($B$2, resultados!$A$1:$ZZ$1, 0))</f>
        <v/>
      </c>
      <c r="C984">
        <f>INDEX(resultados!$A$2:$ZZ$2290, 978, MATCH($B$3, resultados!$A$1:$ZZ$1, 0))</f>
        <v/>
      </c>
    </row>
    <row r="985">
      <c r="A985">
        <f>INDEX(resultados!$A$2:$ZZ$2290, 979, MATCH($B$1, resultados!$A$1:$ZZ$1, 0))</f>
        <v/>
      </c>
      <c r="B985">
        <f>INDEX(resultados!$A$2:$ZZ$2290, 979, MATCH($B$2, resultados!$A$1:$ZZ$1, 0))</f>
        <v/>
      </c>
      <c r="C985">
        <f>INDEX(resultados!$A$2:$ZZ$2290, 979, MATCH($B$3, resultados!$A$1:$ZZ$1, 0))</f>
        <v/>
      </c>
    </row>
    <row r="986">
      <c r="A986">
        <f>INDEX(resultados!$A$2:$ZZ$2290, 980, MATCH($B$1, resultados!$A$1:$ZZ$1, 0))</f>
        <v/>
      </c>
      <c r="B986">
        <f>INDEX(resultados!$A$2:$ZZ$2290, 980, MATCH($B$2, resultados!$A$1:$ZZ$1, 0))</f>
        <v/>
      </c>
      <c r="C986">
        <f>INDEX(resultados!$A$2:$ZZ$2290, 980, MATCH($B$3, resultados!$A$1:$ZZ$1, 0))</f>
        <v/>
      </c>
    </row>
    <row r="987">
      <c r="A987">
        <f>INDEX(resultados!$A$2:$ZZ$2290, 981, MATCH($B$1, resultados!$A$1:$ZZ$1, 0))</f>
        <v/>
      </c>
      <c r="B987">
        <f>INDEX(resultados!$A$2:$ZZ$2290, 981, MATCH($B$2, resultados!$A$1:$ZZ$1, 0))</f>
        <v/>
      </c>
      <c r="C987">
        <f>INDEX(resultados!$A$2:$ZZ$2290, 981, MATCH($B$3, resultados!$A$1:$ZZ$1, 0))</f>
        <v/>
      </c>
    </row>
    <row r="988">
      <c r="A988">
        <f>INDEX(resultados!$A$2:$ZZ$2290, 982, MATCH($B$1, resultados!$A$1:$ZZ$1, 0))</f>
        <v/>
      </c>
      <c r="B988">
        <f>INDEX(resultados!$A$2:$ZZ$2290, 982, MATCH($B$2, resultados!$A$1:$ZZ$1, 0))</f>
        <v/>
      </c>
      <c r="C988">
        <f>INDEX(resultados!$A$2:$ZZ$2290, 982, MATCH($B$3, resultados!$A$1:$ZZ$1, 0))</f>
        <v/>
      </c>
    </row>
    <row r="989">
      <c r="A989">
        <f>INDEX(resultados!$A$2:$ZZ$2290, 983, MATCH($B$1, resultados!$A$1:$ZZ$1, 0))</f>
        <v/>
      </c>
      <c r="B989">
        <f>INDEX(resultados!$A$2:$ZZ$2290, 983, MATCH($B$2, resultados!$A$1:$ZZ$1, 0))</f>
        <v/>
      </c>
      <c r="C989">
        <f>INDEX(resultados!$A$2:$ZZ$2290, 983, MATCH($B$3, resultados!$A$1:$ZZ$1, 0))</f>
        <v/>
      </c>
    </row>
    <row r="990">
      <c r="A990">
        <f>INDEX(resultados!$A$2:$ZZ$2290, 984, MATCH($B$1, resultados!$A$1:$ZZ$1, 0))</f>
        <v/>
      </c>
      <c r="B990">
        <f>INDEX(resultados!$A$2:$ZZ$2290, 984, MATCH($B$2, resultados!$A$1:$ZZ$1, 0))</f>
        <v/>
      </c>
      <c r="C990">
        <f>INDEX(resultados!$A$2:$ZZ$2290, 984, MATCH($B$3, resultados!$A$1:$ZZ$1, 0))</f>
        <v/>
      </c>
    </row>
    <row r="991">
      <c r="A991">
        <f>INDEX(resultados!$A$2:$ZZ$2290, 985, MATCH($B$1, resultados!$A$1:$ZZ$1, 0))</f>
        <v/>
      </c>
      <c r="B991">
        <f>INDEX(resultados!$A$2:$ZZ$2290, 985, MATCH($B$2, resultados!$A$1:$ZZ$1, 0))</f>
        <v/>
      </c>
      <c r="C991">
        <f>INDEX(resultados!$A$2:$ZZ$2290, 985, MATCH($B$3, resultados!$A$1:$ZZ$1, 0))</f>
        <v/>
      </c>
    </row>
    <row r="992">
      <c r="A992">
        <f>INDEX(resultados!$A$2:$ZZ$2290, 986, MATCH($B$1, resultados!$A$1:$ZZ$1, 0))</f>
        <v/>
      </c>
      <c r="B992">
        <f>INDEX(resultados!$A$2:$ZZ$2290, 986, MATCH($B$2, resultados!$A$1:$ZZ$1, 0))</f>
        <v/>
      </c>
      <c r="C992">
        <f>INDEX(resultados!$A$2:$ZZ$2290, 986, MATCH($B$3, resultados!$A$1:$ZZ$1, 0))</f>
        <v/>
      </c>
    </row>
    <row r="993">
      <c r="A993">
        <f>INDEX(resultados!$A$2:$ZZ$2290, 987, MATCH($B$1, resultados!$A$1:$ZZ$1, 0))</f>
        <v/>
      </c>
      <c r="B993">
        <f>INDEX(resultados!$A$2:$ZZ$2290, 987, MATCH($B$2, resultados!$A$1:$ZZ$1, 0))</f>
        <v/>
      </c>
      <c r="C993">
        <f>INDEX(resultados!$A$2:$ZZ$2290, 987, MATCH($B$3, resultados!$A$1:$ZZ$1, 0))</f>
        <v/>
      </c>
    </row>
    <row r="994">
      <c r="A994">
        <f>INDEX(resultados!$A$2:$ZZ$2290, 988, MATCH($B$1, resultados!$A$1:$ZZ$1, 0))</f>
        <v/>
      </c>
      <c r="B994">
        <f>INDEX(resultados!$A$2:$ZZ$2290, 988, MATCH($B$2, resultados!$A$1:$ZZ$1, 0))</f>
        <v/>
      </c>
      <c r="C994">
        <f>INDEX(resultados!$A$2:$ZZ$2290, 988, MATCH($B$3, resultados!$A$1:$ZZ$1, 0))</f>
        <v/>
      </c>
    </row>
    <row r="995">
      <c r="A995">
        <f>INDEX(resultados!$A$2:$ZZ$2290, 989, MATCH($B$1, resultados!$A$1:$ZZ$1, 0))</f>
        <v/>
      </c>
      <c r="B995">
        <f>INDEX(resultados!$A$2:$ZZ$2290, 989, MATCH($B$2, resultados!$A$1:$ZZ$1, 0))</f>
        <v/>
      </c>
      <c r="C995">
        <f>INDEX(resultados!$A$2:$ZZ$2290, 989, MATCH($B$3, resultados!$A$1:$ZZ$1, 0))</f>
        <v/>
      </c>
    </row>
    <row r="996">
      <c r="A996">
        <f>INDEX(resultados!$A$2:$ZZ$2290, 990, MATCH($B$1, resultados!$A$1:$ZZ$1, 0))</f>
        <v/>
      </c>
      <c r="B996">
        <f>INDEX(resultados!$A$2:$ZZ$2290, 990, MATCH($B$2, resultados!$A$1:$ZZ$1, 0))</f>
        <v/>
      </c>
      <c r="C996">
        <f>INDEX(resultados!$A$2:$ZZ$2290, 990, MATCH($B$3, resultados!$A$1:$ZZ$1, 0))</f>
        <v/>
      </c>
    </row>
    <row r="997">
      <c r="A997">
        <f>INDEX(resultados!$A$2:$ZZ$2290, 991, MATCH($B$1, resultados!$A$1:$ZZ$1, 0))</f>
        <v/>
      </c>
      <c r="B997">
        <f>INDEX(resultados!$A$2:$ZZ$2290, 991, MATCH($B$2, resultados!$A$1:$ZZ$1, 0))</f>
        <v/>
      </c>
      <c r="C997">
        <f>INDEX(resultados!$A$2:$ZZ$2290, 991, MATCH($B$3, resultados!$A$1:$ZZ$1, 0))</f>
        <v/>
      </c>
    </row>
    <row r="998">
      <c r="A998">
        <f>INDEX(resultados!$A$2:$ZZ$2290, 992, MATCH($B$1, resultados!$A$1:$ZZ$1, 0))</f>
        <v/>
      </c>
      <c r="B998">
        <f>INDEX(resultados!$A$2:$ZZ$2290, 992, MATCH($B$2, resultados!$A$1:$ZZ$1, 0))</f>
        <v/>
      </c>
      <c r="C998">
        <f>INDEX(resultados!$A$2:$ZZ$2290, 992, MATCH($B$3, resultados!$A$1:$ZZ$1, 0))</f>
        <v/>
      </c>
    </row>
    <row r="999">
      <c r="A999">
        <f>INDEX(resultados!$A$2:$ZZ$2290, 993, MATCH($B$1, resultados!$A$1:$ZZ$1, 0))</f>
        <v/>
      </c>
      <c r="B999">
        <f>INDEX(resultados!$A$2:$ZZ$2290, 993, MATCH($B$2, resultados!$A$1:$ZZ$1, 0))</f>
        <v/>
      </c>
      <c r="C999">
        <f>INDEX(resultados!$A$2:$ZZ$2290, 993, MATCH($B$3, resultados!$A$1:$ZZ$1, 0))</f>
        <v/>
      </c>
    </row>
    <row r="1000">
      <c r="A1000">
        <f>INDEX(resultados!$A$2:$ZZ$2290, 994, MATCH($B$1, resultados!$A$1:$ZZ$1, 0))</f>
        <v/>
      </c>
      <c r="B1000">
        <f>INDEX(resultados!$A$2:$ZZ$2290, 994, MATCH($B$2, resultados!$A$1:$ZZ$1, 0))</f>
        <v/>
      </c>
      <c r="C1000">
        <f>INDEX(resultados!$A$2:$ZZ$2290, 994, MATCH($B$3, resultados!$A$1:$ZZ$1, 0))</f>
        <v/>
      </c>
    </row>
    <row r="1001">
      <c r="A1001">
        <f>INDEX(resultados!$A$2:$ZZ$2290, 995, MATCH($B$1, resultados!$A$1:$ZZ$1, 0))</f>
        <v/>
      </c>
      <c r="B1001">
        <f>INDEX(resultados!$A$2:$ZZ$2290, 995, MATCH($B$2, resultados!$A$1:$ZZ$1, 0))</f>
        <v/>
      </c>
      <c r="C1001">
        <f>INDEX(resultados!$A$2:$ZZ$2290, 995, MATCH($B$3, resultados!$A$1:$ZZ$1, 0))</f>
        <v/>
      </c>
    </row>
    <row r="1002">
      <c r="A1002">
        <f>INDEX(resultados!$A$2:$ZZ$2290, 996, MATCH($B$1, resultados!$A$1:$ZZ$1, 0))</f>
        <v/>
      </c>
      <c r="B1002">
        <f>INDEX(resultados!$A$2:$ZZ$2290, 996, MATCH($B$2, resultados!$A$1:$ZZ$1, 0))</f>
        <v/>
      </c>
      <c r="C1002">
        <f>INDEX(resultados!$A$2:$ZZ$2290, 996, MATCH($B$3, resultados!$A$1:$ZZ$1, 0))</f>
        <v/>
      </c>
    </row>
    <row r="1003">
      <c r="A1003">
        <f>INDEX(resultados!$A$2:$ZZ$2290, 997, MATCH($B$1, resultados!$A$1:$ZZ$1, 0))</f>
        <v/>
      </c>
      <c r="B1003">
        <f>INDEX(resultados!$A$2:$ZZ$2290, 997, MATCH($B$2, resultados!$A$1:$ZZ$1, 0))</f>
        <v/>
      </c>
      <c r="C1003">
        <f>INDEX(resultados!$A$2:$ZZ$2290, 997, MATCH($B$3, resultados!$A$1:$ZZ$1, 0))</f>
        <v/>
      </c>
    </row>
    <row r="1004">
      <c r="A1004">
        <f>INDEX(resultados!$A$2:$ZZ$2290, 998, MATCH($B$1, resultados!$A$1:$ZZ$1, 0))</f>
        <v/>
      </c>
      <c r="B1004">
        <f>INDEX(resultados!$A$2:$ZZ$2290, 998, MATCH($B$2, resultados!$A$1:$ZZ$1, 0))</f>
        <v/>
      </c>
      <c r="C1004">
        <f>INDEX(resultados!$A$2:$ZZ$2290, 998, MATCH($B$3, resultados!$A$1:$ZZ$1, 0))</f>
        <v/>
      </c>
    </row>
    <row r="1005">
      <c r="A1005">
        <f>INDEX(resultados!$A$2:$ZZ$2290, 999, MATCH($B$1, resultados!$A$1:$ZZ$1, 0))</f>
        <v/>
      </c>
      <c r="B1005">
        <f>INDEX(resultados!$A$2:$ZZ$2290, 999, MATCH($B$2, resultados!$A$1:$ZZ$1, 0))</f>
        <v/>
      </c>
      <c r="C1005">
        <f>INDEX(resultados!$A$2:$ZZ$2290, 999, MATCH($B$3, resultados!$A$1:$ZZ$1, 0))</f>
        <v/>
      </c>
    </row>
    <row r="1006">
      <c r="A1006">
        <f>INDEX(resultados!$A$2:$ZZ$2290, 1000, MATCH($B$1, resultados!$A$1:$ZZ$1, 0))</f>
        <v/>
      </c>
      <c r="B1006">
        <f>INDEX(resultados!$A$2:$ZZ$2290, 1000, MATCH($B$2, resultados!$A$1:$ZZ$1, 0))</f>
        <v/>
      </c>
      <c r="C1006">
        <f>INDEX(resultados!$A$2:$ZZ$2290, 1000, MATCH($B$3, resultados!$A$1:$ZZ$1, 0))</f>
        <v/>
      </c>
    </row>
    <row r="1007">
      <c r="A1007">
        <f>INDEX(resultados!$A$2:$ZZ$2290, 1001, MATCH($B$1, resultados!$A$1:$ZZ$1, 0))</f>
        <v/>
      </c>
      <c r="B1007">
        <f>INDEX(resultados!$A$2:$ZZ$2290, 1001, MATCH($B$2, resultados!$A$1:$ZZ$1, 0))</f>
        <v/>
      </c>
      <c r="C1007">
        <f>INDEX(resultados!$A$2:$ZZ$2290, 1001, MATCH($B$3, resultados!$A$1:$ZZ$1, 0))</f>
        <v/>
      </c>
    </row>
    <row r="1008">
      <c r="A1008">
        <f>INDEX(resultados!$A$2:$ZZ$2290, 1002, MATCH($B$1, resultados!$A$1:$ZZ$1, 0))</f>
        <v/>
      </c>
      <c r="B1008">
        <f>INDEX(resultados!$A$2:$ZZ$2290, 1002, MATCH($B$2, resultados!$A$1:$ZZ$1, 0))</f>
        <v/>
      </c>
      <c r="C1008">
        <f>INDEX(resultados!$A$2:$ZZ$2290, 1002, MATCH($B$3, resultados!$A$1:$ZZ$1, 0))</f>
        <v/>
      </c>
    </row>
    <row r="1009">
      <c r="A1009">
        <f>INDEX(resultados!$A$2:$ZZ$2290, 1003, MATCH($B$1, resultados!$A$1:$ZZ$1, 0))</f>
        <v/>
      </c>
      <c r="B1009">
        <f>INDEX(resultados!$A$2:$ZZ$2290, 1003, MATCH($B$2, resultados!$A$1:$ZZ$1, 0))</f>
        <v/>
      </c>
      <c r="C1009">
        <f>INDEX(resultados!$A$2:$ZZ$2290, 1003, MATCH($B$3, resultados!$A$1:$ZZ$1, 0))</f>
        <v/>
      </c>
    </row>
    <row r="1010">
      <c r="A1010">
        <f>INDEX(resultados!$A$2:$ZZ$2290, 1004, MATCH($B$1, resultados!$A$1:$ZZ$1, 0))</f>
        <v/>
      </c>
      <c r="B1010">
        <f>INDEX(resultados!$A$2:$ZZ$2290, 1004, MATCH($B$2, resultados!$A$1:$ZZ$1, 0))</f>
        <v/>
      </c>
      <c r="C1010">
        <f>INDEX(resultados!$A$2:$ZZ$2290, 1004, MATCH($B$3, resultados!$A$1:$ZZ$1, 0))</f>
        <v/>
      </c>
    </row>
    <row r="1011">
      <c r="A1011">
        <f>INDEX(resultados!$A$2:$ZZ$2290, 1005, MATCH($B$1, resultados!$A$1:$ZZ$1, 0))</f>
        <v/>
      </c>
      <c r="B1011">
        <f>INDEX(resultados!$A$2:$ZZ$2290, 1005, MATCH($B$2, resultados!$A$1:$ZZ$1, 0))</f>
        <v/>
      </c>
      <c r="C1011">
        <f>INDEX(resultados!$A$2:$ZZ$2290, 1005, MATCH($B$3, resultados!$A$1:$ZZ$1, 0))</f>
        <v/>
      </c>
    </row>
    <row r="1012">
      <c r="A1012">
        <f>INDEX(resultados!$A$2:$ZZ$2290, 1006, MATCH($B$1, resultados!$A$1:$ZZ$1, 0))</f>
        <v/>
      </c>
      <c r="B1012">
        <f>INDEX(resultados!$A$2:$ZZ$2290, 1006, MATCH($B$2, resultados!$A$1:$ZZ$1, 0))</f>
        <v/>
      </c>
      <c r="C1012">
        <f>INDEX(resultados!$A$2:$ZZ$2290, 1006, MATCH($B$3, resultados!$A$1:$ZZ$1, 0))</f>
        <v/>
      </c>
    </row>
    <row r="1013">
      <c r="A1013">
        <f>INDEX(resultados!$A$2:$ZZ$2290, 1007, MATCH($B$1, resultados!$A$1:$ZZ$1, 0))</f>
        <v/>
      </c>
      <c r="B1013">
        <f>INDEX(resultados!$A$2:$ZZ$2290, 1007, MATCH($B$2, resultados!$A$1:$ZZ$1, 0))</f>
        <v/>
      </c>
      <c r="C1013">
        <f>INDEX(resultados!$A$2:$ZZ$2290, 1007, MATCH($B$3, resultados!$A$1:$ZZ$1, 0))</f>
        <v/>
      </c>
    </row>
    <row r="1014">
      <c r="A1014">
        <f>INDEX(resultados!$A$2:$ZZ$2290, 1008, MATCH($B$1, resultados!$A$1:$ZZ$1, 0))</f>
        <v/>
      </c>
      <c r="B1014">
        <f>INDEX(resultados!$A$2:$ZZ$2290, 1008, MATCH($B$2, resultados!$A$1:$ZZ$1, 0))</f>
        <v/>
      </c>
      <c r="C1014">
        <f>INDEX(resultados!$A$2:$ZZ$2290, 1008, MATCH($B$3, resultados!$A$1:$ZZ$1, 0))</f>
        <v/>
      </c>
    </row>
    <row r="1015">
      <c r="A1015">
        <f>INDEX(resultados!$A$2:$ZZ$2290, 1009, MATCH($B$1, resultados!$A$1:$ZZ$1, 0))</f>
        <v/>
      </c>
      <c r="B1015">
        <f>INDEX(resultados!$A$2:$ZZ$2290, 1009, MATCH($B$2, resultados!$A$1:$ZZ$1, 0))</f>
        <v/>
      </c>
      <c r="C1015">
        <f>INDEX(resultados!$A$2:$ZZ$2290, 1009, MATCH($B$3, resultados!$A$1:$ZZ$1, 0))</f>
        <v/>
      </c>
    </row>
    <row r="1016">
      <c r="A1016">
        <f>INDEX(resultados!$A$2:$ZZ$2290, 1010, MATCH($B$1, resultados!$A$1:$ZZ$1, 0))</f>
        <v/>
      </c>
      <c r="B1016">
        <f>INDEX(resultados!$A$2:$ZZ$2290, 1010, MATCH($B$2, resultados!$A$1:$ZZ$1, 0))</f>
        <v/>
      </c>
      <c r="C1016">
        <f>INDEX(resultados!$A$2:$ZZ$2290, 1010, MATCH($B$3, resultados!$A$1:$ZZ$1, 0))</f>
        <v/>
      </c>
    </row>
    <row r="1017">
      <c r="A1017">
        <f>INDEX(resultados!$A$2:$ZZ$2290, 1011, MATCH($B$1, resultados!$A$1:$ZZ$1, 0))</f>
        <v/>
      </c>
      <c r="B1017">
        <f>INDEX(resultados!$A$2:$ZZ$2290, 1011, MATCH($B$2, resultados!$A$1:$ZZ$1, 0))</f>
        <v/>
      </c>
      <c r="C1017">
        <f>INDEX(resultados!$A$2:$ZZ$2290, 1011, MATCH($B$3, resultados!$A$1:$ZZ$1, 0))</f>
        <v/>
      </c>
    </row>
    <row r="1018">
      <c r="A1018">
        <f>INDEX(resultados!$A$2:$ZZ$2290, 1012, MATCH($B$1, resultados!$A$1:$ZZ$1, 0))</f>
        <v/>
      </c>
      <c r="B1018">
        <f>INDEX(resultados!$A$2:$ZZ$2290, 1012, MATCH($B$2, resultados!$A$1:$ZZ$1, 0))</f>
        <v/>
      </c>
      <c r="C1018">
        <f>INDEX(resultados!$A$2:$ZZ$2290, 1012, MATCH($B$3, resultados!$A$1:$ZZ$1, 0))</f>
        <v/>
      </c>
    </row>
    <row r="1019">
      <c r="A1019">
        <f>INDEX(resultados!$A$2:$ZZ$2290, 1013, MATCH($B$1, resultados!$A$1:$ZZ$1, 0))</f>
        <v/>
      </c>
      <c r="B1019">
        <f>INDEX(resultados!$A$2:$ZZ$2290, 1013, MATCH($B$2, resultados!$A$1:$ZZ$1, 0))</f>
        <v/>
      </c>
      <c r="C1019">
        <f>INDEX(resultados!$A$2:$ZZ$2290, 1013, MATCH($B$3, resultados!$A$1:$ZZ$1, 0))</f>
        <v/>
      </c>
    </row>
    <row r="1020">
      <c r="A1020">
        <f>INDEX(resultados!$A$2:$ZZ$2290, 1014, MATCH($B$1, resultados!$A$1:$ZZ$1, 0))</f>
        <v/>
      </c>
      <c r="B1020">
        <f>INDEX(resultados!$A$2:$ZZ$2290, 1014, MATCH($B$2, resultados!$A$1:$ZZ$1, 0))</f>
        <v/>
      </c>
      <c r="C1020">
        <f>INDEX(resultados!$A$2:$ZZ$2290, 1014, MATCH($B$3, resultados!$A$1:$ZZ$1, 0))</f>
        <v/>
      </c>
    </row>
    <row r="1021">
      <c r="A1021">
        <f>INDEX(resultados!$A$2:$ZZ$2290, 1015, MATCH($B$1, resultados!$A$1:$ZZ$1, 0))</f>
        <v/>
      </c>
      <c r="B1021">
        <f>INDEX(resultados!$A$2:$ZZ$2290, 1015, MATCH($B$2, resultados!$A$1:$ZZ$1, 0))</f>
        <v/>
      </c>
      <c r="C1021">
        <f>INDEX(resultados!$A$2:$ZZ$2290, 1015, MATCH($B$3, resultados!$A$1:$ZZ$1, 0))</f>
        <v/>
      </c>
    </row>
    <row r="1022">
      <c r="A1022">
        <f>INDEX(resultados!$A$2:$ZZ$2290, 1016, MATCH($B$1, resultados!$A$1:$ZZ$1, 0))</f>
        <v/>
      </c>
      <c r="B1022">
        <f>INDEX(resultados!$A$2:$ZZ$2290, 1016, MATCH($B$2, resultados!$A$1:$ZZ$1, 0))</f>
        <v/>
      </c>
      <c r="C1022">
        <f>INDEX(resultados!$A$2:$ZZ$2290, 1016, MATCH($B$3, resultados!$A$1:$ZZ$1, 0))</f>
        <v/>
      </c>
    </row>
    <row r="1023">
      <c r="A1023">
        <f>INDEX(resultados!$A$2:$ZZ$2290, 1017, MATCH($B$1, resultados!$A$1:$ZZ$1, 0))</f>
        <v/>
      </c>
      <c r="B1023">
        <f>INDEX(resultados!$A$2:$ZZ$2290, 1017, MATCH($B$2, resultados!$A$1:$ZZ$1, 0))</f>
        <v/>
      </c>
      <c r="C1023">
        <f>INDEX(resultados!$A$2:$ZZ$2290, 1017, MATCH($B$3, resultados!$A$1:$ZZ$1, 0))</f>
        <v/>
      </c>
    </row>
    <row r="1024">
      <c r="A1024">
        <f>INDEX(resultados!$A$2:$ZZ$2290, 1018, MATCH($B$1, resultados!$A$1:$ZZ$1, 0))</f>
        <v/>
      </c>
      <c r="B1024">
        <f>INDEX(resultados!$A$2:$ZZ$2290, 1018, MATCH($B$2, resultados!$A$1:$ZZ$1, 0))</f>
        <v/>
      </c>
      <c r="C1024">
        <f>INDEX(resultados!$A$2:$ZZ$2290, 1018, MATCH($B$3, resultados!$A$1:$ZZ$1, 0))</f>
        <v/>
      </c>
    </row>
    <row r="1025">
      <c r="A1025">
        <f>INDEX(resultados!$A$2:$ZZ$2290, 1019, MATCH($B$1, resultados!$A$1:$ZZ$1, 0))</f>
        <v/>
      </c>
      <c r="B1025">
        <f>INDEX(resultados!$A$2:$ZZ$2290, 1019, MATCH($B$2, resultados!$A$1:$ZZ$1, 0))</f>
        <v/>
      </c>
      <c r="C1025">
        <f>INDEX(resultados!$A$2:$ZZ$2290, 1019, MATCH($B$3, resultados!$A$1:$ZZ$1, 0))</f>
        <v/>
      </c>
    </row>
    <row r="1026">
      <c r="A1026">
        <f>INDEX(resultados!$A$2:$ZZ$2290, 1020, MATCH($B$1, resultados!$A$1:$ZZ$1, 0))</f>
        <v/>
      </c>
      <c r="B1026">
        <f>INDEX(resultados!$A$2:$ZZ$2290, 1020, MATCH($B$2, resultados!$A$1:$ZZ$1, 0))</f>
        <v/>
      </c>
      <c r="C1026">
        <f>INDEX(resultados!$A$2:$ZZ$2290, 1020, MATCH($B$3, resultados!$A$1:$ZZ$1, 0))</f>
        <v/>
      </c>
    </row>
    <row r="1027">
      <c r="A1027">
        <f>INDEX(resultados!$A$2:$ZZ$2290, 1021, MATCH($B$1, resultados!$A$1:$ZZ$1, 0))</f>
        <v/>
      </c>
      <c r="B1027">
        <f>INDEX(resultados!$A$2:$ZZ$2290, 1021, MATCH($B$2, resultados!$A$1:$ZZ$1, 0))</f>
        <v/>
      </c>
      <c r="C1027">
        <f>INDEX(resultados!$A$2:$ZZ$2290, 1021, MATCH($B$3, resultados!$A$1:$ZZ$1, 0))</f>
        <v/>
      </c>
    </row>
    <row r="1028">
      <c r="A1028">
        <f>INDEX(resultados!$A$2:$ZZ$2290, 1022, MATCH($B$1, resultados!$A$1:$ZZ$1, 0))</f>
        <v/>
      </c>
      <c r="B1028">
        <f>INDEX(resultados!$A$2:$ZZ$2290, 1022, MATCH($B$2, resultados!$A$1:$ZZ$1, 0))</f>
        <v/>
      </c>
      <c r="C1028">
        <f>INDEX(resultados!$A$2:$ZZ$2290, 1022, MATCH($B$3, resultados!$A$1:$ZZ$1, 0))</f>
        <v/>
      </c>
    </row>
    <row r="1029">
      <c r="A1029">
        <f>INDEX(resultados!$A$2:$ZZ$2290, 1023, MATCH($B$1, resultados!$A$1:$ZZ$1, 0))</f>
        <v/>
      </c>
      <c r="B1029">
        <f>INDEX(resultados!$A$2:$ZZ$2290, 1023, MATCH($B$2, resultados!$A$1:$ZZ$1, 0))</f>
        <v/>
      </c>
      <c r="C1029">
        <f>INDEX(resultados!$A$2:$ZZ$2290, 1023, MATCH($B$3, resultados!$A$1:$ZZ$1, 0))</f>
        <v/>
      </c>
    </row>
    <row r="1030">
      <c r="A1030">
        <f>INDEX(resultados!$A$2:$ZZ$2290, 1024, MATCH($B$1, resultados!$A$1:$ZZ$1, 0))</f>
        <v/>
      </c>
      <c r="B1030">
        <f>INDEX(resultados!$A$2:$ZZ$2290, 1024, MATCH($B$2, resultados!$A$1:$ZZ$1, 0))</f>
        <v/>
      </c>
      <c r="C1030">
        <f>INDEX(resultados!$A$2:$ZZ$2290, 1024, MATCH($B$3, resultados!$A$1:$ZZ$1, 0))</f>
        <v/>
      </c>
    </row>
    <row r="1031">
      <c r="A1031">
        <f>INDEX(resultados!$A$2:$ZZ$2290, 1025, MATCH($B$1, resultados!$A$1:$ZZ$1, 0))</f>
        <v/>
      </c>
      <c r="B1031">
        <f>INDEX(resultados!$A$2:$ZZ$2290, 1025, MATCH($B$2, resultados!$A$1:$ZZ$1, 0))</f>
        <v/>
      </c>
      <c r="C1031">
        <f>INDEX(resultados!$A$2:$ZZ$2290, 1025, MATCH($B$3, resultados!$A$1:$ZZ$1, 0))</f>
        <v/>
      </c>
    </row>
    <row r="1032">
      <c r="A1032">
        <f>INDEX(resultados!$A$2:$ZZ$2290, 1026, MATCH($B$1, resultados!$A$1:$ZZ$1, 0))</f>
        <v/>
      </c>
      <c r="B1032">
        <f>INDEX(resultados!$A$2:$ZZ$2290, 1026, MATCH($B$2, resultados!$A$1:$ZZ$1, 0))</f>
        <v/>
      </c>
      <c r="C1032">
        <f>INDEX(resultados!$A$2:$ZZ$2290, 1026, MATCH($B$3, resultados!$A$1:$ZZ$1, 0))</f>
        <v/>
      </c>
    </row>
    <row r="1033">
      <c r="A1033">
        <f>INDEX(resultados!$A$2:$ZZ$2290, 1027, MATCH($B$1, resultados!$A$1:$ZZ$1, 0))</f>
        <v/>
      </c>
      <c r="B1033">
        <f>INDEX(resultados!$A$2:$ZZ$2290, 1027, MATCH($B$2, resultados!$A$1:$ZZ$1, 0))</f>
        <v/>
      </c>
      <c r="C1033">
        <f>INDEX(resultados!$A$2:$ZZ$2290, 1027, MATCH($B$3, resultados!$A$1:$ZZ$1, 0))</f>
        <v/>
      </c>
    </row>
    <row r="1034">
      <c r="A1034">
        <f>INDEX(resultados!$A$2:$ZZ$2290, 1028, MATCH($B$1, resultados!$A$1:$ZZ$1, 0))</f>
        <v/>
      </c>
      <c r="B1034">
        <f>INDEX(resultados!$A$2:$ZZ$2290, 1028, MATCH($B$2, resultados!$A$1:$ZZ$1, 0))</f>
        <v/>
      </c>
      <c r="C1034">
        <f>INDEX(resultados!$A$2:$ZZ$2290, 1028, MATCH($B$3, resultados!$A$1:$ZZ$1, 0))</f>
        <v/>
      </c>
    </row>
    <row r="1035">
      <c r="A1035">
        <f>INDEX(resultados!$A$2:$ZZ$2290, 1029, MATCH($B$1, resultados!$A$1:$ZZ$1, 0))</f>
        <v/>
      </c>
      <c r="B1035">
        <f>INDEX(resultados!$A$2:$ZZ$2290, 1029, MATCH($B$2, resultados!$A$1:$ZZ$1, 0))</f>
        <v/>
      </c>
      <c r="C1035">
        <f>INDEX(resultados!$A$2:$ZZ$2290, 1029, MATCH($B$3, resultados!$A$1:$ZZ$1, 0))</f>
        <v/>
      </c>
    </row>
    <row r="1036">
      <c r="A1036">
        <f>INDEX(resultados!$A$2:$ZZ$2290, 1030, MATCH($B$1, resultados!$A$1:$ZZ$1, 0))</f>
        <v/>
      </c>
      <c r="B1036">
        <f>INDEX(resultados!$A$2:$ZZ$2290, 1030, MATCH($B$2, resultados!$A$1:$ZZ$1, 0))</f>
        <v/>
      </c>
      <c r="C1036">
        <f>INDEX(resultados!$A$2:$ZZ$2290, 1030, MATCH($B$3, resultados!$A$1:$ZZ$1, 0))</f>
        <v/>
      </c>
    </row>
    <row r="1037">
      <c r="A1037">
        <f>INDEX(resultados!$A$2:$ZZ$2290, 1031, MATCH($B$1, resultados!$A$1:$ZZ$1, 0))</f>
        <v/>
      </c>
      <c r="B1037">
        <f>INDEX(resultados!$A$2:$ZZ$2290, 1031, MATCH($B$2, resultados!$A$1:$ZZ$1, 0))</f>
        <v/>
      </c>
      <c r="C1037">
        <f>INDEX(resultados!$A$2:$ZZ$2290, 1031, MATCH($B$3, resultados!$A$1:$ZZ$1, 0))</f>
        <v/>
      </c>
    </row>
    <row r="1038">
      <c r="A1038">
        <f>INDEX(resultados!$A$2:$ZZ$2290, 1032, MATCH($B$1, resultados!$A$1:$ZZ$1, 0))</f>
        <v/>
      </c>
      <c r="B1038">
        <f>INDEX(resultados!$A$2:$ZZ$2290, 1032, MATCH($B$2, resultados!$A$1:$ZZ$1, 0))</f>
        <v/>
      </c>
      <c r="C1038">
        <f>INDEX(resultados!$A$2:$ZZ$2290, 1032, MATCH($B$3, resultados!$A$1:$ZZ$1, 0))</f>
        <v/>
      </c>
    </row>
    <row r="1039">
      <c r="A1039">
        <f>INDEX(resultados!$A$2:$ZZ$2290, 1033, MATCH($B$1, resultados!$A$1:$ZZ$1, 0))</f>
        <v/>
      </c>
      <c r="B1039">
        <f>INDEX(resultados!$A$2:$ZZ$2290, 1033, MATCH($B$2, resultados!$A$1:$ZZ$1, 0))</f>
        <v/>
      </c>
      <c r="C1039">
        <f>INDEX(resultados!$A$2:$ZZ$2290, 1033, MATCH($B$3, resultados!$A$1:$ZZ$1, 0))</f>
        <v/>
      </c>
    </row>
    <row r="1040">
      <c r="A1040">
        <f>INDEX(resultados!$A$2:$ZZ$2290, 1034, MATCH($B$1, resultados!$A$1:$ZZ$1, 0))</f>
        <v/>
      </c>
      <c r="B1040">
        <f>INDEX(resultados!$A$2:$ZZ$2290, 1034, MATCH($B$2, resultados!$A$1:$ZZ$1, 0))</f>
        <v/>
      </c>
      <c r="C1040">
        <f>INDEX(resultados!$A$2:$ZZ$2290, 1034, MATCH($B$3, resultados!$A$1:$ZZ$1, 0))</f>
        <v/>
      </c>
    </row>
    <row r="1041">
      <c r="A1041">
        <f>INDEX(resultados!$A$2:$ZZ$2290, 1035, MATCH($B$1, resultados!$A$1:$ZZ$1, 0))</f>
        <v/>
      </c>
      <c r="B1041">
        <f>INDEX(resultados!$A$2:$ZZ$2290, 1035, MATCH($B$2, resultados!$A$1:$ZZ$1, 0))</f>
        <v/>
      </c>
      <c r="C1041">
        <f>INDEX(resultados!$A$2:$ZZ$2290, 1035, MATCH($B$3, resultados!$A$1:$ZZ$1, 0))</f>
        <v/>
      </c>
    </row>
    <row r="1042">
      <c r="A1042">
        <f>INDEX(resultados!$A$2:$ZZ$2290, 1036, MATCH($B$1, resultados!$A$1:$ZZ$1, 0))</f>
        <v/>
      </c>
      <c r="B1042">
        <f>INDEX(resultados!$A$2:$ZZ$2290, 1036, MATCH($B$2, resultados!$A$1:$ZZ$1, 0))</f>
        <v/>
      </c>
      <c r="C1042">
        <f>INDEX(resultados!$A$2:$ZZ$2290, 1036, MATCH($B$3, resultados!$A$1:$ZZ$1, 0))</f>
        <v/>
      </c>
    </row>
    <row r="1043">
      <c r="A1043">
        <f>INDEX(resultados!$A$2:$ZZ$2290, 1037, MATCH($B$1, resultados!$A$1:$ZZ$1, 0))</f>
        <v/>
      </c>
      <c r="B1043">
        <f>INDEX(resultados!$A$2:$ZZ$2290, 1037, MATCH($B$2, resultados!$A$1:$ZZ$1, 0))</f>
        <v/>
      </c>
      <c r="C1043">
        <f>INDEX(resultados!$A$2:$ZZ$2290, 1037, MATCH($B$3, resultados!$A$1:$ZZ$1, 0))</f>
        <v/>
      </c>
    </row>
    <row r="1044">
      <c r="A1044">
        <f>INDEX(resultados!$A$2:$ZZ$2290, 1038, MATCH($B$1, resultados!$A$1:$ZZ$1, 0))</f>
        <v/>
      </c>
      <c r="B1044">
        <f>INDEX(resultados!$A$2:$ZZ$2290, 1038, MATCH($B$2, resultados!$A$1:$ZZ$1, 0))</f>
        <v/>
      </c>
      <c r="C1044">
        <f>INDEX(resultados!$A$2:$ZZ$2290, 1038, MATCH($B$3, resultados!$A$1:$ZZ$1, 0))</f>
        <v/>
      </c>
    </row>
    <row r="1045">
      <c r="A1045">
        <f>INDEX(resultados!$A$2:$ZZ$2290, 1039, MATCH($B$1, resultados!$A$1:$ZZ$1, 0))</f>
        <v/>
      </c>
      <c r="B1045">
        <f>INDEX(resultados!$A$2:$ZZ$2290, 1039, MATCH($B$2, resultados!$A$1:$ZZ$1, 0))</f>
        <v/>
      </c>
      <c r="C1045">
        <f>INDEX(resultados!$A$2:$ZZ$2290, 1039, MATCH($B$3, resultados!$A$1:$ZZ$1, 0))</f>
        <v/>
      </c>
    </row>
    <row r="1046">
      <c r="A1046">
        <f>INDEX(resultados!$A$2:$ZZ$2290, 1040, MATCH($B$1, resultados!$A$1:$ZZ$1, 0))</f>
        <v/>
      </c>
      <c r="B1046">
        <f>INDEX(resultados!$A$2:$ZZ$2290, 1040, MATCH($B$2, resultados!$A$1:$ZZ$1, 0))</f>
        <v/>
      </c>
      <c r="C1046">
        <f>INDEX(resultados!$A$2:$ZZ$2290, 1040, MATCH($B$3, resultados!$A$1:$ZZ$1, 0))</f>
        <v/>
      </c>
    </row>
    <row r="1047">
      <c r="A1047">
        <f>INDEX(resultados!$A$2:$ZZ$2290, 1041, MATCH($B$1, resultados!$A$1:$ZZ$1, 0))</f>
        <v/>
      </c>
      <c r="B1047">
        <f>INDEX(resultados!$A$2:$ZZ$2290, 1041, MATCH($B$2, resultados!$A$1:$ZZ$1, 0))</f>
        <v/>
      </c>
      <c r="C1047">
        <f>INDEX(resultados!$A$2:$ZZ$2290, 1041, MATCH($B$3, resultados!$A$1:$ZZ$1, 0))</f>
        <v/>
      </c>
    </row>
    <row r="1048">
      <c r="A1048">
        <f>INDEX(resultados!$A$2:$ZZ$2290, 1042, MATCH($B$1, resultados!$A$1:$ZZ$1, 0))</f>
        <v/>
      </c>
      <c r="B1048">
        <f>INDEX(resultados!$A$2:$ZZ$2290, 1042, MATCH($B$2, resultados!$A$1:$ZZ$1, 0))</f>
        <v/>
      </c>
      <c r="C1048">
        <f>INDEX(resultados!$A$2:$ZZ$2290, 1042, MATCH($B$3, resultados!$A$1:$ZZ$1, 0))</f>
        <v/>
      </c>
    </row>
    <row r="1049">
      <c r="A1049">
        <f>INDEX(resultados!$A$2:$ZZ$2290, 1043, MATCH($B$1, resultados!$A$1:$ZZ$1, 0))</f>
        <v/>
      </c>
      <c r="B1049">
        <f>INDEX(resultados!$A$2:$ZZ$2290, 1043, MATCH($B$2, resultados!$A$1:$ZZ$1, 0))</f>
        <v/>
      </c>
      <c r="C1049">
        <f>INDEX(resultados!$A$2:$ZZ$2290, 1043, MATCH($B$3, resultados!$A$1:$ZZ$1, 0))</f>
        <v/>
      </c>
    </row>
    <row r="1050">
      <c r="A1050">
        <f>INDEX(resultados!$A$2:$ZZ$2290, 1044, MATCH($B$1, resultados!$A$1:$ZZ$1, 0))</f>
        <v/>
      </c>
      <c r="B1050">
        <f>INDEX(resultados!$A$2:$ZZ$2290, 1044, MATCH($B$2, resultados!$A$1:$ZZ$1, 0))</f>
        <v/>
      </c>
      <c r="C1050">
        <f>INDEX(resultados!$A$2:$ZZ$2290, 1044, MATCH($B$3, resultados!$A$1:$ZZ$1, 0))</f>
        <v/>
      </c>
    </row>
    <row r="1051">
      <c r="A1051">
        <f>INDEX(resultados!$A$2:$ZZ$2290, 1045, MATCH($B$1, resultados!$A$1:$ZZ$1, 0))</f>
        <v/>
      </c>
      <c r="B1051">
        <f>INDEX(resultados!$A$2:$ZZ$2290, 1045, MATCH($B$2, resultados!$A$1:$ZZ$1, 0))</f>
        <v/>
      </c>
      <c r="C1051">
        <f>INDEX(resultados!$A$2:$ZZ$2290, 1045, MATCH($B$3, resultados!$A$1:$ZZ$1, 0))</f>
        <v/>
      </c>
    </row>
    <row r="1052">
      <c r="A1052">
        <f>INDEX(resultados!$A$2:$ZZ$2290, 1046, MATCH($B$1, resultados!$A$1:$ZZ$1, 0))</f>
        <v/>
      </c>
      <c r="B1052">
        <f>INDEX(resultados!$A$2:$ZZ$2290, 1046, MATCH($B$2, resultados!$A$1:$ZZ$1, 0))</f>
        <v/>
      </c>
      <c r="C1052">
        <f>INDEX(resultados!$A$2:$ZZ$2290, 1046, MATCH($B$3, resultados!$A$1:$ZZ$1, 0))</f>
        <v/>
      </c>
    </row>
    <row r="1053">
      <c r="A1053">
        <f>INDEX(resultados!$A$2:$ZZ$2290, 1047, MATCH($B$1, resultados!$A$1:$ZZ$1, 0))</f>
        <v/>
      </c>
      <c r="B1053">
        <f>INDEX(resultados!$A$2:$ZZ$2290, 1047, MATCH($B$2, resultados!$A$1:$ZZ$1, 0))</f>
        <v/>
      </c>
      <c r="C1053">
        <f>INDEX(resultados!$A$2:$ZZ$2290, 1047, MATCH($B$3, resultados!$A$1:$ZZ$1, 0))</f>
        <v/>
      </c>
    </row>
    <row r="1054">
      <c r="A1054">
        <f>INDEX(resultados!$A$2:$ZZ$2290, 1048, MATCH($B$1, resultados!$A$1:$ZZ$1, 0))</f>
        <v/>
      </c>
      <c r="B1054">
        <f>INDEX(resultados!$A$2:$ZZ$2290, 1048, MATCH($B$2, resultados!$A$1:$ZZ$1, 0))</f>
        <v/>
      </c>
      <c r="C1054">
        <f>INDEX(resultados!$A$2:$ZZ$2290, 1048, MATCH($B$3, resultados!$A$1:$ZZ$1, 0))</f>
        <v/>
      </c>
    </row>
    <row r="1055">
      <c r="A1055">
        <f>INDEX(resultados!$A$2:$ZZ$2290, 1049, MATCH($B$1, resultados!$A$1:$ZZ$1, 0))</f>
        <v/>
      </c>
      <c r="B1055">
        <f>INDEX(resultados!$A$2:$ZZ$2290, 1049, MATCH($B$2, resultados!$A$1:$ZZ$1, 0))</f>
        <v/>
      </c>
      <c r="C1055">
        <f>INDEX(resultados!$A$2:$ZZ$2290, 1049, MATCH($B$3, resultados!$A$1:$ZZ$1, 0))</f>
        <v/>
      </c>
    </row>
    <row r="1056">
      <c r="A1056">
        <f>INDEX(resultados!$A$2:$ZZ$2290, 1050, MATCH($B$1, resultados!$A$1:$ZZ$1, 0))</f>
        <v/>
      </c>
      <c r="B1056">
        <f>INDEX(resultados!$A$2:$ZZ$2290, 1050, MATCH($B$2, resultados!$A$1:$ZZ$1, 0))</f>
        <v/>
      </c>
      <c r="C1056">
        <f>INDEX(resultados!$A$2:$ZZ$2290, 1050, MATCH($B$3, resultados!$A$1:$ZZ$1, 0))</f>
        <v/>
      </c>
    </row>
    <row r="1057">
      <c r="A1057">
        <f>INDEX(resultados!$A$2:$ZZ$2290, 1051, MATCH($B$1, resultados!$A$1:$ZZ$1, 0))</f>
        <v/>
      </c>
      <c r="B1057">
        <f>INDEX(resultados!$A$2:$ZZ$2290, 1051, MATCH($B$2, resultados!$A$1:$ZZ$1, 0))</f>
        <v/>
      </c>
      <c r="C1057">
        <f>INDEX(resultados!$A$2:$ZZ$2290, 1051, MATCH($B$3, resultados!$A$1:$ZZ$1, 0))</f>
        <v/>
      </c>
    </row>
    <row r="1058">
      <c r="A1058">
        <f>INDEX(resultados!$A$2:$ZZ$2290, 1052, MATCH($B$1, resultados!$A$1:$ZZ$1, 0))</f>
        <v/>
      </c>
      <c r="B1058">
        <f>INDEX(resultados!$A$2:$ZZ$2290, 1052, MATCH($B$2, resultados!$A$1:$ZZ$1, 0))</f>
        <v/>
      </c>
      <c r="C1058">
        <f>INDEX(resultados!$A$2:$ZZ$2290, 1052, MATCH($B$3, resultados!$A$1:$ZZ$1, 0))</f>
        <v/>
      </c>
    </row>
    <row r="1059">
      <c r="A1059">
        <f>INDEX(resultados!$A$2:$ZZ$2290, 1053, MATCH($B$1, resultados!$A$1:$ZZ$1, 0))</f>
        <v/>
      </c>
      <c r="B1059">
        <f>INDEX(resultados!$A$2:$ZZ$2290, 1053, MATCH($B$2, resultados!$A$1:$ZZ$1, 0))</f>
        <v/>
      </c>
      <c r="C1059">
        <f>INDEX(resultados!$A$2:$ZZ$2290, 1053, MATCH($B$3, resultados!$A$1:$ZZ$1, 0))</f>
        <v/>
      </c>
    </row>
    <row r="1060">
      <c r="A1060">
        <f>INDEX(resultados!$A$2:$ZZ$2290, 1054, MATCH($B$1, resultados!$A$1:$ZZ$1, 0))</f>
        <v/>
      </c>
      <c r="B1060">
        <f>INDEX(resultados!$A$2:$ZZ$2290, 1054, MATCH($B$2, resultados!$A$1:$ZZ$1, 0))</f>
        <v/>
      </c>
      <c r="C1060">
        <f>INDEX(resultados!$A$2:$ZZ$2290, 1054, MATCH($B$3, resultados!$A$1:$ZZ$1, 0))</f>
        <v/>
      </c>
    </row>
    <row r="1061">
      <c r="A1061">
        <f>INDEX(resultados!$A$2:$ZZ$2290, 1055, MATCH($B$1, resultados!$A$1:$ZZ$1, 0))</f>
        <v/>
      </c>
      <c r="B1061">
        <f>INDEX(resultados!$A$2:$ZZ$2290, 1055, MATCH($B$2, resultados!$A$1:$ZZ$1, 0))</f>
        <v/>
      </c>
      <c r="C1061">
        <f>INDEX(resultados!$A$2:$ZZ$2290, 1055, MATCH($B$3, resultados!$A$1:$ZZ$1, 0))</f>
        <v/>
      </c>
    </row>
    <row r="1062">
      <c r="A1062">
        <f>INDEX(resultados!$A$2:$ZZ$2290, 1056, MATCH($B$1, resultados!$A$1:$ZZ$1, 0))</f>
        <v/>
      </c>
      <c r="B1062">
        <f>INDEX(resultados!$A$2:$ZZ$2290, 1056, MATCH($B$2, resultados!$A$1:$ZZ$1, 0))</f>
        <v/>
      </c>
      <c r="C1062">
        <f>INDEX(resultados!$A$2:$ZZ$2290, 1056, MATCH($B$3, resultados!$A$1:$ZZ$1, 0))</f>
        <v/>
      </c>
    </row>
    <row r="1063">
      <c r="A1063">
        <f>INDEX(resultados!$A$2:$ZZ$2290, 1057, MATCH($B$1, resultados!$A$1:$ZZ$1, 0))</f>
        <v/>
      </c>
      <c r="B1063">
        <f>INDEX(resultados!$A$2:$ZZ$2290, 1057, MATCH($B$2, resultados!$A$1:$ZZ$1, 0))</f>
        <v/>
      </c>
      <c r="C1063">
        <f>INDEX(resultados!$A$2:$ZZ$2290, 1057, MATCH($B$3, resultados!$A$1:$ZZ$1, 0))</f>
        <v/>
      </c>
    </row>
    <row r="1064">
      <c r="A1064">
        <f>INDEX(resultados!$A$2:$ZZ$2290, 1058, MATCH($B$1, resultados!$A$1:$ZZ$1, 0))</f>
        <v/>
      </c>
      <c r="B1064">
        <f>INDEX(resultados!$A$2:$ZZ$2290, 1058, MATCH($B$2, resultados!$A$1:$ZZ$1, 0))</f>
        <v/>
      </c>
      <c r="C1064">
        <f>INDEX(resultados!$A$2:$ZZ$2290, 1058, MATCH($B$3, resultados!$A$1:$ZZ$1, 0))</f>
        <v/>
      </c>
    </row>
    <row r="1065">
      <c r="A1065">
        <f>INDEX(resultados!$A$2:$ZZ$2290, 1059, MATCH($B$1, resultados!$A$1:$ZZ$1, 0))</f>
        <v/>
      </c>
      <c r="B1065">
        <f>INDEX(resultados!$A$2:$ZZ$2290, 1059, MATCH($B$2, resultados!$A$1:$ZZ$1, 0))</f>
        <v/>
      </c>
      <c r="C1065">
        <f>INDEX(resultados!$A$2:$ZZ$2290, 1059, MATCH($B$3, resultados!$A$1:$ZZ$1, 0))</f>
        <v/>
      </c>
    </row>
    <row r="1066">
      <c r="A1066">
        <f>INDEX(resultados!$A$2:$ZZ$2290, 1060, MATCH($B$1, resultados!$A$1:$ZZ$1, 0))</f>
        <v/>
      </c>
      <c r="B1066">
        <f>INDEX(resultados!$A$2:$ZZ$2290, 1060, MATCH($B$2, resultados!$A$1:$ZZ$1, 0))</f>
        <v/>
      </c>
      <c r="C1066">
        <f>INDEX(resultados!$A$2:$ZZ$2290, 1060, MATCH($B$3, resultados!$A$1:$ZZ$1, 0))</f>
        <v/>
      </c>
    </row>
    <row r="1067">
      <c r="A1067">
        <f>INDEX(resultados!$A$2:$ZZ$2290, 1061, MATCH($B$1, resultados!$A$1:$ZZ$1, 0))</f>
        <v/>
      </c>
      <c r="B1067">
        <f>INDEX(resultados!$A$2:$ZZ$2290, 1061, MATCH($B$2, resultados!$A$1:$ZZ$1, 0))</f>
        <v/>
      </c>
      <c r="C1067">
        <f>INDEX(resultados!$A$2:$ZZ$2290, 1061, MATCH($B$3, resultados!$A$1:$ZZ$1, 0))</f>
        <v/>
      </c>
    </row>
    <row r="1068">
      <c r="A1068">
        <f>INDEX(resultados!$A$2:$ZZ$2290, 1062, MATCH($B$1, resultados!$A$1:$ZZ$1, 0))</f>
        <v/>
      </c>
      <c r="B1068">
        <f>INDEX(resultados!$A$2:$ZZ$2290, 1062, MATCH($B$2, resultados!$A$1:$ZZ$1, 0))</f>
        <v/>
      </c>
      <c r="C1068">
        <f>INDEX(resultados!$A$2:$ZZ$2290, 1062, MATCH($B$3, resultados!$A$1:$ZZ$1, 0))</f>
        <v/>
      </c>
    </row>
    <row r="1069">
      <c r="A1069">
        <f>INDEX(resultados!$A$2:$ZZ$2290, 1063, MATCH($B$1, resultados!$A$1:$ZZ$1, 0))</f>
        <v/>
      </c>
      <c r="B1069">
        <f>INDEX(resultados!$A$2:$ZZ$2290, 1063, MATCH($B$2, resultados!$A$1:$ZZ$1, 0))</f>
        <v/>
      </c>
      <c r="C1069">
        <f>INDEX(resultados!$A$2:$ZZ$2290, 1063, MATCH($B$3, resultados!$A$1:$ZZ$1, 0))</f>
        <v/>
      </c>
    </row>
    <row r="1070">
      <c r="A1070">
        <f>INDEX(resultados!$A$2:$ZZ$2290, 1064, MATCH($B$1, resultados!$A$1:$ZZ$1, 0))</f>
        <v/>
      </c>
      <c r="B1070">
        <f>INDEX(resultados!$A$2:$ZZ$2290, 1064, MATCH($B$2, resultados!$A$1:$ZZ$1, 0))</f>
        <v/>
      </c>
      <c r="C1070">
        <f>INDEX(resultados!$A$2:$ZZ$2290, 1064, MATCH($B$3, resultados!$A$1:$ZZ$1, 0))</f>
        <v/>
      </c>
    </row>
    <row r="1071">
      <c r="A1071">
        <f>INDEX(resultados!$A$2:$ZZ$2290, 1065, MATCH($B$1, resultados!$A$1:$ZZ$1, 0))</f>
        <v/>
      </c>
      <c r="B1071">
        <f>INDEX(resultados!$A$2:$ZZ$2290, 1065, MATCH($B$2, resultados!$A$1:$ZZ$1, 0))</f>
        <v/>
      </c>
      <c r="C1071">
        <f>INDEX(resultados!$A$2:$ZZ$2290, 1065, MATCH($B$3, resultados!$A$1:$ZZ$1, 0))</f>
        <v/>
      </c>
    </row>
    <row r="1072">
      <c r="A1072">
        <f>INDEX(resultados!$A$2:$ZZ$2290, 1066, MATCH($B$1, resultados!$A$1:$ZZ$1, 0))</f>
        <v/>
      </c>
      <c r="B1072">
        <f>INDEX(resultados!$A$2:$ZZ$2290, 1066, MATCH($B$2, resultados!$A$1:$ZZ$1, 0))</f>
        <v/>
      </c>
      <c r="C1072">
        <f>INDEX(resultados!$A$2:$ZZ$2290, 1066, MATCH($B$3, resultados!$A$1:$ZZ$1, 0))</f>
        <v/>
      </c>
    </row>
    <row r="1073">
      <c r="A1073">
        <f>INDEX(resultados!$A$2:$ZZ$2290, 1067, MATCH($B$1, resultados!$A$1:$ZZ$1, 0))</f>
        <v/>
      </c>
      <c r="B1073">
        <f>INDEX(resultados!$A$2:$ZZ$2290, 1067, MATCH($B$2, resultados!$A$1:$ZZ$1, 0))</f>
        <v/>
      </c>
      <c r="C1073">
        <f>INDEX(resultados!$A$2:$ZZ$2290, 1067, MATCH($B$3, resultados!$A$1:$ZZ$1, 0))</f>
        <v/>
      </c>
    </row>
    <row r="1074">
      <c r="A1074">
        <f>INDEX(resultados!$A$2:$ZZ$2290, 1068, MATCH($B$1, resultados!$A$1:$ZZ$1, 0))</f>
        <v/>
      </c>
      <c r="B1074">
        <f>INDEX(resultados!$A$2:$ZZ$2290, 1068, MATCH($B$2, resultados!$A$1:$ZZ$1, 0))</f>
        <v/>
      </c>
      <c r="C1074">
        <f>INDEX(resultados!$A$2:$ZZ$2290, 1068, MATCH($B$3, resultados!$A$1:$ZZ$1, 0))</f>
        <v/>
      </c>
    </row>
    <row r="1075">
      <c r="A1075">
        <f>INDEX(resultados!$A$2:$ZZ$2290, 1069, MATCH($B$1, resultados!$A$1:$ZZ$1, 0))</f>
        <v/>
      </c>
      <c r="B1075">
        <f>INDEX(resultados!$A$2:$ZZ$2290, 1069, MATCH($B$2, resultados!$A$1:$ZZ$1, 0))</f>
        <v/>
      </c>
      <c r="C1075">
        <f>INDEX(resultados!$A$2:$ZZ$2290, 1069, MATCH($B$3, resultados!$A$1:$ZZ$1, 0))</f>
        <v/>
      </c>
    </row>
    <row r="1076">
      <c r="A1076">
        <f>INDEX(resultados!$A$2:$ZZ$2290, 1070, MATCH($B$1, resultados!$A$1:$ZZ$1, 0))</f>
        <v/>
      </c>
      <c r="B1076">
        <f>INDEX(resultados!$A$2:$ZZ$2290, 1070, MATCH($B$2, resultados!$A$1:$ZZ$1, 0))</f>
        <v/>
      </c>
      <c r="C1076">
        <f>INDEX(resultados!$A$2:$ZZ$2290, 1070, MATCH($B$3, resultados!$A$1:$ZZ$1, 0))</f>
        <v/>
      </c>
    </row>
    <row r="1077">
      <c r="A1077">
        <f>INDEX(resultados!$A$2:$ZZ$2290, 1071, MATCH($B$1, resultados!$A$1:$ZZ$1, 0))</f>
        <v/>
      </c>
      <c r="B1077">
        <f>INDEX(resultados!$A$2:$ZZ$2290, 1071, MATCH($B$2, resultados!$A$1:$ZZ$1, 0))</f>
        <v/>
      </c>
      <c r="C1077">
        <f>INDEX(resultados!$A$2:$ZZ$2290, 1071, MATCH($B$3, resultados!$A$1:$ZZ$1, 0))</f>
        <v/>
      </c>
    </row>
    <row r="1078">
      <c r="A1078">
        <f>INDEX(resultados!$A$2:$ZZ$2290, 1072, MATCH($B$1, resultados!$A$1:$ZZ$1, 0))</f>
        <v/>
      </c>
      <c r="B1078">
        <f>INDEX(resultados!$A$2:$ZZ$2290, 1072, MATCH($B$2, resultados!$A$1:$ZZ$1, 0))</f>
        <v/>
      </c>
      <c r="C1078">
        <f>INDEX(resultados!$A$2:$ZZ$2290, 1072, MATCH($B$3, resultados!$A$1:$ZZ$1, 0))</f>
        <v/>
      </c>
    </row>
    <row r="1079">
      <c r="A1079">
        <f>INDEX(resultados!$A$2:$ZZ$2290, 1073, MATCH($B$1, resultados!$A$1:$ZZ$1, 0))</f>
        <v/>
      </c>
      <c r="B1079">
        <f>INDEX(resultados!$A$2:$ZZ$2290, 1073, MATCH($B$2, resultados!$A$1:$ZZ$1, 0))</f>
        <v/>
      </c>
      <c r="C1079">
        <f>INDEX(resultados!$A$2:$ZZ$2290, 1073, MATCH($B$3, resultados!$A$1:$ZZ$1, 0))</f>
        <v/>
      </c>
    </row>
    <row r="1080">
      <c r="A1080">
        <f>INDEX(resultados!$A$2:$ZZ$2290, 1074, MATCH($B$1, resultados!$A$1:$ZZ$1, 0))</f>
        <v/>
      </c>
      <c r="B1080">
        <f>INDEX(resultados!$A$2:$ZZ$2290, 1074, MATCH($B$2, resultados!$A$1:$ZZ$1, 0))</f>
        <v/>
      </c>
      <c r="C1080">
        <f>INDEX(resultados!$A$2:$ZZ$2290, 1074, MATCH($B$3, resultados!$A$1:$ZZ$1, 0))</f>
        <v/>
      </c>
    </row>
    <row r="1081">
      <c r="A1081">
        <f>INDEX(resultados!$A$2:$ZZ$2290, 1075, MATCH($B$1, resultados!$A$1:$ZZ$1, 0))</f>
        <v/>
      </c>
      <c r="B1081">
        <f>INDEX(resultados!$A$2:$ZZ$2290, 1075, MATCH($B$2, resultados!$A$1:$ZZ$1, 0))</f>
        <v/>
      </c>
      <c r="C1081">
        <f>INDEX(resultados!$A$2:$ZZ$2290, 1075, MATCH($B$3, resultados!$A$1:$ZZ$1, 0))</f>
        <v/>
      </c>
    </row>
    <row r="1082">
      <c r="A1082">
        <f>INDEX(resultados!$A$2:$ZZ$2290, 1076, MATCH($B$1, resultados!$A$1:$ZZ$1, 0))</f>
        <v/>
      </c>
      <c r="B1082">
        <f>INDEX(resultados!$A$2:$ZZ$2290, 1076, MATCH($B$2, resultados!$A$1:$ZZ$1, 0))</f>
        <v/>
      </c>
      <c r="C1082">
        <f>INDEX(resultados!$A$2:$ZZ$2290, 1076, MATCH($B$3, resultados!$A$1:$ZZ$1, 0))</f>
        <v/>
      </c>
    </row>
    <row r="1083">
      <c r="A1083">
        <f>INDEX(resultados!$A$2:$ZZ$2290, 1077, MATCH($B$1, resultados!$A$1:$ZZ$1, 0))</f>
        <v/>
      </c>
      <c r="B1083">
        <f>INDEX(resultados!$A$2:$ZZ$2290, 1077, MATCH($B$2, resultados!$A$1:$ZZ$1, 0))</f>
        <v/>
      </c>
      <c r="C1083">
        <f>INDEX(resultados!$A$2:$ZZ$2290, 1077, MATCH($B$3, resultados!$A$1:$ZZ$1, 0))</f>
        <v/>
      </c>
    </row>
    <row r="1084">
      <c r="A1084">
        <f>INDEX(resultados!$A$2:$ZZ$2290, 1078, MATCH($B$1, resultados!$A$1:$ZZ$1, 0))</f>
        <v/>
      </c>
      <c r="B1084">
        <f>INDEX(resultados!$A$2:$ZZ$2290, 1078, MATCH($B$2, resultados!$A$1:$ZZ$1, 0))</f>
        <v/>
      </c>
      <c r="C1084">
        <f>INDEX(resultados!$A$2:$ZZ$2290, 1078, MATCH($B$3, resultados!$A$1:$ZZ$1, 0))</f>
        <v/>
      </c>
    </row>
    <row r="1085">
      <c r="A1085">
        <f>INDEX(resultados!$A$2:$ZZ$2290, 1079, MATCH($B$1, resultados!$A$1:$ZZ$1, 0))</f>
        <v/>
      </c>
      <c r="B1085">
        <f>INDEX(resultados!$A$2:$ZZ$2290, 1079, MATCH($B$2, resultados!$A$1:$ZZ$1, 0))</f>
        <v/>
      </c>
      <c r="C1085">
        <f>INDEX(resultados!$A$2:$ZZ$2290, 1079, MATCH($B$3, resultados!$A$1:$ZZ$1, 0))</f>
        <v/>
      </c>
    </row>
    <row r="1086">
      <c r="A1086">
        <f>INDEX(resultados!$A$2:$ZZ$2290, 1080, MATCH($B$1, resultados!$A$1:$ZZ$1, 0))</f>
        <v/>
      </c>
      <c r="B1086">
        <f>INDEX(resultados!$A$2:$ZZ$2290, 1080, MATCH($B$2, resultados!$A$1:$ZZ$1, 0))</f>
        <v/>
      </c>
      <c r="C1086">
        <f>INDEX(resultados!$A$2:$ZZ$2290, 1080, MATCH($B$3, resultados!$A$1:$ZZ$1, 0))</f>
        <v/>
      </c>
    </row>
    <row r="1087">
      <c r="A1087">
        <f>INDEX(resultados!$A$2:$ZZ$2290, 1081, MATCH($B$1, resultados!$A$1:$ZZ$1, 0))</f>
        <v/>
      </c>
      <c r="B1087">
        <f>INDEX(resultados!$A$2:$ZZ$2290, 1081, MATCH($B$2, resultados!$A$1:$ZZ$1, 0))</f>
        <v/>
      </c>
      <c r="C1087">
        <f>INDEX(resultados!$A$2:$ZZ$2290, 1081, MATCH($B$3, resultados!$A$1:$ZZ$1, 0))</f>
        <v/>
      </c>
    </row>
    <row r="1088">
      <c r="A1088">
        <f>INDEX(resultados!$A$2:$ZZ$2290, 1082, MATCH($B$1, resultados!$A$1:$ZZ$1, 0))</f>
        <v/>
      </c>
      <c r="B1088">
        <f>INDEX(resultados!$A$2:$ZZ$2290, 1082, MATCH($B$2, resultados!$A$1:$ZZ$1, 0))</f>
        <v/>
      </c>
      <c r="C1088">
        <f>INDEX(resultados!$A$2:$ZZ$2290, 1082, MATCH($B$3, resultados!$A$1:$ZZ$1, 0))</f>
        <v/>
      </c>
    </row>
    <row r="1089">
      <c r="A1089">
        <f>INDEX(resultados!$A$2:$ZZ$2290, 1083, MATCH($B$1, resultados!$A$1:$ZZ$1, 0))</f>
        <v/>
      </c>
      <c r="B1089">
        <f>INDEX(resultados!$A$2:$ZZ$2290, 1083, MATCH($B$2, resultados!$A$1:$ZZ$1, 0))</f>
        <v/>
      </c>
      <c r="C1089">
        <f>INDEX(resultados!$A$2:$ZZ$2290, 1083, MATCH($B$3, resultados!$A$1:$ZZ$1, 0))</f>
        <v/>
      </c>
    </row>
    <row r="1090">
      <c r="A1090">
        <f>INDEX(resultados!$A$2:$ZZ$2290, 1084, MATCH($B$1, resultados!$A$1:$ZZ$1, 0))</f>
        <v/>
      </c>
      <c r="B1090">
        <f>INDEX(resultados!$A$2:$ZZ$2290, 1084, MATCH($B$2, resultados!$A$1:$ZZ$1, 0))</f>
        <v/>
      </c>
      <c r="C1090">
        <f>INDEX(resultados!$A$2:$ZZ$2290, 1084, MATCH($B$3, resultados!$A$1:$ZZ$1, 0))</f>
        <v/>
      </c>
    </row>
    <row r="1091">
      <c r="A1091">
        <f>INDEX(resultados!$A$2:$ZZ$2290, 1085, MATCH($B$1, resultados!$A$1:$ZZ$1, 0))</f>
        <v/>
      </c>
      <c r="B1091">
        <f>INDEX(resultados!$A$2:$ZZ$2290, 1085, MATCH($B$2, resultados!$A$1:$ZZ$1, 0))</f>
        <v/>
      </c>
      <c r="C1091">
        <f>INDEX(resultados!$A$2:$ZZ$2290, 1085, MATCH($B$3, resultados!$A$1:$ZZ$1, 0))</f>
        <v/>
      </c>
    </row>
    <row r="1092">
      <c r="A1092">
        <f>INDEX(resultados!$A$2:$ZZ$2290, 1086, MATCH($B$1, resultados!$A$1:$ZZ$1, 0))</f>
        <v/>
      </c>
      <c r="B1092">
        <f>INDEX(resultados!$A$2:$ZZ$2290, 1086, MATCH($B$2, resultados!$A$1:$ZZ$1, 0))</f>
        <v/>
      </c>
      <c r="C1092">
        <f>INDEX(resultados!$A$2:$ZZ$2290, 1086, MATCH($B$3, resultados!$A$1:$ZZ$1, 0))</f>
        <v/>
      </c>
    </row>
    <row r="1093">
      <c r="A1093">
        <f>INDEX(resultados!$A$2:$ZZ$2290, 1087, MATCH($B$1, resultados!$A$1:$ZZ$1, 0))</f>
        <v/>
      </c>
      <c r="B1093">
        <f>INDEX(resultados!$A$2:$ZZ$2290, 1087, MATCH($B$2, resultados!$A$1:$ZZ$1, 0))</f>
        <v/>
      </c>
      <c r="C1093">
        <f>INDEX(resultados!$A$2:$ZZ$2290, 1087, MATCH($B$3, resultados!$A$1:$ZZ$1, 0))</f>
        <v/>
      </c>
    </row>
    <row r="1094">
      <c r="A1094">
        <f>INDEX(resultados!$A$2:$ZZ$2290, 1088, MATCH($B$1, resultados!$A$1:$ZZ$1, 0))</f>
        <v/>
      </c>
      <c r="B1094">
        <f>INDEX(resultados!$A$2:$ZZ$2290, 1088, MATCH($B$2, resultados!$A$1:$ZZ$1, 0))</f>
        <v/>
      </c>
      <c r="C1094">
        <f>INDEX(resultados!$A$2:$ZZ$2290, 1088, MATCH($B$3, resultados!$A$1:$ZZ$1, 0))</f>
        <v/>
      </c>
    </row>
    <row r="1095">
      <c r="A1095">
        <f>INDEX(resultados!$A$2:$ZZ$2290, 1089, MATCH($B$1, resultados!$A$1:$ZZ$1, 0))</f>
        <v/>
      </c>
      <c r="B1095">
        <f>INDEX(resultados!$A$2:$ZZ$2290, 1089, MATCH($B$2, resultados!$A$1:$ZZ$1, 0))</f>
        <v/>
      </c>
      <c r="C1095">
        <f>INDEX(resultados!$A$2:$ZZ$2290, 1089, MATCH($B$3, resultados!$A$1:$ZZ$1, 0))</f>
        <v/>
      </c>
    </row>
    <row r="1096">
      <c r="A1096">
        <f>INDEX(resultados!$A$2:$ZZ$2290, 1090, MATCH($B$1, resultados!$A$1:$ZZ$1, 0))</f>
        <v/>
      </c>
      <c r="B1096">
        <f>INDEX(resultados!$A$2:$ZZ$2290, 1090, MATCH($B$2, resultados!$A$1:$ZZ$1, 0))</f>
        <v/>
      </c>
      <c r="C1096">
        <f>INDEX(resultados!$A$2:$ZZ$2290, 1090, MATCH($B$3, resultados!$A$1:$ZZ$1, 0))</f>
        <v/>
      </c>
    </row>
    <row r="1097">
      <c r="A1097">
        <f>INDEX(resultados!$A$2:$ZZ$2290, 1091, MATCH($B$1, resultados!$A$1:$ZZ$1, 0))</f>
        <v/>
      </c>
      <c r="B1097">
        <f>INDEX(resultados!$A$2:$ZZ$2290, 1091, MATCH($B$2, resultados!$A$1:$ZZ$1, 0))</f>
        <v/>
      </c>
      <c r="C1097">
        <f>INDEX(resultados!$A$2:$ZZ$2290, 1091, MATCH($B$3, resultados!$A$1:$ZZ$1, 0))</f>
        <v/>
      </c>
    </row>
    <row r="1098">
      <c r="A1098">
        <f>INDEX(resultados!$A$2:$ZZ$2290, 1092, MATCH($B$1, resultados!$A$1:$ZZ$1, 0))</f>
        <v/>
      </c>
      <c r="B1098">
        <f>INDEX(resultados!$A$2:$ZZ$2290, 1092, MATCH($B$2, resultados!$A$1:$ZZ$1, 0))</f>
        <v/>
      </c>
      <c r="C1098">
        <f>INDEX(resultados!$A$2:$ZZ$2290, 1092, MATCH($B$3, resultados!$A$1:$ZZ$1, 0))</f>
        <v/>
      </c>
    </row>
    <row r="1099">
      <c r="A1099">
        <f>INDEX(resultados!$A$2:$ZZ$2290, 1093, MATCH($B$1, resultados!$A$1:$ZZ$1, 0))</f>
        <v/>
      </c>
      <c r="B1099">
        <f>INDEX(resultados!$A$2:$ZZ$2290, 1093, MATCH($B$2, resultados!$A$1:$ZZ$1, 0))</f>
        <v/>
      </c>
      <c r="C1099">
        <f>INDEX(resultados!$A$2:$ZZ$2290, 1093, MATCH($B$3, resultados!$A$1:$ZZ$1, 0))</f>
        <v/>
      </c>
    </row>
    <row r="1100">
      <c r="A1100">
        <f>INDEX(resultados!$A$2:$ZZ$2290, 1094, MATCH($B$1, resultados!$A$1:$ZZ$1, 0))</f>
        <v/>
      </c>
      <c r="B1100">
        <f>INDEX(resultados!$A$2:$ZZ$2290, 1094, MATCH($B$2, resultados!$A$1:$ZZ$1, 0))</f>
        <v/>
      </c>
      <c r="C1100">
        <f>INDEX(resultados!$A$2:$ZZ$2290, 1094, MATCH($B$3, resultados!$A$1:$ZZ$1, 0))</f>
        <v/>
      </c>
    </row>
    <row r="1101">
      <c r="A1101">
        <f>INDEX(resultados!$A$2:$ZZ$2290, 1095, MATCH($B$1, resultados!$A$1:$ZZ$1, 0))</f>
        <v/>
      </c>
      <c r="B1101">
        <f>INDEX(resultados!$A$2:$ZZ$2290, 1095, MATCH($B$2, resultados!$A$1:$ZZ$1, 0))</f>
        <v/>
      </c>
      <c r="C1101">
        <f>INDEX(resultados!$A$2:$ZZ$2290, 1095, MATCH($B$3, resultados!$A$1:$ZZ$1, 0))</f>
        <v/>
      </c>
    </row>
    <row r="1102">
      <c r="A1102">
        <f>INDEX(resultados!$A$2:$ZZ$2290, 1096, MATCH($B$1, resultados!$A$1:$ZZ$1, 0))</f>
        <v/>
      </c>
      <c r="B1102">
        <f>INDEX(resultados!$A$2:$ZZ$2290, 1096, MATCH($B$2, resultados!$A$1:$ZZ$1, 0))</f>
        <v/>
      </c>
      <c r="C1102">
        <f>INDEX(resultados!$A$2:$ZZ$2290, 1096, MATCH($B$3, resultados!$A$1:$ZZ$1, 0))</f>
        <v/>
      </c>
    </row>
    <row r="1103">
      <c r="A1103">
        <f>INDEX(resultados!$A$2:$ZZ$2290, 1097, MATCH($B$1, resultados!$A$1:$ZZ$1, 0))</f>
        <v/>
      </c>
      <c r="B1103">
        <f>INDEX(resultados!$A$2:$ZZ$2290, 1097, MATCH($B$2, resultados!$A$1:$ZZ$1, 0))</f>
        <v/>
      </c>
      <c r="C1103">
        <f>INDEX(resultados!$A$2:$ZZ$2290, 1097, MATCH($B$3, resultados!$A$1:$ZZ$1, 0))</f>
        <v/>
      </c>
    </row>
    <row r="1104">
      <c r="A1104">
        <f>INDEX(resultados!$A$2:$ZZ$2290, 1098, MATCH($B$1, resultados!$A$1:$ZZ$1, 0))</f>
        <v/>
      </c>
      <c r="B1104">
        <f>INDEX(resultados!$A$2:$ZZ$2290, 1098, MATCH($B$2, resultados!$A$1:$ZZ$1, 0))</f>
        <v/>
      </c>
      <c r="C1104">
        <f>INDEX(resultados!$A$2:$ZZ$2290, 1098, MATCH($B$3, resultados!$A$1:$ZZ$1, 0))</f>
        <v/>
      </c>
    </row>
    <row r="1105">
      <c r="A1105">
        <f>INDEX(resultados!$A$2:$ZZ$2290, 1099, MATCH($B$1, resultados!$A$1:$ZZ$1, 0))</f>
        <v/>
      </c>
      <c r="B1105">
        <f>INDEX(resultados!$A$2:$ZZ$2290, 1099, MATCH($B$2, resultados!$A$1:$ZZ$1, 0))</f>
        <v/>
      </c>
      <c r="C1105">
        <f>INDEX(resultados!$A$2:$ZZ$2290, 1099, MATCH($B$3, resultados!$A$1:$ZZ$1, 0))</f>
        <v/>
      </c>
    </row>
    <row r="1106">
      <c r="A1106">
        <f>INDEX(resultados!$A$2:$ZZ$2290, 1100, MATCH($B$1, resultados!$A$1:$ZZ$1, 0))</f>
        <v/>
      </c>
      <c r="B1106">
        <f>INDEX(resultados!$A$2:$ZZ$2290, 1100, MATCH($B$2, resultados!$A$1:$ZZ$1, 0))</f>
        <v/>
      </c>
      <c r="C1106">
        <f>INDEX(resultados!$A$2:$ZZ$2290, 1100, MATCH($B$3, resultados!$A$1:$ZZ$1, 0))</f>
        <v/>
      </c>
    </row>
    <row r="1107">
      <c r="A1107">
        <f>INDEX(resultados!$A$2:$ZZ$2290, 1101, MATCH($B$1, resultados!$A$1:$ZZ$1, 0))</f>
        <v/>
      </c>
      <c r="B1107">
        <f>INDEX(resultados!$A$2:$ZZ$2290, 1101, MATCH($B$2, resultados!$A$1:$ZZ$1, 0))</f>
        <v/>
      </c>
      <c r="C1107">
        <f>INDEX(resultados!$A$2:$ZZ$2290, 1101, MATCH($B$3, resultados!$A$1:$ZZ$1, 0))</f>
        <v/>
      </c>
    </row>
    <row r="1108">
      <c r="A1108">
        <f>INDEX(resultados!$A$2:$ZZ$2290, 1102, MATCH($B$1, resultados!$A$1:$ZZ$1, 0))</f>
        <v/>
      </c>
      <c r="B1108">
        <f>INDEX(resultados!$A$2:$ZZ$2290, 1102, MATCH($B$2, resultados!$A$1:$ZZ$1, 0))</f>
        <v/>
      </c>
      <c r="C1108">
        <f>INDEX(resultados!$A$2:$ZZ$2290, 1102, MATCH($B$3, resultados!$A$1:$ZZ$1, 0))</f>
        <v/>
      </c>
    </row>
    <row r="1109">
      <c r="A1109">
        <f>INDEX(resultados!$A$2:$ZZ$2290, 1103, MATCH($B$1, resultados!$A$1:$ZZ$1, 0))</f>
        <v/>
      </c>
      <c r="B1109">
        <f>INDEX(resultados!$A$2:$ZZ$2290, 1103, MATCH($B$2, resultados!$A$1:$ZZ$1, 0))</f>
        <v/>
      </c>
      <c r="C1109">
        <f>INDEX(resultados!$A$2:$ZZ$2290, 1103, MATCH($B$3, resultados!$A$1:$ZZ$1, 0))</f>
        <v/>
      </c>
    </row>
    <row r="1110">
      <c r="A1110">
        <f>INDEX(resultados!$A$2:$ZZ$2290, 1104, MATCH($B$1, resultados!$A$1:$ZZ$1, 0))</f>
        <v/>
      </c>
      <c r="B1110">
        <f>INDEX(resultados!$A$2:$ZZ$2290, 1104, MATCH($B$2, resultados!$A$1:$ZZ$1, 0))</f>
        <v/>
      </c>
      <c r="C1110">
        <f>INDEX(resultados!$A$2:$ZZ$2290, 1104, MATCH($B$3, resultados!$A$1:$ZZ$1, 0))</f>
        <v/>
      </c>
    </row>
    <row r="1111">
      <c r="A1111">
        <f>INDEX(resultados!$A$2:$ZZ$2290, 1105, MATCH($B$1, resultados!$A$1:$ZZ$1, 0))</f>
        <v/>
      </c>
      <c r="B1111">
        <f>INDEX(resultados!$A$2:$ZZ$2290, 1105, MATCH($B$2, resultados!$A$1:$ZZ$1, 0))</f>
        <v/>
      </c>
      <c r="C1111">
        <f>INDEX(resultados!$A$2:$ZZ$2290, 1105, MATCH($B$3, resultados!$A$1:$ZZ$1, 0))</f>
        <v/>
      </c>
    </row>
    <row r="1112">
      <c r="A1112">
        <f>INDEX(resultados!$A$2:$ZZ$2290, 1106, MATCH($B$1, resultados!$A$1:$ZZ$1, 0))</f>
        <v/>
      </c>
      <c r="B1112">
        <f>INDEX(resultados!$A$2:$ZZ$2290, 1106, MATCH($B$2, resultados!$A$1:$ZZ$1, 0))</f>
        <v/>
      </c>
      <c r="C1112">
        <f>INDEX(resultados!$A$2:$ZZ$2290, 1106, MATCH($B$3, resultados!$A$1:$ZZ$1, 0))</f>
        <v/>
      </c>
    </row>
    <row r="1113">
      <c r="A1113">
        <f>INDEX(resultados!$A$2:$ZZ$2290, 1107, MATCH($B$1, resultados!$A$1:$ZZ$1, 0))</f>
        <v/>
      </c>
      <c r="B1113">
        <f>INDEX(resultados!$A$2:$ZZ$2290, 1107, MATCH($B$2, resultados!$A$1:$ZZ$1, 0))</f>
        <v/>
      </c>
      <c r="C1113">
        <f>INDEX(resultados!$A$2:$ZZ$2290, 1107, MATCH($B$3, resultados!$A$1:$ZZ$1, 0))</f>
        <v/>
      </c>
    </row>
    <row r="1114">
      <c r="A1114">
        <f>INDEX(resultados!$A$2:$ZZ$2290, 1108, MATCH($B$1, resultados!$A$1:$ZZ$1, 0))</f>
        <v/>
      </c>
      <c r="B1114">
        <f>INDEX(resultados!$A$2:$ZZ$2290, 1108, MATCH($B$2, resultados!$A$1:$ZZ$1, 0))</f>
        <v/>
      </c>
      <c r="C1114">
        <f>INDEX(resultados!$A$2:$ZZ$2290, 1108, MATCH($B$3, resultados!$A$1:$ZZ$1, 0))</f>
        <v/>
      </c>
    </row>
    <row r="1115">
      <c r="A1115">
        <f>INDEX(resultados!$A$2:$ZZ$2290, 1109, MATCH($B$1, resultados!$A$1:$ZZ$1, 0))</f>
        <v/>
      </c>
      <c r="B1115">
        <f>INDEX(resultados!$A$2:$ZZ$2290, 1109, MATCH($B$2, resultados!$A$1:$ZZ$1, 0))</f>
        <v/>
      </c>
      <c r="C1115">
        <f>INDEX(resultados!$A$2:$ZZ$2290, 1109, MATCH($B$3, resultados!$A$1:$ZZ$1, 0))</f>
        <v/>
      </c>
    </row>
    <row r="1116">
      <c r="A1116">
        <f>INDEX(resultados!$A$2:$ZZ$2290, 1110, MATCH($B$1, resultados!$A$1:$ZZ$1, 0))</f>
        <v/>
      </c>
      <c r="B1116">
        <f>INDEX(resultados!$A$2:$ZZ$2290, 1110, MATCH($B$2, resultados!$A$1:$ZZ$1, 0))</f>
        <v/>
      </c>
      <c r="C1116">
        <f>INDEX(resultados!$A$2:$ZZ$2290, 1110, MATCH($B$3, resultados!$A$1:$ZZ$1, 0))</f>
        <v/>
      </c>
    </row>
    <row r="1117">
      <c r="A1117">
        <f>INDEX(resultados!$A$2:$ZZ$2290, 1111, MATCH($B$1, resultados!$A$1:$ZZ$1, 0))</f>
        <v/>
      </c>
      <c r="B1117">
        <f>INDEX(resultados!$A$2:$ZZ$2290, 1111, MATCH($B$2, resultados!$A$1:$ZZ$1, 0))</f>
        <v/>
      </c>
      <c r="C1117">
        <f>INDEX(resultados!$A$2:$ZZ$2290, 1111, MATCH($B$3, resultados!$A$1:$ZZ$1, 0))</f>
        <v/>
      </c>
    </row>
    <row r="1118">
      <c r="A1118">
        <f>INDEX(resultados!$A$2:$ZZ$2290, 1112, MATCH($B$1, resultados!$A$1:$ZZ$1, 0))</f>
        <v/>
      </c>
      <c r="B1118">
        <f>INDEX(resultados!$A$2:$ZZ$2290, 1112, MATCH($B$2, resultados!$A$1:$ZZ$1, 0))</f>
        <v/>
      </c>
      <c r="C1118">
        <f>INDEX(resultados!$A$2:$ZZ$2290, 1112, MATCH($B$3, resultados!$A$1:$ZZ$1, 0))</f>
        <v/>
      </c>
    </row>
    <row r="1119">
      <c r="A1119">
        <f>INDEX(resultados!$A$2:$ZZ$2290, 1113, MATCH($B$1, resultados!$A$1:$ZZ$1, 0))</f>
        <v/>
      </c>
      <c r="B1119">
        <f>INDEX(resultados!$A$2:$ZZ$2290, 1113, MATCH($B$2, resultados!$A$1:$ZZ$1, 0))</f>
        <v/>
      </c>
      <c r="C1119">
        <f>INDEX(resultados!$A$2:$ZZ$2290, 1113, MATCH($B$3, resultados!$A$1:$ZZ$1, 0))</f>
        <v/>
      </c>
    </row>
    <row r="1120">
      <c r="A1120">
        <f>INDEX(resultados!$A$2:$ZZ$2290, 1114, MATCH($B$1, resultados!$A$1:$ZZ$1, 0))</f>
        <v/>
      </c>
      <c r="B1120">
        <f>INDEX(resultados!$A$2:$ZZ$2290, 1114, MATCH($B$2, resultados!$A$1:$ZZ$1, 0))</f>
        <v/>
      </c>
      <c r="C1120">
        <f>INDEX(resultados!$A$2:$ZZ$2290, 1114, MATCH($B$3, resultados!$A$1:$ZZ$1, 0))</f>
        <v/>
      </c>
    </row>
    <row r="1121">
      <c r="A1121">
        <f>INDEX(resultados!$A$2:$ZZ$2290, 1115, MATCH($B$1, resultados!$A$1:$ZZ$1, 0))</f>
        <v/>
      </c>
      <c r="B1121">
        <f>INDEX(resultados!$A$2:$ZZ$2290, 1115, MATCH($B$2, resultados!$A$1:$ZZ$1, 0))</f>
        <v/>
      </c>
      <c r="C1121">
        <f>INDEX(resultados!$A$2:$ZZ$2290, 1115, MATCH($B$3, resultados!$A$1:$ZZ$1, 0))</f>
        <v/>
      </c>
    </row>
    <row r="1122">
      <c r="A1122">
        <f>INDEX(resultados!$A$2:$ZZ$2290, 1116, MATCH($B$1, resultados!$A$1:$ZZ$1, 0))</f>
        <v/>
      </c>
      <c r="B1122">
        <f>INDEX(resultados!$A$2:$ZZ$2290, 1116, MATCH($B$2, resultados!$A$1:$ZZ$1, 0))</f>
        <v/>
      </c>
      <c r="C1122">
        <f>INDEX(resultados!$A$2:$ZZ$2290, 1116, MATCH($B$3, resultados!$A$1:$ZZ$1, 0))</f>
        <v/>
      </c>
    </row>
    <row r="1123">
      <c r="A1123">
        <f>INDEX(resultados!$A$2:$ZZ$2290, 1117, MATCH($B$1, resultados!$A$1:$ZZ$1, 0))</f>
        <v/>
      </c>
      <c r="B1123">
        <f>INDEX(resultados!$A$2:$ZZ$2290, 1117, MATCH($B$2, resultados!$A$1:$ZZ$1, 0))</f>
        <v/>
      </c>
      <c r="C1123">
        <f>INDEX(resultados!$A$2:$ZZ$2290, 1117, MATCH($B$3, resultados!$A$1:$ZZ$1, 0))</f>
        <v/>
      </c>
    </row>
    <row r="1124">
      <c r="A1124">
        <f>INDEX(resultados!$A$2:$ZZ$2290, 1118, MATCH($B$1, resultados!$A$1:$ZZ$1, 0))</f>
        <v/>
      </c>
      <c r="B1124">
        <f>INDEX(resultados!$A$2:$ZZ$2290, 1118, MATCH($B$2, resultados!$A$1:$ZZ$1, 0))</f>
        <v/>
      </c>
      <c r="C1124">
        <f>INDEX(resultados!$A$2:$ZZ$2290, 1118, MATCH($B$3, resultados!$A$1:$ZZ$1, 0))</f>
        <v/>
      </c>
    </row>
    <row r="1125">
      <c r="A1125">
        <f>INDEX(resultados!$A$2:$ZZ$2290, 1119, MATCH($B$1, resultados!$A$1:$ZZ$1, 0))</f>
        <v/>
      </c>
      <c r="B1125">
        <f>INDEX(resultados!$A$2:$ZZ$2290, 1119, MATCH($B$2, resultados!$A$1:$ZZ$1, 0))</f>
        <v/>
      </c>
      <c r="C1125">
        <f>INDEX(resultados!$A$2:$ZZ$2290, 1119, MATCH($B$3, resultados!$A$1:$ZZ$1, 0))</f>
        <v/>
      </c>
    </row>
    <row r="1126">
      <c r="A1126">
        <f>INDEX(resultados!$A$2:$ZZ$2290, 1120, MATCH($B$1, resultados!$A$1:$ZZ$1, 0))</f>
        <v/>
      </c>
      <c r="B1126">
        <f>INDEX(resultados!$A$2:$ZZ$2290, 1120, MATCH($B$2, resultados!$A$1:$ZZ$1, 0))</f>
        <v/>
      </c>
      <c r="C1126">
        <f>INDEX(resultados!$A$2:$ZZ$2290, 1120, MATCH($B$3, resultados!$A$1:$ZZ$1, 0))</f>
        <v/>
      </c>
    </row>
    <row r="1127">
      <c r="A1127">
        <f>INDEX(resultados!$A$2:$ZZ$2290, 1121, MATCH($B$1, resultados!$A$1:$ZZ$1, 0))</f>
        <v/>
      </c>
      <c r="B1127">
        <f>INDEX(resultados!$A$2:$ZZ$2290, 1121, MATCH($B$2, resultados!$A$1:$ZZ$1, 0))</f>
        <v/>
      </c>
      <c r="C1127">
        <f>INDEX(resultados!$A$2:$ZZ$2290, 1121, MATCH($B$3, resultados!$A$1:$ZZ$1, 0))</f>
        <v/>
      </c>
    </row>
    <row r="1128">
      <c r="A1128">
        <f>INDEX(resultados!$A$2:$ZZ$2290, 1122, MATCH($B$1, resultados!$A$1:$ZZ$1, 0))</f>
        <v/>
      </c>
      <c r="B1128">
        <f>INDEX(resultados!$A$2:$ZZ$2290, 1122, MATCH($B$2, resultados!$A$1:$ZZ$1, 0))</f>
        <v/>
      </c>
      <c r="C1128">
        <f>INDEX(resultados!$A$2:$ZZ$2290, 1122, MATCH($B$3, resultados!$A$1:$ZZ$1, 0))</f>
        <v/>
      </c>
    </row>
    <row r="1129">
      <c r="A1129">
        <f>INDEX(resultados!$A$2:$ZZ$2290, 1123, MATCH($B$1, resultados!$A$1:$ZZ$1, 0))</f>
        <v/>
      </c>
      <c r="B1129">
        <f>INDEX(resultados!$A$2:$ZZ$2290, 1123, MATCH($B$2, resultados!$A$1:$ZZ$1, 0))</f>
        <v/>
      </c>
      <c r="C1129">
        <f>INDEX(resultados!$A$2:$ZZ$2290, 1123, MATCH($B$3, resultados!$A$1:$ZZ$1, 0))</f>
        <v/>
      </c>
    </row>
    <row r="1130">
      <c r="A1130">
        <f>INDEX(resultados!$A$2:$ZZ$2290, 1124, MATCH($B$1, resultados!$A$1:$ZZ$1, 0))</f>
        <v/>
      </c>
      <c r="B1130">
        <f>INDEX(resultados!$A$2:$ZZ$2290, 1124, MATCH($B$2, resultados!$A$1:$ZZ$1, 0))</f>
        <v/>
      </c>
      <c r="C1130">
        <f>INDEX(resultados!$A$2:$ZZ$2290, 1124, MATCH($B$3, resultados!$A$1:$ZZ$1, 0))</f>
        <v/>
      </c>
    </row>
    <row r="1131">
      <c r="A1131">
        <f>INDEX(resultados!$A$2:$ZZ$2290, 1125, MATCH($B$1, resultados!$A$1:$ZZ$1, 0))</f>
        <v/>
      </c>
      <c r="B1131">
        <f>INDEX(resultados!$A$2:$ZZ$2290, 1125, MATCH($B$2, resultados!$A$1:$ZZ$1, 0))</f>
        <v/>
      </c>
      <c r="C1131">
        <f>INDEX(resultados!$A$2:$ZZ$2290, 1125, MATCH($B$3, resultados!$A$1:$ZZ$1, 0))</f>
        <v/>
      </c>
    </row>
    <row r="1132">
      <c r="A1132">
        <f>INDEX(resultados!$A$2:$ZZ$2290, 1126, MATCH($B$1, resultados!$A$1:$ZZ$1, 0))</f>
        <v/>
      </c>
      <c r="B1132">
        <f>INDEX(resultados!$A$2:$ZZ$2290, 1126, MATCH($B$2, resultados!$A$1:$ZZ$1, 0))</f>
        <v/>
      </c>
      <c r="C1132">
        <f>INDEX(resultados!$A$2:$ZZ$2290, 1126, MATCH($B$3, resultados!$A$1:$ZZ$1, 0))</f>
        <v/>
      </c>
    </row>
    <row r="1133">
      <c r="A1133">
        <f>INDEX(resultados!$A$2:$ZZ$2290, 1127, MATCH($B$1, resultados!$A$1:$ZZ$1, 0))</f>
        <v/>
      </c>
      <c r="B1133">
        <f>INDEX(resultados!$A$2:$ZZ$2290, 1127, MATCH($B$2, resultados!$A$1:$ZZ$1, 0))</f>
        <v/>
      </c>
      <c r="C1133">
        <f>INDEX(resultados!$A$2:$ZZ$2290, 1127, MATCH($B$3, resultados!$A$1:$ZZ$1, 0))</f>
        <v/>
      </c>
    </row>
    <row r="1134">
      <c r="A1134">
        <f>INDEX(resultados!$A$2:$ZZ$2290, 1128, MATCH($B$1, resultados!$A$1:$ZZ$1, 0))</f>
        <v/>
      </c>
      <c r="B1134">
        <f>INDEX(resultados!$A$2:$ZZ$2290, 1128, MATCH($B$2, resultados!$A$1:$ZZ$1, 0))</f>
        <v/>
      </c>
      <c r="C1134">
        <f>INDEX(resultados!$A$2:$ZZ$2290, 1128, MATCH($B$3, resultados!$A$1:$ZZ$1, 0))</f>
        <v/>
      </c>
    </row>
    <row r="1135">
      <c r="A1135">
        <f>INDEX(resultados!$A$2:$ZZ$2290, 1129, MATCH($B$1, resultados!$A$1:$ZZ$1, 0))</f>
        <v/>
      </c>
      <c r="B1135">
        <f>INDEX(resultados!$A$2:$ZZ$2290, 1129, MATCH($B$2, resultados!$A$1:$ZZ$1, 0))</f>
        <v/>
      </c>
      <c r="C1135">
        <f>INDEX(resultados!$A$2:$ZZ$2290, 1129, MATCH($B$3, resultados!$A$1:$ZZ$1, 0))</f>
        <v/>
      </c>
    </row>
    <row r="1136">
      <c r="A1136">
        <f>INDEX(resultados!$A$2:$ZZ$2290, 1130, MATCH($B$1, resultados!$A$1:$ZZ$1, 0))</f>
        <v/>
      </c>
      <c r="B1136">
        <f>INDEX(resultados!$A$2:$ZZ$2290, 1130, MATCH($B$2, resultados!$A$1:$ZZ$1, 0))</f>
        <v/>
      </c>
      <c r="C1136">
        <f>INDEX(resultados!$A$2:$ZZ$2290, 1130, MATCH($B$3, resultados!$A$1:$ZZ$1, 0))</f>
        <v/>
      </c>
    </row>
    <row r="1137">
      <c r="A1137">
        <f>INDEX(resultados!$A$2:$ZZ$2290, 1131, MATCH($B$1, resultados!$A$1:$ZZ$1, 0))</f>
        <v/>
      </c>
      <c r="B1137">
        <f>INDEX(resultados!$A$2:$ZZ$2290, 1131, MATCH($B$2, resultados!$A$1:$ZZ$1, 0))</f>
        <v/>
      </c>
      <c r="C1137">
        <f>INDEX(resultados!$A$2:$ZZ$2290, 1131, MATCH($B$3, resultados!$A$1:$ZZ$1, 0))</f>
        <v/>
      </c>
    </row>
    <row r="1138">
      <c r="A1138">
        <f>INDEX(resultados!$A$2:$ZZ$2290, 1132, MATCH($B$1, resultados!$A$1:$ZZ$1, 0))</f>
        <v/>
      </c>
      <c r="B1138">
        <f>INDEX(resultados!$A$2:$ZZ$2290, 1132, MATCH($B$2, resultados!$A$1:$ZZ$1, 0))</f>
        <v/>
      </c>
      <c r="C1138">
        <f>INDEX(resultados!$A$2:$ZZ$2290, 1132, MATCH($B$3, resultados!$A$1:$ZZ$1, 0))</f>
        <v/>
      </c>
    </row>
    <row r="1139">
      <c r="A1139">
        <f>INDEX(resultados!$A$2:$ZZ$2290, 1133, MATCH($B$1, resultados!$A$1:$ZZ$1, 0))</f>
        <v/>
      </c>
      <c r="B1139">
        <f>INDEX(resultados!$A$2:$ZZ$2290, 1133, MATCH($B$2, resultados!$A$1:$ZZ$1, 0))</f>
        <v/>
      </c>
      <c r="C1139">
        <f>INDEX(resultados!$A$2:$ZZ$2290, 1133, MATCH($B$3, resultados!$A$1:$ZZ$1, 0))</f>
        <v/>
      </c>
    </row>
    <row r="1140">
      <c r="A1140">
        <f>INDEX(resultados!$A$2:$ZZ$2290, 1134, MATCH($B$1, resultados!$A$1:$ZZ$1, 0))</f>
        <v/>
      </c>
      <c r="B1140">
        <f>INDEX(resultados!$A$2:$ZZ$2290, 1134, MATCH($B$2, resultados!$A$1:$ZZ$1, 0))</f>
        <v/>
      </c>
      <c r="C1140">
        <f>INDEX(resultados!$A$2:$ZZ$2290, 1134, MATCH($B$3, resultados!$A$1:$ZZ$1, 0))</f>
        <v/>
      </c>
    </row>
    <row r="1141">
      <c r="A1141">
        <f>INDEX(resultados!$A$2:$ZZ$2290, 1135, MATCH($B$1, resultados!$A$1:$ZZ$1, 0))</f>
        <v/>
      </c>
      <c r="B1141">
        <f>INDEX(resultados!$A$2:$ZZ$2290, 1135, MATCH($B$2, resultados!$A$1:$ZZ$1, 0))</f>
        <v/>
      </c>
      <c r="C1141">
        <f>INDEX(resultados!$A$2:$ZZ$2290, 1135, MATCH($B$3, resultados!$A$1:$ZZ$1, 0))</f>
        <v/>
      </c>
    </row>
    <row r="1142">
      <c r="A1142">
        <f>INDEX(resultados!$A$2:$ZZ$2290, 1136, MATCH($B$1, resultados!$A$1:$ZZ$1, 0))</f>
        <v/>
      </c>
      <c r="B1142">
        <f>INDEX(resultados!$A$2:$ZZ$2290, 1136, MATCH($B$2, resultados!$A$1:$ZZ$1, 0))</f>
        <v/>
      </c>
      <c r="C1142">
        <f>INDEX(resultados!$A$2:$ZZ$2290, 1136, MATCH($B$3, resultados!$A$1:$ZZ$1, 0))</f>
        <v/>
      </c>
    </row>
    <row r="1143">
      <c r="A1143">
        <f>INDEX(resultados!$A$2:$ZZ$2290, 1137, MATCH($B$1, resultados!$A$1:$ZZ$1, 0))</f>
        <v/>
      </c>
      <c r="B1143">
        <f>INDEX(resultados!$A$2:$ZZ$2290, 1137, MATCH($B$2, resultados!$A$1:$ZZ$1, 0))</f>
        <v/>
      </c>
      <c r="C1143">
        <f>INDEX(resultados!$A$2:$ZZ$2290, 1137, MATCH($B$3, resultados!$A$1:$ZZ$1, 0))</f>
        <v/>
      </c>
    </row>
    <row r="1144">
      <c r="A1144">
        <f>INDEX(resultados!$A$2:$ZZ$2290, 1138, MATCH($B$1, resultados!$A$1:$ZZ$1, 0))</f>
        <v/>
      </c>
      <c r="B1144">
        <f>INDEX(resultados!$A$2:$ZZ$2290, 1138, MATCH($B$2, resultados!$A$1:$ZZ$1, 0))</f>
        <v/>
      </c>
      <c r="C1144">
        <f>INDEX(resultados!$A$2:$ZZ$2290, 1138, MATCH($B$3, resultados!$A$1:$ZZ$1, 0))</f>
        <v/>
      </c>
    </row>
    <row r="1145">
      <c r="A1145">
        <f>INDEX(resultados!$A$2:$ZZ$2290, 1139, MATCH($B$1, resultados!$A$1:$ZZ$1, 0))</f>
        <v/>
      </c>
      <c r="B1145">
        <f>INDEX(resultados!$A$2:$ZZ$2290, 1139, MATCH($B$2, resultados!$A$1:$ZZ$1, 0))</f>
        <v/>
      </c>
      <c r="C1145">
        <f>INDEX(resultados!$A$2:$ZZ$2290, 1139, MATCH($B$3, resultados!$A$1:$ZZ$1, 0))</f>
        <v/>
      </c>
    </row>
    <row r="1146">
      <c r="A1146">
        <f>INDEX(resultados!$A$2:$ZZ$2290, 1140, MATCH($B$1, resultados!$A$1:$ZZ$1, 0))</f>
        <v/>
      </c>
      <c r="B1146">
        <f>INDEX(resultados!$A$2:$ZZ$2290, 1140, MATCH($B$2, resultados!$A$1:$ZZ$1, 0))</f>
        <v/>
      </c>
      <c r="C1146">
        <f>INDEX(resultados!$A$2:$ZZ$2290, 1140, MATCH($B$3, resultados!$A$1:$ZZ$1, 0))</f>
        <v/>
      </c>
    </row>
    <row r="1147">
      <c r="A1147">
        <f>INDEX(resultados!$A$2:$ZZ$2290, 1141, MATCH($B$1, resultados!$A$1:$ZZ$1, 0))</f>
        <v/>
      </c>
      <c r="B1147">
        <f>INDEX(resultados!$A$2:$ZZ$2290, 1141, MATCH($B$2, resultados!$A$1:$ZZ$1, 0))</f>
        <v/>
      </c>
      <c r="C1147">
        <f>INDEX(resultados!$A$2:$ZZ$2290, 1141, MATCH($B$3, resultados!$A$1:$ZZ$1, 0))</f>
        <v/>
      </c>
    </row>
    <row r="1148">
      <c r="A1148">
        <f>INDEX(resultados!$A$2:$ZZ$2290, 1142, MATCH($B$1, resultados!$A$1:$ZZ$1, 0))</f>
        <v/>
      </c>
      <c r="B1148">
        <f>INDEX(resultados!$A$2:$ZZ$2290, 1142, MATCH($B$2, resultados!$A$1:$ZZ$1, 0))</f>
        <v/>
      </c>
      <c r="C1148">
        <f>INDEX(resultados!$A$2:$ZZ$2290, 1142, MATCH($B$3, resultados!$A$1:$ZZ$1, 0))</f>
        <v/>
      </c>
    </row>
    <row r="1149">
      <c r="A1149">
        <f>INDEX(resultados!$A$2:$ZZ$2290, 1143, MATCH($B$1, resultados!$A$1:$ZZ$1, 0))</f>
        <v/>
      </c>
      <c r="B1149">
        <f>INDEX(resultados!$A$2:$ZZ$2290, 1143, MATCH($B$2, resultados!$A$1:$ZZ$1, 0))</f>
        <v/>
      </c>
      <c r="C1149">
        <f>INDEX(resultados!$A$2:$ZZ$2290, 1143, MATCH($B$3, resultados!$A$1:$ZZ$1, 0))</f>
        <v/>
      </c>
    </row>
    <row r="1150">
      <c r="A1150">
        <f>INDEX(resultados!$A$2:$ZZ$2290, 1144, MATCH($B$1, resultados!$A$1:$ZZ$1, 0))</f>
        <v/>
      </c>
      <c r="B1150">
        <f>INDEX(resultados!$A$2:$ZZ$2290, 1144, MATCH($B$2, resultados!$A$1:$ZZ$1, 0))</f>
        <v/>
      </c>
      <c r="C1150">
        <f>INDEX(resultados!$A$2:$ZZ$2290, 1144, MATCH($B$3, resultados!$A$1:$ZZ$1, 0))</f>
        <v/>
      </c>
    </row>
    <row r="1151">
      <c r="A1151">
        <f>INDEX(resultados!$A$2:$ZZ$2290, 1145, MATCH($B$1, resultados!$A$1:$ZZ$1, 0))</f>
        <v/>
      </c>
      <c r="B1151">
        <f>INDEX(resultados!$A$2:$ZZ$2290, 1145, MATCH($B$2, resultados!$A$1:$ZZ$1, 0))</f>
        <v/>
      </c>
      <c r="C1151">
        <f>INDEX(resultados!$A$2:$ZZ$2290, 1145, MATCH($B$3, resultados!$A$1:$ZZ$1, 0))</f>
        <v/>
      </c>
    </row>
    <row r="1152">
      <c r="A1152">
        <f>INDEX(resultados!$A$2:$ZZ$2290, 1146, MATCH($B$1, resultados!$A$1:$ZZ$1, 0))</f>
        <v/>
      </c>
      <c r="B1152">
        <f>INDEX(resultados!$A$2:$ZZ$2290, 1146, MATCH($B$2, resultados!$A$1:$ZZ$1, 0))</f>
        <v/>
      </c>
      <c r="C1152">
        <f>INDEX(resultados!$A$2:$ZZ$2290, 1146, MATCH($B$3, resultados!$A$1:$ZZ$1, 0))</f>
        <v/>
      </c>
    </row>
    <row r="1153">
      <c r="A1153">
        <f>INDEX(resultados!$A$2:$ZZ$2290, 1147, MATCH($B$1, resultados!$A$1:$ZZ$1, 0))</f>
        <v/>
      </c>
      <c r="B1153">
        <f>INDEX(resultados!$A$2:$ZZ$2290, 1147, MATCH($B$2, resultados!$A$1:$ZZ$1, 0))</f>
        <v/>
      </c>
      <c r="C1153">
        <f>INDEX(resultados!$A$2:$ZZ$2290, 1147, MATCH($B$3, resultados!$A$1:$ZZ$1, 0))</f>
        <v/>
      </c>
    </row>
    <row r="1154">
      <c r="A1154">
        <f>INDEX(resultados!$A$2:$ZZ$2290, 1148, MATCH($B$1, resultados!$A$1:$ZZ$1, 0))</f>
        <v/>
      </c>
      <c r="B1154">
        <f>INDEX(resultados!$A$2:$ZZ$2290, 1148, MATCH($B$2, resultados!$A$1:$ZZ$1, 0))</f>
        <v/>
      </c>
      <c r="C1154">
        <f>INDEX(resultados!$A$2:$ZZ$2290, 1148, MATCH($B$3, resultados!$A$1:$ZZ$1, 0))</f>
        <v/>
      </c>
    </row>
    <row r="1155">
      <c r="A1155">
        <f>INDEX(resultados!$A$2:$ZZ$2290, 1149, MATCH($B$1, resultados!$A$1:$ZZ$1, 0))</f>
        <v/>
      </c>
      <c r="B1155">
        <f>INDEX(resultados!$A$2:$ZZ$2290, 1149, MATCH($B$2, resultados!$A$1:$ZZ$1, 0))</f>
        <v/>
      </c>
      <c r="C1155">
        <f>INDEX(resultados!$A$2:$ZZ$2290, 1149, MATCH($B$3, resultados!$A$1:$ZZ$1, 0))</f>
        <v/>
      </c>
    </row>
    <row r="1156">
      <c r="A1156">
        <f>INDEX(resultados!$A$2:$ZZ$2290, 1150, MATCH($B$1, resultados!$A$1:$ZZ$1, 0))</f>
        <v/>
      </c>
      <c r="B1156">
        <f>INDEX(resultados!$A$2:$ZZ$2290, 1150, MATCH($B$2, resultados!$A$1:$ZZ$1, 0))</f>
        <v/>
      </c>
      <c r="C1156">
        <f>INDEX(resultados!$A$2:$ZZ$2290, 1150, MATCH($B$3, resultados!$A$1:$ZZ$1, 0))</f>
        <v/>
      </c>
    </row>
    <row r="1157">
      <c r="A1157">
        <f>INDEX(resultados!$A$2:$ZZ$2290, 1151, MATCH($B$1, resultados!$A$1:$ZZ$1, 0))</f>
        <v/>
      </c>
      <c r="B1157">
        <f>INDEX(resultados!$A$2:$ZZ$2290, 1151, MATCH($B$2, resultados!$A$1:$ZZ$1, 0))</f>
        <v/>
      </c>
      <c r="C1157">
        <f>INDEX(resultados!$A$2:$ZZ$2290, 1151, MATCH($B$3, resultados!$A$1:$ZZ$1, 0))</f>
        <v/>
      </c>
    </row>
    <row r="1158">
      <c r="A1158">
        <f>INDEX(resultados!$A$2:$ZZ$2290, 1152, MATCH($B$1, resultados!$A$1:$ZZ$1, 0))</f>
        <v/>
      </c>
      <c r="B1158">
        <f>INDEX(resultados!$A$2:$ZZ$2290, 1152, MATCH($B$2, resultados!$A$1:$ZZ$1, 0))</f>
        <v/>
      </c>
      <c r="C1158">
        <f>INDEX(resultados!$A$2:$ZZ$2290, 1152, MATCH($B$3, resultados!$A$1:$ZZ$1, 0))</f>
        <v/>
      </c>
    </row>
    <row r="1159">
      <c r="A1159">
        <f>INDEX(resultados!$A$2:$ZZ$2290, 1153, MATCH($B$1, resultados!$A$1:$ZZ$1, 0))</f>
        <v/>
      </c>
      <c r="B1159">
        <f>INDEX(resultados!$A$2:$ZZ$2290, 1153, MATCH($B$2, resultados!$A$1:$ZZ$1, 0))</f>
        <v/>
      </c>
      <c r="C1159">
        <f>INDEX(resultados!$A$2:$ZZ$2290, 1153, MATCH($B$3, resultados!$A$1:$ZZ$1, 0))</f>
        <v/>
      </c>
    </row>
    <row r="1160">
      <c r="A1160">
        <f>INDEX(resultados!$A$2:$ZZ$2290, 1154, MATCH($B$1, resultados!$A$1:$ZZ$1, 0))</f>
        <v/>
      </c>
      <c r="B1160">
        <f>INDEX(resultados!$A$2:$ZZ$2290, 1154, MATCH($B$2, resultados!$A$1:$ZZ$1, 0))</f>
        <v/>
      </c>
      <c r="C1160">
        <f>INDEX(resultados!$A$2:$ZZ$2290, 1154, MATCH($B$3, resultados!$A$1:$ZZ$1, 0))</f>
        <v/>
      </c>
    </row>
    <row r="1161">
      <c r="A1161">
        <f>INDEX(resultados!$A$2:$ZZ$2290, 1155, MATCH($B$1, resultados!$A$1:$ZZ$1, 0))</f>
        <v/>
      </c>
      <c r="B1161">
        <f>INDEX(resultados!$A$2:$ZZ$2290, 1155, MATCH($B$2, resultados!$A$1:$ZZ$1, 0))</f>
        <v/>
      </c>
      <c r="C1161">
        <f>INDEX(resultados!$A$2:$ZZ$2290, 1155, MATCH($B$3, resultados!$A$1:$ZZ$1, 0))</f>
        <v/>
      </c>
    </row>
    <row r="1162">
      <c r="A1162">
        <f>INDEX(resultados!$A$2:$ZZ$2290, 1156, MATCH($B$1, resultados!$A$1:$ZZ$1, 0))</f>
        <v/>
      </c>
      <c r="B1162">
        <f>INDEX(resultados!$A$2:$ZZ$2290, 1156, MATCH($B$2, resultados!$A$1:$ZZ$1, 0))</f>
        <v/>
      </c>
      <c r="C1162">
        <f>INDEX(resultados!$A$2:$ZZ$2290, 1156, MATCH($B$3, resultados!$A$1:$ZZ$1, 0))</f>
        <v/>
      </c>
    </row>
    <row r="1163">
      <c r="A1163">
        <f>INDEX(resultados!$A$2:$ZZ$2290, 1157, MATCH($B$1, resultados!$A$1:$ZZ$1, 0))</f>
        <v/>
      </c>
      <c r="B1163">
        <f>INDEX(resultados!$A$2:$ZZ$2290, 1157, MATCH($B$2, resultados!$A$1:$ZZ$1, 0))</f>
        <v/>
      </c>
      <c r="C1163">
        <f>INDEX(resultados!$A$2:$ZZ$2290, 1157, MATCH($B$3, resultados!$A$1:$ZZ$1, 0))</f>
        <v/>
      </c>
    </row>
    <row r="1164">
      <c r="A1164">
        <f>INDEX(resultados!$A$2:$ZZ$2290, 1158, MATCH($B$1, resultados!$A$1:$ZZ$1, 0))</f>
        <v/>
      </c>
      <c r="B1164">
        <f>INDEX(resultados!$A$2:$ZZ$2290, 1158, MATCH($B$2, resultados!$A$1:$ZZ$1, 0))</f>
        <v/>
      </c>
      <c r="C1164">
        <f>INDEX(resultados!$A$2:$ZZ$2290, 1158, MATCH($B$3, resultados!$A$1:$ZZ$1, 0))</f>
        <v/>
      </c>
    </row>
    <row r="1165">
      <c r="A1165">
        <f>INDEX(resultados!$A$2:$ZZ$2290, 1159, MATCH($B$1, resultados!$A$1:$ZZ$1, 0))</f>
        <v/>
      </c>
      <c r="B1165">
        <f>INDEX(resultados!$A$2:$ZZ$2290, 1159, MATCH($B$2, resultados!$A$1:$ZZ$1, 0))</f>
        <v/>
      </c>
      <c r="C1165">
        <f>INDEX(resultados!$A$2:$ZZ$2290, 1159, MATCH($B$3, resultados!$A$1:$ZZ$1, 0))</f>
        <v/>
      </c>
    </row>
    <row r="1166">
      <c r="A1166">
        <f>INDEX(resultados!$A$2:$ZZ$2290, 1160, MATCH($B$1, resultados!$A$1:$ZZ$1, 0))</f>
        <v/>
      </c>
      <c r="B1166">
        <f>INDEX(resultados!$A$2:$ZZ$2290, 1160, MATCH($B$2, resultados!$A$1:$ZZ$1, 0))</f>
        <v/>
      </c>
      <c r="C1166">
        <f>INDEX(resultados!$A$2:$ZZ$2290, 1160, MATCH($B$3, resultados!$A$1:$ZZ$1, 0))</f>
        <v/>
      </c>
    </row>
    <row r="1167">
      <c r="A1167">
        <f>INDEX(resultados!$A$2:$ZZ$2290, 1161, MATCH($B$1, resultados!$A$1:$ZZ$1, 0))</f>
        <v/>
      </c>
      <c r="B1167">
        <f>INDEX(resultados!$A$2:$ZZ$2290, 1161, MATCH($B$2, resultados!$A$1:$ZZ$1, 0))</f>
        <v/>
      </c>
      <c r="C1167">
        <f>INDEX(resultados!$A$2:$ZZ$2290, 1161, MATCH($B$3, resultados!$A$1:$ZZ$1, 0))</f>
        <v/>
      </c>
    </row>
    <row r="1168">
      <c r="A1168">
        <f>INDEX(resultados!$A$2:$ZZ$2290, 1162, MATCH($B$1, resultados!$A$1:$ZZ$1, 0))</f>
        <v/>
      </c>
      <c r="B1168">
        <f>INDEX(resultados!$A$2:$ZZ$2290, 1162, MATCH($B$2, resultados!$A$1:$ZZ$1, 0))</f>
        <v/>
      </c>
      <c r="C1168">
        <f>INDEX(resultados!$A$2:$ZZ$2290, 1162, MATCH($B$3, resultados!$A$1:$ZZ$1, 0))</f>
        <v/>
      </c>
    </row>
    <row r="1169">
      <c r="A1169">
        <f>INDEX(resultados!$A$2:$ZZ$2290, 1163, MATCH($B$1, resultados!$A$1:$ZZ$1, 0))</f>
        <v/>
      </c>
      <c r="B1169">
        <f>INDEX(resultados!$A$2:$ZZ$2290, 1163, MATCH($B$2, resultados!$A$1:$ZZ$1, 0))</f>
        <v/>
      </c>
      <c r="C1169">
        <f>INDEX(resultados!$A$2:$ZZ$2290, 1163, MATCH($B$3, resultados!$A$1:$ZZ$1, 0))</f>
        <v/>
      </c>
    </row>
    <row r="1170">
      <c r="A1170">
        <f>INDEX(resultados!$A$2:$ZZ$2290, 1164, MATCH($B$1, resultados!$A$1:$ZZ$1, 0))</f>
        <v/>
      </c>
      <c r="B1170">
        <f>INDEX(resultados!$A$2:$ZZ$2290, 1164, MATCH($B$2, resultados!$A$1:$ZZ$1, 0))</f>
        <v/>
      </c>
      <c r="C1170">
        <f>INDEX(resultados!$A$2:$ZZ$2290, 1164, MATCH($B$3, resultados!$A$1:$ZZ$1, 0))</f>
        <v/>
      </c>
    </row>
    <row r="1171">
      <c r="A1171">
        <f>INDEX(resultados!$A$2:$ZZ$2290, 1165, MATCH($B$1, resultados!$A$1:$ZZ$1, 0))</f>
        <v/>
      </c>
      <c r="B1171">
        <f>INDEX(resultados!$A$2:$ZZ$2290, 1165, MATCH($B$2, resultados!$A$1:$ZZ$1, 0))</f>
        <v/>
      </c>
      <c r="C1171">
        <f>INDEX(resultados!$A$2:$ZZ$2290, 1165, MATCH($B$3, resultados!$A$1:$ZZ$1, 0))</f>
        <v/>
      </c>
    </row>
    <row r="1172">
      <c r="A1172">
        <f>INDEX(resultados!$A$2:$ZZ$2290, 1166, MATCH($B$1, resultados!$A$1:$ZZ$1, 0))</f>
        <v/>
      </c>
      <c r="B1172">
        <f>INDEX(resultados!$A$2:$ZZ$2290, 1166, MATCH($B$2, resultados!$A$1:$ZZ$1, 0))</f>
        <v/>
      </c>
      <c r="C1172">
        <f>INDEX(resultados!$A$2:$ZZ$2290, 1166, MATCH($B$3, resultados!$A$1:$ZZ$1, 0))</f>
        <v/>
      </c>
    </row>
    <row r="1173">
      <c r="A1173">
        <f>INDEX(resultados!$A$2:$ZZ$2290, 1167, MATCH($B$1, resultados!$A$1:$ZZ$1, 0))</f>
        <v/>
      </c>
      <c r="B1173">
        <f>INDEX(resultados!$A$2:$ZZ$2290, 1167, MATCH($B$2, resultados!$A$1:$ZZ$1, 0))</f>
        <v/>
      </c>
      <c r="C1173">
        <f>INDEX(resultados!$A$2:$ZZ$2290, 1167, MATCH($B$3, resultados!$A$1:$ZZ$1, 0))</f>
        <v/>
      </c>
    </row>
    <row r="1174">
      <c r="A1174">
        <f>INDEX(resultados!$A$2:$ZZ$2290, 1168, MATCH($B$1, resultados!$A$1:$ZZ$1, 0))</f>
        <v/>
      </c>
      <c r="B1174">
        <f>INDEX(resultados!$A$2:$ZZ$2290, 1168, MATCH($B$2, resultados!$A$1:$ZZ$1, 0))</f>
        <v/>
      </c>
      <c r="C1174">
        <f>INDEX(resultados!$A$2:$ZZ$2290, 1168, MATCH($B$3, resultados!$A$1:$ZZ$1, 0))</f>
        <v/>
      </c>
    </row>
    <row r="1175">
      <c r="A1175">
        <f>INDEX(resultados!$A$2:$ZZ$2290, 1169, MATCH($B$1, resultados!$A$1:$ZZ$1, 0))</f>
        <v/>
      </c>
      <c r="B1175">
        <f>INDEX(resultados!$A$2:$ZZ$2290, 1169, MATCH($B$2, resultados!$A$1:$ZZ$1, 0))</f>
        <v/>
      </c>
      <c r="C1175">
        <f>INDEX(resultados!$A$2:$ZZ$2290, 1169, MATCH($B$3, resultados!$A$1:$ZZ$1, 0))</f>
        <v/>
      </c>
    </row>
    <row r="1176">
      <c r="A1176">
        <f>INDEX(resultados!$A$2:$ZZ$2290, 1170, MATCH($B$1, resultados!$A$1:$ZZ$1, 0))</f>
        <v/>
      </c>
      <c r="B1176">
        <f>INDEX(resultados!$A$2:$ZZ$2290, 1170, MATCH($B$2, resultados!$A$1:$ZZ$1, 0))</f>
        <v/>
      </c>
      <c r="C1176">
        <f>INDEX(resultados!$A$2:$ZZ$2290, 1170, MATCH($B$3, resultados!$A$1:$ZZ$1, 0))</f>
        <v/>
      </c>
    </row>
    <row r="1177">
      <c r="A1177">
        <f>INDEX(resultados!$A$2:$ZZ$2290, 1171, MATCH($B$1, resultados!$A$1:$ZZ$1, 0))</f>
        <v/>
      </c>
      <c r="B1177">
        <f>INDEX(resultados!$A$2:$ZZ$2290, 1171, MATCH($B$2, resultados!$A$1:$ZZ$1, 0))</f>
        <v/>
      </c>
      <c r="C1177">
        <f>INDEX(resultados!$A$2:$ZZ$2290, 1171, MATCH($B$3, resultados!$A$1:$ZZ$1, 0))</f>
        <v/>
      </c>
    </row>
    <row r="1178">
      <c r="A1178">
        <f>INDEX(resultados!$A$2:$ZZ$2290, 1172, MATCH($B$1, resultados!$A$1:$ZZ$1, 0))</f>
        <v/>
      </c>
      <c r="B1178">
        <f>INDEX(resultados!$A$2:$ZZ$2290, 1172, MATCH($B$2, resultados!$A$1:$ZZ$1, 0))</f>
        <v/>
      </c>
      <c r="C1178">
        <f>INDEX(resultados!$A$2:$ZZ$2290, 1172, MATCH($B$3, resultados!$A$1:$ZZ$1, 0))</f>
        <v/>
      </c>
    </row>
    <row r="1179">
      <c r="A1179">
        <f>INDEX(resultados!$A$2:$ZZ$2290, 1173, MATCH($B$1, resultados!$A$1:$ZZ$1, 0))</f>
        <v/>
      </c>
      <c r="B1179">
        <f>INDEX(resultados!$A$2:$ZZ$2290, 1173, MATCH($B$2, resultados!$A$1:$ZZ$1, 0))</f>
        <v/>
      </c>
      <c r="C1179">
        <f>INDEX(resultados!$A$2:$ZZ$2290, 1173, MATCH($B$3, resultados!$A$1:$ZZ$1, 0))</f>
        <v/>
      </c>
    </row>
    <row r="1180">
      <c r="A1180">
        <f>INDEX(resultados!$A$2:$ZZ$2290, 1174, MATCH($B$1, resultados!$A$1:$ZZ$1, 0))</f>
        <v/>
      </c>
      <c r="B1180">
        <f>INDEX(resultados!$A$2:$ZZ$2290, 1174, MATCH($B$2, resultados!$A$1:$ZZ$1, 0))</f>
        <v/>
      </c>
      <c r="C1180">
        <f>INDEX(resultados!$A$2:$ZZ$2290, 1174, MATCH($B$3, resultados!$A$1:$ZZ$1, 0))</f>
        <v/>
      </c>
    </row>
    <row r="1181">
      <c r="A1181">
        <f>INDEX(resultados!$A$2:$ZZ$2290, 1175, MATCH($B$1, resultados!$A$1:$ZZ$1, 0))</f>
        <v/>
      </c>
      <c r="B1181">
        <f>INDEX(resultados!$A$2:$ZZ$2290, 1175, MATCH($B$2, resultados!$A$1:$ZZ$1, 0))</f>
        <v/>
      </c>
      <c r="C1181">
        <f>INDEX(resultados!$A$2:$ZZ$2290, 1175, MATCH($B$3, resultados!$A$1:$ZZ$1, 0))</f>
        <v/>
      </c>
    </row>
    <row r="1182">
      <c r="A1182">
        <f>INDEX(resultados!$A$2:$ZZ$2290, 1176, MATCH($B$1, resultados!$A$1:$ZZ$1, 0))</f>
        <v/>
      </c>
      <c r="B1182">
        <f>INDEX(resultados!$A$2:$ZZ$2290, 1176, MATCH($B$2, resultados!$A$1:$ZZ$1, 0))</f>
        <v/>
      </c>
      <c r="C1182">
        <f>INDEX(resultados!$A$2:$ZZ$2290, 1176, MATCH($B$3, resultados!$A$1:$ZZ$1, 0))</f>
        <v/>
      </c>
    </row>
    <row r="1183">
      <c r="A1183">
        <f>INDEX(resultados!$A$2:$ZZ$2290, 1177, MATCH($B$1, resultados!$A$1:$ZZ$1, 0))</f>
        <v/>
      </c>
      <c r="B1183">
        <f>INDEX(resultados!$A$2:$ZZ$2290, 1177, MATCH($B$2, resultados!$A$1:$ZZ$1, 0))</f>
        <v/>
      </c>
      <c r="C1183">
        <f>INDEX(resultados!$A$2:$ZZ$2290, 1177, MATCH($B$3, resultados!$A$1:$ZZ$1, 0))</f>
        <v/>
      </c>
    </row>
    <row r="1184">
      <c r="A1184">
        <f>INDEX(resultados!$A$2:$ZZ$2290, 1178, MATCH($B$1, resultados!$A$1:$ZZ$1, 0))</f>
        <v/>
      </c>
      <c r="B1184">
        <f>INDEX(resultados!$A$2:$ZZ$2290, 1178, MATCH($B$2, resultados!$A$1:$ZZ$1, 0))</f>
        <v/>
      </c>
      <c r="C1184">
        <f>INDEX(resultados!$A$2:$ZZ$2290, 1178, MATCH($B$3, resultados!$A$1:$ZZ$1, 0))</f>
        <v/>
      </c>
    </row>
    <row r="1185">
      <c r="A1185">
        <f>INDEX(resultados!$A$2:$ZZ$2290, 1179, MATCH($B$1, resultados!$A$1:$ZZ$1, 0))</f>
        <v/>
      </c>
      <c r="B1185">
        <f>INDEX(resultados!$A$2:$ZZ$2290, 1179, MATCH($B$2, resultados!$A$1:$ZZ$1, 0))</f>
        <v/>
      </c>
      <c r="C1185">
        <f>INDEX(resultados!$A$2:$ZZ$2290, 1179, MATCH($B$3, resultados!$A$1:$ZZ$1, 0))</f>
        <v/>
      </c>
    </row>
    <row r="1186">
      <c r="A1186">
        <f>INDEX(resultados!$A$2:$ZZ$2290, 1180, MATCH($B$1, resultados!$A$1:$ZZ$1, 0))</f>
        <v/>
      </c>
      <c r="B1186">
        <f>INDEX(resultados!$A$2:$ZZ$2290, 1180, MATCH($B$2, resultados!$A$1:$ZZ$1, 0))</f>
        <v/>
      </c>
      <c r="C1186">
        <f>INDEX(resultados!$A$2:$ZZ$2290, 1180, MATCH($B$3, resultados!$A$1:$ZZ$1, 0))</f>
        <v/>
      </c>
    </row>
    <row r="1187">
      <c r="A1187">
        <f>INDEX(resultados!$A$2:$ZZ$2290, 1181, MATCH($B$1, resultados!$A$1:$ZZ$1, 0))</f>
        <v/>
      </c>
      <c r="B1187">
        <f>INDEX(resultados!$A$2:$ZZ$2290, 1181, MATCH($B$2, resultados!$A$1:$ZZ$1, 0))</f>
        <v/>
      </c>
      <c r="C1187">
        <f>INDEX(resultados!$A$2:$ZZ$2290, 1181, MATCH($B$3, resultados!$A$1:$ZZ$1, 0))</f>
        <v/>
      </c>
    </row>
    <row r="1188">
      <c r="A1188">
        <f>INDEX(resultados!$A$2:$ZZ$2290, 1182, MATCH($B$1, resultados!$A$1:$ZZ$1, 0))</f>
        <v/>
      </c>
      <c r="B1188">
        <f>INDEX(resultados!$A$2:$ZZ$2290, 1182, MATCH($B$2, resultados!$A$1:$ZZ$1, 0))</f>
        <v/>
      </c>
      <c r="C1188">
        <f>INDEX(resultados!$A$2:$ZZ$2290, 1182, MATCH($B$3, resultados!$A$1:$ZZ$1, 0))</f>
        <v/>
      </c>
    </row>
    <row r="1189">
      <c r="A1189">
        <f>INDEX(resultados!$A$2:$ZZ$2290, 1183, MATCH($B$1, resultados!$A$1:$ZZ$1, 0))</f>
        <v/>
      </c>
      <c r="B1189">
        <f>INDEX(resultados!$A$2:$ZZ$2290, 1183, MATCH($B$2, resultados!$A$1:$ZZ$1, 0))</f>
        <v/>
      </c>
      <c r="C1189">
        <f>INDEX(resultados!$A$2:$ZZ$2290, 1183, MATCH($B$3, resultados!$A$1:$ZZ$1, 0))</f>
        <v/>
      </c>
    </row>
    <row r="1190">
      <c r="A1190">
        <f>INDEX(resultados!$A$2:$ZZ$2290, 1184, MATCH($B$1, resultados!$A$1:$ZZ$1, 0))</f>
        <v/>
      </c>
      <c r="B1190">
        <f>INDEX(resultados!$A$2:$ZZ$2290, 1184, MATCH($B$2, resultados!$A$1:$ZZ$1, 0))</f>
        <v/>
      </c>
      <c r="C1190">
        <f>INDEX(resultados!$A$2:$ZZ$2290, 1184, MATCH($B$3, resultados!$A$1:$ZZ$1, 0))</f>
        <v/>
      </c>
    </row>
    <row r="1191">
      <c r="A1191">
        <f>INDEX(resultados!$A$2:$ZZ$2290, 1185, MATCH($B$1, resultados!$A$1:$ZZ$1, 0))</f>
        <v/>
      </c>
      <c r="B1191">
        <f>INDEX(resultados!$A$2:$ZZ$2290, 1185, MATCH($B$2, resultados!$A$1:$ZZ$1, 0))</f>
        <v/>
      </c>
      <c r="C1191">
        <f>INDEX(resultados!$A$2:$ZZ$2290, 1185, MATCH($B$3, resultados!$A$1:$ZZ$1, 0))</f>
        <v/>
      </c>
    </row>
    <row r="1192">
      <c r="A1192">
        <f>INDEX(resultados!$A$2:$ZZ$2290, 1186, MATCH($B$1, resultados!$A$1:$ZZ$1, 0))</f>
        <v/>
      </c>
      <c r="B1192">
        <f>INDEX(resultados!$A$2:$ZZ$2290, 1186, MATCH($B$2, resultados!$A$1:$ZZ$1, 0))</f>
        <v/>
      </c>
      <c r="C1192">
        <f>INDEX(resultados!$A$2:$ZZ$2290, 1186, MATCH($B$3, resultados!$A$1:$ZZ$1, 0))</f>
        <v/>
      </c>
    </row>
    <row r="1193">
      <c r="A1193">
        <f>INDEX(resultados!$A$2:$ZZ$2290, 1187, MATCH($B$1, resultados!$A$1:$ZZ$1, 0))</f>
        <v/>
      </c>
      <c r="B1193">
        <f>INDEX(resultados!$A$2:$ZZ$2290, 1187, MATCH($B$2, resultados!$A$1:$ZZ$1, 0))</f>
        <v/>
      </c>
      <c r="C1193">
        <f>INDEX(resultados!$A$2:$ZZ$2290, 1187, MATCH($B$3, resultados!$A$1:$ZZ$1, 0))</f>
        <v/>
      </c>
    </row>
    <row r="1194">
      <c r="A1194">
        <f>INDEX(resultados!$A$2:$ZZ$2290, 1188, MATCH($B$1, resultados!$A$1:$ZZ$1, 0))</f>
        <v/>
      </c>
      <c r="B1194">
        <f>INDEX(resultados!$A$2:$ZZ$2290, 1188, MATCH($B$2, resultados!$A$1:$ZZ$1, 0))</f>
        <v/>
      </c>
      <c r="C1194">
        <f>INDEX(resultados!$A$2:$ZZ$2290, 1188, MATCH($B$3, resultados!$A$1:$ZZ$1, 0))</f>
        <v/>
      </c>
    </row>
    <row r="1195">
      <c r="A1195">
        <f>INDEX(resultados!$A$2:$ZZ$2290, 1189, MATCH($B$1, resultados!$A$1:$ZZ$1, 0))</f>
        <v/>
      </c>
      <c r="B1195">
        <f>INDEX(resultados!$A$2:$ZZ$2290, 1189, MATCH($B$2, resultados!$A$1:$ZZ$1, 0))</f>
        <v/>
      </c>
      <c r="C1195">
        <f>INDEX(resultados!$A$2:$ZZ$2290, 1189, MATCH($B$3, resultados!$A$1:$ZZ$1, 0))</f>
        <v/>
      </c>
    </row>
    <row r="1196">
      <c r="A1196">
        <f>INDEX(resultados!$A$2:$ZZ$2290, 1190, MATCH($B$1, resultados!$A$1:$ZZ$1, 0))</f>
        <v/>
      </c>
      <c r="B1196">
        <f>INDEX(resultados!$A$2:$ZZ$2290, 1190, MATCH($B$2, resultados!$A$1:$ZZ$1, 0))</f>
        <v/>
      </c>
      <c r="C1196">
        <f>INDEX(resultados!$A$2:$ZZ$2290, 1190, MATCH($B$3, resultados!$A$1:$ZZ$1, 0))</f>
        <v/>
      </c>
    </row>
    <row r="1197">
      <c r="A1197">
        <f>INDEX(resultados!$A$2:$ZZ$2290, 1191, MATCH($B$1, resultados!$A$1:$ZZ$1, 0))</f>
        <v/>
      </c>
      <c r="B1197">
        <f>INDEX(resultados!$A$2:$ZZ$2290, 1191, MATCH($B$2, resultados!$A$1:$ZZ$1, 0))</f>
        <v/>
      </c>
      <c r="C1197">
        <f>INDEX(resultados!$A$2:$ZZ$2290, 1191, MATCH($B$3, resultados!$A$1:$ZZ$1, 0))</f>
        <v/>
      </c>
    </row>
    <row r="1198">
      <c r="A1198">
        <f>INDEX(resultados!$A$2:$ZZ$2290, 1192, MATCH($B$1, resultados!$A$1:$ZZ$1, 0))</f>
        <v/>
      </c>
      <c r="B1198">
        <f>INDEX(resultados!$A$2:$ZZ$2290, 1192, MATCH($B$2, resultados!$A$1:$ZZ$1, 0))</f>
        <v/>
      </c>
      <c r="C1198">
        <f>INDEX(resultados!$A$2:$ZZ$2290, 1192, MATCH($B$3, resultados!$A$1:$ZZ$1, 0))</f>
        <v/>
      </c>
    </row>
    <row r="1199">
      <c r="A1199">
        <f>INDEX(resultados!$A$2:$ZZ$2290, 1193, MATCH($B$1, resultados!$A$1:$ZZ$1, 0))</f>
        <v/>
      </c>
      <c r="B1199">
        <f>INDEX(resultados!$A$2:$ZZ$2290, 1193, MATCH($B$2, resultados!$A$1:$ZZ$1, 0))</f>
        <v/>
      </c>
      <c r="C1199">
        <f>INDEX(resultados!$A$2:$ZZ$2290, 1193, MATCH($B$3, resultados!$A$1:$ZZ$1, 0))</f>
        <v/>
      </c>
    </row>
    <row r="1200">
      <c r="A1200">
        <f>INDEX(resultados!$A$2:$ZZ$2290, 1194, MATCH($B$1, resultados!$A$1:$ZZ$1, 0))</f>
        <v/>
      </c>
      <c r="B1200">
        <f>INDEX(resultados!$A$2:$ZZ$2290, 1194, MATCH($B$2, resultados!$A$1:$ZZ$1, 0))</f>
        <v/>
      </c>
      <c r="C1200">
        <f>INDEX(resultados!$A$2:$ZZ$2290, 1194, MATCH($B$3, resultados!$A$1:$ZZ$1, 0))</f>
        <v/>
      </c>
    </row>
    <row r="1201">
      <c r="A1201">
        <f>INDEX(resultados!$A$2:$ZZ$2290, 1195, MATCH($B$1, resultados!$A$1:$ZZ$1, 0))</f>
        <v/>
      </c>
      <c r="B1201">
        <f>INDEX(resultados!$A$2:$ZZ$2290, 1195, MATCH($B$2, resultados!$A$1:$ZZ$1, 0))</f>
        <v/>
      </c>
      <c r="C1201">
        <f>INDEX(resultados!$A$2:$ZZ$2290, 1195, MATCH($B$3, resultados!$A$1:$ZZ$1, 0))</f>
        <v/>
      </c>
    </row>
    <row r="1202">
      <c r="A1202">
        <f>INDEX(resultados!$A$2:$ZZ$2290, 1196, MATCH($B$1, resultados!$A$1:$ZZ$1, 0))</f>
        <v/>
      </c>
      <c r="B1202">
        <f>INDEX(resultados!$A$2:$ZZ$2290, 1196, MATCH($B$2, resultados!$A$1:$ZZ$1, 0))</f>
        <v/>
      </c>
      <c r="C1202">
        <f>INDEX(resultados!$A$2:$ZZ$2290, 1196, MATCH($B$3, resultados!$A$1:$ZZ$1, 0))</f>
        <v/>
      </c>
    </row>
    <row r="1203">
      <c r="A1203">
        <f>INDEX(resultados!$A$2:$ZZ$2290, 1197, MATCH($B$1, resultados!$A$1:$ZZ$1, 0))</f>
        <v/>
      </c>
      <c r="B1203">
        <f>INDEX(resultados!$A$2:$ZZ$2290, 1197, MATCH($B$2, resultados!$A$1:$ZZ$1, 0))</f>
        <v/>
      </c>
      <c r="C1203">
        <f>INDEX(resultados!$A$2:$ZZ$2290, 1197, MATCH($B$3, resultados!$A$1:$ZZ$1, 0))</f>
        <v/>
      </c>
    </row>
    <row r="1204">
      <c r="A1204">
        <f>INDEX(resultados!$A$2:$ZZ$2290, 1198, MATCH($B$1, resultados!$A$1:$ZZ$1, 0))</f>
        <v/>
      </c>
      <c r="B1204">
        <f>INDEX(resultados!$A$2:$ZZ$2290, 1198, MATCH($B$2, resultados!$A$1:$ZZ$1, 0))</f>
        <v/>
      </c>
      <c r="C1204">
        <f>INDEX(resultados!$A$2:$ZZ$2290, 1198, MATCH($B$3, resultados!$A$1:$ZZ$1, 0))</f>
        <v/>
      </c>
    </row>
    <row r="1205">
      <c r="A1205">
        <f>INDEX(resultados!$A$2:$ZZ$2290, 1199, MATCH($B$1, resultados!$A$1:$ZZ$1, 0))</f>
        <v/>
      </c>
      <c r="B1205">
        <f>INDEX(resultados!$A$2:$ZZ$2290, 1199, MATCH($B$2, resultados!$A$1:$ZZ$1, 0))</f>
        <v/>
      </c>
      <c r="C1205">
        <f>INDEX(resultados!$A$2:$ZZ$2290, 1199, MATCH($B$3, resultados!$A$1:$ZZ$1, 0))</f>
        <v/>
      </c>
    </row>
    <row r="1206">
      <c r="A1206">
        <f>INDEX(resultados!$A$2:$ZZ$2290, 1200, MATCH($B$1, resultados!$A$1:$ZZ$1, 0))</f>
        <v/>
      </c>
      <c r="B1206">
        <f>INDEX(resultados!$A$2:$ZZ$2290, 1200, MATCH($B$2, resultados!$A$1:$ZZ$1, 0))</f>
        <v/>
      </c>
      <c r="C1206">
        <f>INDEX(resultados!$A$2:$ZZ$2290, 1200, MATCH($B$3, resultados!$A$1:$ZZ$1, 0))</f>
        <v/>
      </c>
    </row>
    <row r="1207">
      <c r="A1207">
        <f>INDEX(resultados!$A$2:$ZZ$2290, 1201, MATCH($B$1, resultados!$A$1:$ZZ$1, 0))</f>
        <v/>
      </c>
      <c r="B1207">
        <f>INDEX(resultados!$A$2:$ZZ$2290, 1201, MATCH($B$2, resultados!$A$1:$ZZ$1, 0))</f>
        <v/>
      </c>
      <c r="C1207">
        <f>INDEX(resultados!$A$2:$ZZ$2290, 1201, MATCH($B$3, resultados!$A$1:$ZZ$1, 0))</f>
        <v/>
      </c>
    </row>
    <row r="1208">
      <c r="A1208">
        <f>INDEX(resultados!$A$2:$ZZ$2290, 1202, MATCH($B$1, resultados!$A$1:$ZZ$1, 0))</f>
        <v/>
      </c>
      <c r="B1208">
        <f>INDEX(resultados!$A$2:$ZZ$2290, 1202, MATCH($B$2, resultados!$A$1:$ZZ$1, 0))</f>
        <v/>
      </c>
      <c r="C1208">
        <f>INDEX(resultados!$A$2:$ZZ$2290, 1202, MATCH($B$3, resultados!$A$1:$ZZ$1, 0))</f>
        <v/>
      </c>
    </row>
    <row r="1209">
      <c r="A1209">
        <f>INDEX(resultados!$A$2:$ZZ$2290, 1203, MATCH($B$1, resultados!$A$1:$ZZ$1, 0))</f>
        <v/>
      </c>
      <c r="B1209">
        <f>INDEX(resultados!$A$2:$ZZ$2290, 1203, MATCH($B$2, resultados!$A$1:$ZZ$1, 0))</f>
        <v/>
      </c>
      <c r="C1209">
        <f>INDEX(resultados!$A$2:$ZZ$2290, 1203, MATCH($B$3, resultados!$A$1:$ZZ$1, 0))</f>
        <v/>
      </c>
    </row>
    <row r="1210">
      <c r="A1210">
        <f>INDEX(resultados!$A$2:$ZZ$2290, 1204, MATCH($B$1, resultados!$A$1:$ZZ$1, 0))</f>
        <v/>
      </c>
      <c r="B1210">
        <f>INDEX(resultados!$A$2:$ZZ$2290, 1204, MATCH($B$2, resultados!$A$1:$ZZ$1, 0))</f>
        <v/>
      </c>
      <c r="C1210">
        <f>INDEX(resultados!$A$2:$ZZ$2290, 1204, MATCH($B$3, resultados!$A$1:$ZZ$1, 0))</f>
        <v/>
      </c>
    </row>
    <row r="1211">
      <c r="A1211">
        <f>INDEX(resultados!$A$2:$ZZ$2290, 1205, MATCH($B$1, resultados!$A$1:$ZZ$1, 0))</f>
        <v/>
      </c>
      <c r="B1211">
        <f>INDEX(resultados!$A$2:$ZZ$2290, 1205, MATCH($B$2, resultados!$A$1:$ZZ$1, 0))</f>
        <v/>
      </c>
      <c r="C1211">
        <f>INDEX(resultados!$A$2:$ZZ$2290, 1205, MATCH($B$3, resultados!$A$1:$ZZ$1, 0))</f>
        <v/>
      </c>
    </row>
    <row r="1212">
      <c r="A1212">
        <f>INDEX(resultados!$A$2:$ZZ$2290, 1206, MATCH($B$1, resultados!$A$1:$ZZ$1, 0))</f>
        <v/>
      </c>
      <c r="B1212">
        <f>INDEX(resultados!$A$2:$ZZ$2290, 1206, MATCH($B$2, resultados!$A$1:$ZZ$1, 0))</f>
        <v/>
      </c>
      <c r="C1212">
        <f>INDEX(resultados!$A$2:$ZZ$2290, 1206, MATCH($B$3, resultados!$A$1:$ZZ$1, 0))</f>
        <v/>
      </c>
    </row>
    <row r="1213">
      <c r="A1213">
        <f>INDEX(resultados!$A$2:$ZZ$2290, 1207, MATCH($B$1, resultados!$A$1:$ZZ$1, 0))</f>
        <v/>
      </c>
      <c r="B1213">
        <f>INDEX(resultados!$A$2:$ZZ$2290, 1207, MATCH($B$2, resultados!$A$1:$ZZ$1, 0))</f>
        <v/>
      </c>
      <c r="C1213">
        <f>INDEX(resultados!$A$2:$ZZ$2290, 1207, MATCH($B$3, resultados!$A$1:$ZZ$1, 0))</f>
        <v/>
      </c>
    </row>
    <row r="1214">
      <c r="A1214">
        <f>INDEX(resultados!$A$2:$ZZ$2290, 1208, MATCH($B$1, resultados!$A$1:$ZZ$1, 0))</f>
        <v/>
      </c>
      <c r="B1214">
        <f>INDEX(resultados!$A$2:$ZZ$2290, 1208, MATCH($B$2, resultados!$A$1:$ZZ$1, 0))</f>
        <v/>
      </c>
      <c r="C1214">
        <f>INDEX(resultados!$A$2:$ZZ$2290, 1208, MATCH($B$3, resultados!$A$1:$ZZ$1, 0))</f>
        <v/>
      </c>
    </row>
    <row r="1215">
      <c r="A1215">
        <f>INDEX(resultados!$A$2:$ZZ$2290, 1209, MATCH($B$1, resultados!$A$1:$ZZ$1, 0))</f>
        <v/>
      </c>
      <c r="B1215">
        <f>INDEX(resultados!$A$2:$ZZ$2290, 1209, MATCH($B$2, resultados!$A$1:$ZZ$1, 0))</f>
        <v/>
      </c>
      <c r="C1215">
        <f>INDEX(resultados!$A$2:$ZZ$2290, 1209, MATCH($B$3, resultados!$A$1:$ZZ$1, 0))</f>
        <v/>
      </c>
    </row>
    <row r="1216">
      <c r="A1216">
        <f>INDEX(resultados!$A$2:$ZZ$2290, 1210, MATCH($B$1, resultados!$A$1:$ZZ$1, 0))</f>
        <v/>
      </c>
      <c r="B1216">
        <f>INDEX(resultados!$A$2:$ZZ$2290, 1210, MATCH($B$2, resultados!$A$1:$ZZ$1, 0))</f>
        <v/>
      </c>
      <c r="C1216">
        <f>INDEX(resultados!$A$2:$ZZ$2290, 1210, MATCH($B$3, resultados!$A$1:$ZZ$1, 0))</f>
        <v/>
      </c>
    </row>
    <row r="1217">
      <c r="A1217">
        <f>INDEX(resultados!$A$2:$ZZ$2290, 1211, MATCH($B$1, resultados!$A$1:$ZZ$1, 0))</f>
        <v/>
      </c>
      <c r="B1217">
        <f>INDEX(resultados!$A$2:$ZZ$2290, 1211, MATCH($B$2, resultados!$A$1:$ZZ$1, 0))</f>
        <v/>
      </c>
      <c r="C1217">
        <f>INDEX(resultados!$A$2:$ZZ$2290, 1211, MATCH($B$3, resultados!$A$1:$ZZ$1, 0))</f>
        <v/>
      </c>
    </row>
    <row r="1218">
      <c r="A1218">
        <f>INDEX(resultados!$A$2:$ZZ$2290, 1212, MATCH($B$1, resultados!$A$1:$ZZ$1, 0))</f>
        <v/>
      </c>
      <c r="B1218">
        <f>INDEX(resultados!$A$2:$ZZ$2290, 1212, MATCH($B$2, resultados!$A$1:$ZZ$1, 0))</f>
        <v/>
      </c>
      <c r="C1218">
        <f>INDEX(resultados!$A$2:$ZZ$2290, 1212, MATCH($B$3, resultados!$A$1:$ZZ$1, 0))</f>
        <v/>
      </c>
    </row>
    <row r="1219">
      <c r="A1219">
        <f>INDEX(resultados!$A$2:$ZZ$2290, 1213, MATCH($B$1, resultados!$A$1:$ZZ$1, 0))</f>
        <v/>
      </c>
      <c r="B1219">
        <f>INDEX(resultados!$A$2:$ZZ$2290, 1213, MATCH($B$2, resultados!$A$1:$ZZ$1, 0))</f>
        <v/>
      </c>
      <c r="C1219">
        <f>INDEX(resultados!$A$2:$ZZ$2290, 1213, MATCH($B$3, resultados!$A$1:$ZZ$1, 0))</f>
        <v/>
      </c>
    </row>
    <row r="1220">
      <c r="A1220">
        <f>INDEX(resultados!$A$2:$ZZ$2290, 1214, MATCH($B$1, resultados!$A$1:$ZZ$1, 0))</f>
        <v/>
      </c>
      <c r="B1220">
        <f>INDEX(resultados!$A$2:$ZZ$2290, 1214, MATCH($B$2, resultados!$A$1:$ZZ$1, 0))</f>
        <v/>
      </c>
      <c r="C1220">
        <f>INDEX(resultados!$A$2:$ZZ$2290, 1214, MATCH($B$3, resultados!$A$1:$ZZ$1, 0))</f>
        <v/>
      </c>
    </row>
    <row r="1221">
      <c r="A1221">
        <f>INDEX(resultados!$A$2:$ZZ$2290, 1215, MATCH($B$1, resultados!$A$1:$ZZ$1, 0))</f>
        <v/>
      </c>
      <c r="B1221">
        <f>INDEX(resultados!$A$2:$ZZ$2290, 1215, MATCH($B$2, resultados!$A$1:$ZZ$1, 0))</f>
        <v/>
      </c>
      <c r="C1221">
        <f>INDEX(resultados!$A$2:$ZZ$2290, 1215, MATCH($B$3, resultados!$A$1:$ZZ$1, 0))</f>
        <v/>
      </c>
    </row>
    <row r="1222">
      <c r="A1222">
        <f>INDEX(resultados!$A$2:$ZZ$2290, 1216, MATCH($B$1, resultados!$A$1:$ZZ$1, 0))</f>
        <v/>
      </c>
      <c r="B1222">
        <f>INDEX(resultados!$A$2:$ZZ$2290, 1216, MATCH($B$2, resultados!$A$1:$ZZ$1, 0))</f>
        <v/>
      </c>
      <c r="C1222">
        <f>INDEX(resultados!$A$2:$ZZ$2290, 1216, MATCH($B$3, resultados!$A$1:$ZZ$1, 0))</f>
        <v/>
      </c>
    </row>
    <row r="1223">
      <c r="A1223">
        <f>INDEX(resultados!$A$2:$ZZ$2290, 1217, MATCH($B$1, resultados!$A$1:$ZZ$1, 0))</f>
        <v/>
      </c>
      <c r="B1223">
        <f>INDEX(resultados!$A$2:$ZZ$2290, 1217, MATCH($B$2, resultados!$A$1:$ZZ$1, 0))</f>
        <v/>
      </c>
      <c r="C1223">
        <f>INDEX(resultados!$A$2:$ZZ$2290, 1217, MATCH($B$3, resultados!$A$1:$ZZ$1, 0))</f>
        <v/>
      </c>
    </row>
    <row r="1224">
      <c r="A1224">
        <f>INDEX(resultados!$A$2:$ZZ$2290, 1218, MATCH($B$1, resultados!$A$1:$ZZ$1, 0))</f>
        <v/>
      </c>
      <c r="B1224">
        <f>INDEX(resultados!$A$2:$ZZ$2290, 1218, MATCH($B$2, resultados!$A$1:$ZZ$1, 0))</f>
        <v/>
      </c>
      <c r="C1224">
        <f>INDEX(resultados!$A$2:$ZZ$2290, 1218, MATCH($B$3, resultados!$A$1:$ZZ$1, 0))</f>
        <v/>
      </c>
    </row>
    <row r="1225">
      <c r="A1225">
        <f>INDEX(resultados!$A$2:$ZZ$2290, 1219, MATCH($B$1, resultados!$A$1:$ZZ$1, 0))</f>
        <v/>
      </c>
      <c r="B1225">
        <f>INDEX(resultados!$A$2:$ZZ$2290, 1219, MATCH($B$2, resultados!$A$1:$ZZ$1, 0))</f>
        <v/>
      </c>
      <c r="C1225">
        <f>INDEX(resultados!$A$2:$ZZ$2290, 1219, MATCH($B$3, resultados!$A$1:$ZZ$1, 0))</f>
        <v/>
      </c>
    </row>
    <row r="1226">
      <c r="A1226">
        <f>INDEX(resultados!$A$2:$ZZ$2290, 1220, MATCH($B$1, resultados!$A$1:$ZZ$1, 0))</f>
        <v/>
      </c>
      <c r="B1226">
        <f>INDEX(resultados!$A$2:$ZZ$2290, 1220, MATCH($B$2, resultados!$A$1:$ZZ$1, 0))</f>
        <v/>
      </c>
      <c r="C1226">
        <f>INDEX(resultados!$A$2:$ZZ$2290, 1220, MATCH($B$3, resultados!$A$1:$ZZ$1, 0))</f>
        <v/>
      </c>
    </row>
    <row r="1227">
      <c r="A1227">
        <f>INDEX(resultados!$A$2:$ZZ$2290, 1221, MATCH($B$1, resultados!$A$1:$ZZ$1, 0))</f>
        <v/>
      </c>
      <c r="B1227">
        <f>INDEX(resultados!$A$2:$ZZ$2290, 1221, MATCH($B$2, resultados!$A$1:$ZZ$1, 0))</f>
        <v/>
      </c>
      <c r="C1227">
        <f>INDEX(resultados!$A$2:$ZZ$2290, 1221, MATCH($B$3, resultados!$A$1:$ZZ$1, 0))</f>
        <v/>
      </c>
    </row>
    <row r="1228">
      <c r="A1228">
        <f>INDEX(resultados!$A$2:$ZZ$2290, 1222, MATCH($B$1, resultados!$A$1:$ZZ$1, 0))</f>
        <v/>
      </c>
      <c r="B1228">
        <f>INDEX(resultados!$A$2:$ZZ$2290, 1222, MATCH($B$2, resultados!$A$1:$ZZ$1, 0))</f>
        <v/>
      </c>
      <c r="C1228">
        <f>INDEX(resultados!$A$2:$ZZ$2290, 1222, MATCH($B$3, resultados!$A$1:$ZZ$1, 0))</f>
        <v/>
      </c>
    </row>
    <row r="1229">
      <c r="A1229">
        <f>INDEX(resultados!$A$2:$ZZ$2290, 1223, MATCH($B$1, resultados!$A$1:$ZZ$1, 0))</f>
        <v/>
      </c>
      <c r="B1229">
        <f>INDEX(resultados!$A$2:$ZZ$2290, 1223, MATCH($B$2, resultados!$A$1:$ZZ$1, 0))</f>
        <v/>
      </c>
      <c r="C1229">
        <f>INDEX(resultados!$A$2:$ZZ$2290, 1223, MATCH($B$3, resultados!$A$1:$ZZ$1, 0))</f>
        <v/>
      </c>
    </row>
    <row r="1230">
      <c r="A1230">
        <f>INDEX(resultados!$A$2:$ZZ$2290, 1224, MATCH($B$1, resultados!$A$1:$ZZ$1, 0))</f>
        <v/>
      </c>
      <c r="B1230">
        <f>INDEX(resultados!$A$2:$ZZ$2290, 1224, MATCH($B$2, resultados!$A$1:$ZZ$1, 0))</f>
        <v/>
      </c>
      <c r="C1230">
        <f>INDEX(resultados!$A$2:$ZZ$2290, 1224, MATCH($B$3, resultados!$A$1:$ZZ$1, 0))</f>
        <v/>
      </c>
    </row>
    <row r="1231">
      <c r="A1231">
        <f>INDEX(resultados!$A$2:$ZZ$2290, 1225, MATCH($B$1, resultados!$A$1:$ZZ$1, 0))</f>
        <v/>
      </c>
      <c r="B1231">
        <f>INDEX(resultados!$A$2:$ZZ$2290, 1225, MATCH($B$2, resultados!$A$1:$ZZ$1, 0))</f>
        <v/>
      </c>
      <c r="C1231">
        <f>INDEX(resultados!$A$2:$ZZ$2290, 1225, MATCH($B$3, resultados!$A$1:$ZZ$1, 0))</f>
        <v/>
      </c>
    </row>
    <row r="1232">
      <c r="A1232">
        <f>INDEX(resultados!$A$2:$ZZ$2290, 1226, MATCH($B$1, resultados!$A$1:$ZZ$1, 0))</f>
        <v/>
      </c>
      <c r="B1232">
        <f>INDEX(resultados!$A$2:$ZZ$2290, 1226, MATCH($B$2, resultados!$A$1:$ZZ$1, 0))</f>
        <v/>
      </c>
      <c r="C1232">
        <f>INDEX(resultados!$A$2:$ZZ$2290, 1226, MATCH($B$3, resultados!$A$1:$ZZ$1, 0))</f>
        <v/>
      </c>
    </row>
    <row r="1233">
      <c r="A1233">
        <f>INDEX(resultados!$A$2:$ZZ$2290, 1227, MATCH($B$1, resultados!$A$1:$ZZ$1, 0))</f>
        <v/>
      </c>
      <c r="B1233">
        <f>INDEX(resultados!$A$2:$ZZ$2290, 1227, MATCH($B$2, resultados!$A$1:$ZZ$1, 0))</f>
        <v/>
      </c>
      <c r="C1233">
        <f>INDEX(resultados!$A$2:$ZZ$2290, 1227, MATCH($B$3, resultados!$A$1:$ZZ$1, 0))</f>
        <v/>
      </c>
    </row>
    <row r="1234">
      <c r="A1234">
        <f>INDEX(resultados!$A$2:$ZZ$2290, 1228, MATCH($B$1, resultados!$A$1:$ZZ$1, 0))</f>
        <v/>
      </c>
      <c r="B1234">
        <f>INDEX(resultados!$A$2:$ZZ$2290, 1228, MATCH($B$2, resultados!$A$1:$ZZ$1, 0))</f>
        <v/>
      </c>
      <c r="C1234">
        <f>INDEX(resultados!$A$2:$ZZ$2290, 1228, MATCH($B$3, resultados!$A$1:$ZZ$1, 0))</f>
        <v/>
      </c>
    </row>
    <row r="1235">
      <c r="A1235">
        <f>INDEX(resultados!$A$2:$ZZ$2290, 1229, MATCH($B$1, resultados!$A$1:$ZZ$1, 0))</f>
        <v/>
      </c>
      <c r="B1235">
        <f>INDEX(resultados!$A$2:$ZZ$2290, 1229, MATCH($B$2, resultados!$A$1:$ZZ$1, 0))</f>
        <v/>
      </c>
      <c r="C1235">
        <f>INDEX(resultados!$A$2:$ZZ$2290, 1229, MATCH($B$3, resultados!$A$1:$ZZ$1, 0))</f>
        <v/>
      </c>
    </row>
    <row r="1236">
      <c r="A1236">
        <f>INDEX(resultados!$A$2:$ZZ$2290, 1230, MATCH($B$1, resultados!$A$1:$ZZ$1, 0))</f>
        <v/>
      </c>
      <c r="B1236">
        <f>INDEX(resultados!$A$2:$ZZ$2290, 1230, MATCH($B$2, resultados!$A$1:$ZZ$1, 0))</f>
        <v/>
      </c>
      <c r="C1236">
        <f>INDEX(resultados!$A$2:$ZZ$2290, 1230, MATCH($B$3, resultados!$A$1:$ZZ$1, 0))</f>
        <v/>
      </c>
    </row>
    <row r="1237">
      <c r="A1237">
        <f>INDEX(resultados!$A$2:$ZZ$2290, 1231, MATCH($B$1, resultados!$A$1:$ZZ$1, 0))</f>
        <v/>
      </c>
      <c r="B1237">
        <f>INDEX(resultados!$A$2:$ZZ$2290, 1231, MATCH($B$2, resultados!$A$1:$ZZ$1, 0))</f>
        <v/>
      </c>
      <c r="C1237">
        <f>INDEX(resultados!$A$2:$ZZ$2290, 1231, MATCH($B$3, resultados!$A$1:$ZZ$1, 0))</f>
        <v/>
      </c>
    </row>
    <row r="1238">
      <c r="A1238">
        <f>INDEX(resultados!$A$2:$ZZ$2290, 1232, MATCH($B$1, resultados!$A$1:$ZZ$1, 0))</f>
        <v/>
      </c>
      <c r="B1238">
        <f>INDEX(resultados!$A$2:$ZZ$2290, 1232, MATCH($B$2, resultados!$A$1:$ZZ$1, 0))</f>
        <v/>
      </c>
      <c r="C1238">
        <f>INDEX(resultados!$A$2:$ZZ$2290, 1232, MATCH($B$3, resultados!$A$1:$ZZ$1, 0))</f>
        <v/>
      </c>
    </row>
    <row r="1239">
      <c r="A1239">
        <f>INDEX(resultados!$A$2:$ZZ$2290, 1233, MATCH($B$1, resultados!$A$1:$ZZ$1, 0))</f>
        <v/>
      </c>
      <c r="B1239">
        <f>INDEX(resultados!$A$2:$ZZ$2290, 1233, MATCH($B$2, resultados!$A$1:$ZZ$1, 0))</f>
        <v/>
      </c>
      <c r="C1239">
        <f>INDEX(resultados!$A$2:$ZZ$2290, 1233, MATCH($B$3, resultados!$A$1:$ZZ$1, 0))</f>
        <v/>
      </c>
    </row>
    <row r="1240">
      <c r="A1240">
        <f>INDEX(resultados!$A$2:$ZZ$2290, 1234, MATCH($B$1, resultados!$A$1:$ZZ$1, 0))</f>
        <v/>
      </c>
      <c r="B1240">
        <f>INDEX(resultados!$A$2:$ZZ$2290, 1234, MATCH($B$2, resultados!$A$1:$ZZ$1, 0))</f>
        <v/>
      </c>
      <c r="C1240">
        <f>INDEX(resultados!$A$2:$ZZ$2290, 1234, MATCH($B$3, resultados!$A$1:$ZZ$1, 0))</f>
        <v/>
      </c>
    </row>
    <row r="1241">
      <c r="A1241">
        <f>INDEX(resultados!$A$2:$ZZ$2290, 1235, MATCH($B$1, resultados!$A$1:$ZZ$1, 0))</f>
        <v/>
      </c>
      <c r="B1241">
        <f>INDEX(resultados!$A$2:$ZZ$2290, 1235, MATCH($B$2, resultados!$A$1:$ZZ$1, 0))</f>
        <v/>
      </c>
      <c r="C1241">
        <f>INDEX(resultados!$A$2:$ZZ$2290, 1235, MATCH($B$3, resultados!$A$1:$ZZ$1, 0))</f>
        <v/>
      </c>
    </row>
    <row r="1242">
      <c r="A1242">
        <f>INDEX(resultados!$A$2:$ZZ$2290, 1236, MATCH($B$1, resultados!$A$1:$ZZ$1, 0))</f>
        <v/>
      </c>
      <c r="B1242">
        <f>INDEX(resultados!$A$2:$ZZ$2290, 1236, MATCH($B$2, resultados!$A$1:$ZZ$1, 0))</f>
        <v/>
      </c>
      <c r="C1242">
        <f>INDEX(resultados!$A$2:$ZZ$2290, 1236, MATCH($B$3, resultados!$A$1:$ZZ$1, 0))</f>
        <v/>
      </c>
    </row>
    <row r="1243">
      <c r="A1243">
        <f>INDEX(resultados!$A$2:$ZZ$2290, 1237, MATCH($B$1, resultados!$A$1:$ZZ$1, 0))</f>
        <v/>
      </c>
      <c r="B1243">
        <f>INDEX(resultados!$A$2:$ZZ$2290, 1237, MATCH($B$2, resultados!$A$1:$ZZ$1, 0))</f>
        <v/>
      </c>
      <c r="C1243">
        <f>INDEX(resultados!$A$2:$ZZ$2290, 1237, MATCH($B$3, resultados!$A$1:$ZZ$1, 0))</f>
        <v/>
      </c>
    </row>
    <row r="1244">
      <c r="A1244">
        <f>INDEX(resultados!$A$2:$ZZ$2290, 1238, MATCH($B$1, resultados!$A$1:$ZZ$1, 0))</f>
        <v/>
      </c>
      <c r="B1244">
        <f>INDEX(resultados!$A$2:$ZZ$2290, 1238, MATCH($B$2, resultados!$A$1:$ZZ$1, 0))</f>
        <v/>
      </c>
      <c r="C1244">
        <f>INDEX(resultados!$A$2:$ZZ$2290, 1238, MATCH($B$3, resultados!$A$1:$ZZ$1, 0))</f>
        <v/>
      </c>
    </row>
    <row r="1245">
      <c r="A1245">
        <f>INDEX(resultados!$A$2:$ZZ$2290, 1239, MATCH($B$1, resultados!$A$1:$ZZ$1, 0))</f>
        <v/>
      </c>
      <c r="B1245">
        <f>INDEX(resultados!$A$2:$ZZ$2290, 1239, MATCH($B$2, resultados!$A$1:$ZZ$1, 0))</f>
        <v/>
      </c>
      <c r="C1245">
        <f>INDEX(resultados!$A$2:$ZZ$2290, 1239, MATCH($B$3, resultados!$A$1:$ZZ$1, 0))</f>
        <v/>
      </c>
    </row>
    <row r="1246">
      <c r="A1246">
        <f>INDEX(resultados!$A$2:$ZZ$2290, 1240, MATCH($B$1, resultados!$A$1:$ZZ$1, 0))</f>
        <v/>
      </c>
      <c r="B1246">
        <f>INDEX(resultados!$A$2:$ZZ$2290, 1240, MATCH($B$2, resultados!$A$1:$ZZ$1, 0))</f>
        <v/>
      </c>
      <c r="C1246">
        <f>INDEX(resultados!$A$2:$ZZ$2290, 1240, MATCH($B$3, resultados!$A$1:$ZZ$1, 0))</f>
        <v/>
      </c>
    </row>
    <row r="1247">
      <c r="A1247">
        <f>INDEX(resultados!$A$2:$ZZ$2290, 1241, MATCH($B$1, resultados!$A$1:$ZZ$1, 0))</f>
        <v/>
      </c>
      <c r="B1247">
        <f>INDEX(resultados!$A$2:$ZZ$2290, 1241, MATCH($B$2, resultados!$A$1:$ZZ$1, 0))</f>
        <v/>
      </c>
      <c r="C1247">
        <f>INDEX(resultados!$A$2:$ZZ$2290, 1241, MATCH($B$3, resultados!$A$1:$ZZ$1, 0))</f>
        <v/>
      </c>
    </row>
    <row r="1248">
      <c r="A1248">
        <f>INDEX(resultados!$A$2:$ZZ$2290, 1242, MATCH($B$1, resultados!$A$1:$ZZ$1, 0))</f>
        <v/>
      </c>
      <c r="B1248">
        <f>INDEX(resultados!$A$2:$ZZ$2290, 1242, MATCH($B$2, resultados!$A$1:$ZZ$1, 0))</f>
        <v/>
      </c>
      <c r="C1248">
        <f>INDEX(resultados!$A$2:$ZZ$2290, 1242, MATCH($B$3, resultados!$A$1:$ZZ$1, 0))</f>
        <v/>
      </c>
    </row>
    <row r="1249">
      <c r="A1249">
        <f>INDEX(resultados!$A$2:$ZZ$2290, 1243, MATCH($B$1, resultados!$A$1:$ZZ$1, 0))</f>
        <v/>
      </c>
      <c r="B1249">
        <f>INDEX(resultados!$A$2:$ZZ$2290, 1243, MATCH($B$2, resultados!$A$1:$ZZ$1, 0))</f>
        <v/>
      </c>
      <c r="C1249">
        <f>INDEX(resultados!$A$2:$ZZ$2290, 1243, MATCH($B$3, resultados!$A$1:$ZZ$1, 0))</f>
        <v/>
      </c>
    </row>
    <row r="1250">
      <c r="A1250">
        <f>INDEX(resultados!$A$2:$ZZ$2290, 1244, MATCH($B$1, resultados!$A$1:$ZZ$1, 0))</f>
        <v/>
      </c>
      <c r="B1250">
        <f>INDEX(resultados!$A$2:$ZZ$2290, 1244, MATCH($B$2, resultados!$A$1:$ZZ$1, 0))</f>
        <v/>
      </c>
      <c r="C1250">
        <f>INDEX(resultados!$A$2:$ZZ$2290, 1244, MATCH($B$3, resultados!$A$1:$ZZ$1, 0))</f>
        <v/>
      </c>
    </row>
    <row r="1251">
      <c r="A1251">
        <f>INDEX(resultados!$A$2:$ZZ$2290, 1245, MATCH($B$1, resultados!$A$1:$ZZ$1, 0))</f>
        <v/>
      </c>
      <c r="B1251">
        <f>INDEX(resultados!$A$2:$ZZ$2290, 1245, MATCH($B$2, resultados!$A$1:$ZZ$1, 0))</f>
        <v/>
      </c>
      <c r="C1251">
        <f>INDEX(resultados!$A$2:$ZZ$2290, 1245, MATCH($B$3, resultados!$A$1:$ZZ$1, 0))</f>
        <v/>
      </c>
    </row>
    <row r="1252">
      <c r="A1252">
        <f>INDEX(resultados!$A$2:$ZZ$2290, 1246, MATCH($B$1, resultados!$A$1:$ZZ$1, 0))</f>
        <v/>
      </c>
      <c r="B1252">
        <f>INDEX(resultados!$A$2:$ZZ$2290, 1246, MATCH($B$2, resultados!$A$1:$ZZ$1, 0))</f>
        <v/>
      </c>
      <c r="C1252">
        <f>INDEX(resultados!$A$2:$ZZ$2290, 1246, MATCH($B$3, resultados!$A$1:$ZZ$1, 0))</f>
        <v/>
      </c>
    </row>
    <row r="1253">
      <c r="A1253">
        <f>INDEX(resultados!$A$2:$ZZ$2290, 1247, MATCH($B$1, resultados!$A$1:$ZZ$1, 0))</f>
        <v/>
      </c>
      <c r="B1253">
        <f>INDEX(resultados!$A$2:$ZZ$2290, 1247, MATCH($B$2, resultados!$A$1:$ZZ$1, 0))</f>
        <v/>
      </c>
      <c r="C1253">
        <f>INDEX(resultados!$A$2:$ZZ$2290, 1247, MATCH($B$3, resultados!$A$1:$ZZ$1, 0))</f>
        <v/>
      </c>
    </row>
    <row r="1254">
      <c r="A1254">
        <f>INDEX(resultados!$A$2:$ZZ$2290, 1248, MATCH($B$1, resultados!$A$1:$ZZ$1, 0))</f>
        <v/>
      </c>
      <c r="B1254">
        <f>INDEX(resultados!$A$2:$ZZ$2290, 1248, MATCH($B$2, resultados!$A$1:$ZZ$1, 0))</f>
        <v/>
      </c>
      <c r="C1254">
        <f>INDEX(resultados!$A$2:$ZZ$2290, 1248, MATCH($B$3, resultados!$A$1:$ZZ$1, 0))</f>
        <v/>
      </c>
    </row>
    <row r="1255">
      <c r="A1255">
        <f>INDEX(resultados!$A$2:$ZZ$2290, 1249, MATCH($B$1, resultados!$A$1:$ZZ$1, 0))</f>
        <v/>
      </c>
      <c r="B1255">
        <f>INDEX(resultados!$A$2:$ZZ$2290, 1249, MATCH($B$2, resultados!$A$1:$ZZ$1, 0))</f>
        <v/>
      </c>
      <c r="C1255">
        <f>INDEX(resultados!$A$2:$ZZ$2290, 1249, MATCH($B$3, resultados!$A$1:$ZZ$1, 0))</f>
        <v/>
      </c>
    </row>
    <row r="1256">
      <c r="A1256">
        <f>INDEX(resultados!$A$2:$ZZ$2290, 1250, MATCH($B$1, resultados!$A$1:$ZZ$1, 0))</f>
        <v/>
      </c>
      <c r="B1256">
        <f>INDEX(resultados!$A$2:$ZZ$2290, 1250, MATCH($B$2, resultados!$A$1:$ZZ$1, 0))</f>
        <v/>
      </c>
      <c r="C1256">
        <f>INDEX(resultados!$A$2:$ZZ$2290, 1250, MATCH($B$3, resultados!$A$1:$ZZ$1, 0))</f>
        <v/>
      </c>
    </row>
    <row r="1257">
      <c r="A1257">
        <f>INDEX(resultados!$A$2:$ZZ$2290, 1251, MATCH($B$1, resultados!$A$1:$ZZ$1, 0))</f>
        <v/>
      </c>
      <c r="B1257">
        <f>INDEX(resultados!$A$2:$ZZ$2290, 1251, MATCH($B$2, resultados!$A$1:$ZZ$1, 0))</f>
        <v/>
      </c>
      <c r="C1257">
        <f>INDEX(resultados!$A$2:$ZZ$2290, 1251, MATCH($B$3, resultados!$A$1:$ZZ$1, 0))</f>
        <v/>
      </c>
    </row>
    <row r="1258">
      <c r="A1258">
        <f>INDEX(resultados!$A$2:$ZZ$2290, 1252, MATCH($B$1, resultados!$A$1:$ZZ$1, 0))</f>
        <v/>
      </c>
      <c r="B1258">
        <f>INDEX(resultados!$A$2:$ZZ$2290, 1252, MATCH($B$2, resultados!$A$1:$ZZ$1, 0))</f>
        <v/>
      </c>
      <c r="C1258">
        <f>INDEX(resultados!$A$2:$ZZ$2290, 1252, MATCH($B$3, resultados!$A$1:$ZZ$1, 0))</f>
        <v/>
      </c>
    </row>
    <row r="1259">
      <c r="A1259">
        <f>INDEX(resultados!$A$2:$ZZ$2290, 1253, MATCH($B$1, resultados!$A$1:$ZZ$1, 0))</f>
        <v/>
      </c>
      <c r="B1259">
        <f>INDEX(resultados!$A$2:$ZZ$2290, 1253, MATCH($B$2, resultados!$A$1:$ZZ$1, 0))</f>
        <v/>
      </c>
      <c r="C1259">
        <f>INDEX(resultados!$A$2:$ZZ$2290, 1253, MATCH($B$3, resultados!$A$1:$ZZ$1, 0))</f>
        <v/>
      </c>
    </row>
    <row r="1260">
      <c r="A1260">
        <f>INDEX(resultados!$A$2:$ZZ$2290, 1254, MATCH($B$1, resultados!$A$1:$ZZ$1, 0))</f>
        <v/>
      </c>
      <c r="B1260">
        <f>INDEX(resultados!$A$2:$ZZ$2290, 1254, MATCH($B$2, resultados!$A$1:$ZZ$1, 0))</f>
        <v/>
      </c>
      <c r="C1260">
        <f>INDEX(resultados!$A$2:$ZZ$2290, 1254, MATCH($B$3, resultados!$A$1:$ZZ$1, 0))</f>
        <v/>
      </c>
    </row>
    <row r="1261">
      <c r="A1261">
        <f>INDEX(resultados!$A$2:$ZZ$2290, 1255, MATCH($B$1, resultados!$A$1:$ZZ$1, 0))</f>
        <v/>
      </c>
      <c r="B1261">
        <f>INDEX(resultados!$A$2:$ZZ$2290, 1255, MATCH($B$2, resultados!$A$1:$ZZ$1, 0))</f>
        <v/>
      </c>
      <c r="C1261">
        <f>INDEX(resultados!$A$2:$ZZ$2290, 1255, MATCH($B$3, resultados!$A$1:$ZZ$1, 0))</f>
        <v/>
      </c>
    </row>
    <row r="1262">
      <c r="A1262">
        <f>INDEX(resultados!$A$2:$ZZ$2290, 1256, MATCH($B$1, resultados!$A$1:$ZZ$1, 0))</f>
        <v/>
      </c>
      <c r="B1262">
        <f>INDEX(resultados!$A$2:$ZZ$2290, 1256, MATCH($B$2, resultados!$A$1:$ZZ$1, 0))</f>
        <v/>
      </c>
      <c r="C1262">
        <f>INDEX(resultados!$A$2:$ZZ$2290, 1256, MATCH($B$3, resultados!$A$1:$ZZ$1, 0))</f>
        <v/>
      </c>
    </row>
    <row r="1263">
      <c r="A1263">
        <f>INDEX(resultados!$A$2:$ZZ$2290, 1257, MATCH($B$1, resultados!$A$1:$ZZ$1, 0))</f>
        <v/>
      </c>
      <c r="B1263">
        <f>INDEX(resultados!$A$2:$ZZ$2290, 1257, MATCH($B$2, resultados!$A$1:$ZZ$1, 0))</f>
        <v/>
      </c>
      <c r="C1263">
        <f>INDEX(resultados!$A$2:$ZZ$2290, 1257, MATCH($B$3, resultados!$A$1:$ZZ$1, 0))</f>
        <v/>
      </c>
    </row>
    <row r="1264">
      <c r="A1264">
        <f>INDEX(resultados!$A$2:$ZZ$2290, 1258, MATCH($B$1, resultados!$A$1:$ZZ$1, 0))</f>
        <v/>
      </c>
      <c r="B1264">
        <f>INDEX(resultados!$A$2:$ZZ$2290, 1258, MATCH($B$2, resultados!$A$1:$ZZ$1, 0))</f>
        <v/>
      </c>
      <c r="C1264">
        <f>INDEX(resultados!$A$2:$ZZ$2290, 1258, MATCH($B$3, resultados!$A$1:$ZZ$1, 0))</f>
        <v/>
      </c>
    </row>
    <row r="1265">
      <c r="A1265">
        <f>INDEX(resultados!$A$2:$ZZ$2290, 1259, MATCH($B$1, resultados!$A$1:$ZZ$1, 0))</f>
        <v/>
      </c>
      <c r="B1265">
        <f>INDEX(resultados!$A$2:$ZZ$2290, 1259, MATCH($B$2, resultados!$A$1:$ZZ$1, 0))</f>
        <v/>
      </c>
      <c r="C1265">
        <f>INDEX(resultados!$A$2:$ZZ$2290, 1259, MATCH($B$3, resultados!$A$1:$ZZ$1, 0))</f>
        <v/>
      </c>
    </row>
    <row r="1266">
      <c r="A1266">
        <f>INDEX(resultados!$A$2:$ZZ$2290, 1260, MATCH($B$1, resultados!$A$1:$ZZ$1, 0))</f>
        <v/>
      </c>
      <c r="B1266">
        <f>INDEX(resultados!$A$2:$ZZ$2290, 1260, MATCH($B$2, resultados!$A$1:$ZZ$1, 0))</f>
        <v/>
      </c>
      <c r="C1266">
        <f>INDEX(resultados!$A$2:$ZZ$2290, 1260, MATCH($B$3, resultados!$A$1:$ZZ$1, 0))</f>
        <v/>
      </c>
    </row>
    <row r="1267">
      <c r="A1267">
        <f>INDEX(resultados!$A$2:$ZZ$2290, 1261, MATCH($B$1, resultados!$A$1:$ZZ$1, 0))</f>
        <v/>
      </c>
      <c r="B1267">
        <f>INDEX(resultados!$A$2:$ZZ$2290, 1261, MATCH($B$2, resultados!$A$1:$ZZ$1, 0))</f>
        <v/>
      </c>
      <c r="C1267">
        <f>INDEX(resultados!$A$2:$ZZ$2290, 1261, MATCH($B$3, resultados!$A$1:$ZZ$1, 0))</f>
        <v/>
      </c>
    </row>
    <row r="1268">
      <c r="A1268">
        <f>INDEX(resultados!$A$2:$ZZ$2290, 1262, MATCH($B$1, resultados!$A$1:$ZZ$1, 0))</f>
        <v/>
      </c>
      <c r="B1268">
        <f>INDEX(resultados!$A$2:$ZZ$2290, 1262, MATCH($B$2, resultados!$A$1:$ZZ$1, 0))</f>
        <v/>
      </c>
      <c r="C1268">
        <f>INDEX(resultados!$A$2:$ZZ$2290, 1262, MATCH($B$3, resultados!$A$1:$ZZ$1, 0))</f>
        <v/>
      </c>
    </row>
    <row r="1269">
      <c r="A1269">
        <f>INDEX(resultados!$A$2:$ZZ$2290, 1263, MATCH($B$1, resultados!$A$1:$ZZ$1, 0))</f>
        <v/>
      </c>
      <c r="B1269">
        <f>INDEX(resultados!$A$2:$ZZ$2290, 1263, MATCH($B$2, resultados!$A$1:$ZZ$1, 0))</f>
        <v/>
      </c>
      <c r="C1269">
        <f>INDEX(resultados!$A$2:$ZZ$2290, 1263, MATCH($B$3, resultados!$A$1:$ZZ$1, 0))</f>
        <v/>
      </c>
    </row>
    <row r="1270">
      <c r="A1270">
        <f>INDEX(resultados!$A$2:$ZZ$2290, 1264, MATCH($B$1, resultados!$A$1:$ZZ$1, 0))</f>
        <v/>
      </c>
      <c r="B1270">
        <f>INDEX(resultados!$A$2:$ZZ$2290, 1264, MATCH($B$2, resultados!$A$1:$ZZ$1, 0))</f>
        <v/>
      </c>
      <c r="C1270">
        <f>INDEX(resultados!$A$2:$ZZ$2290, 1264, MATCH($B$3, resultados!$A$1:$ZZ$1, 0))</f>
        <v/>
      </c>
    </row>
    <row r="1271">
      <c r="A1271">
        <f>INDEX(resultados!$A$2:$ZZ$2290, 1265, MATCH($B$1, resultados!$A$1:$ZZ$1, 0))</f>
        <v/>
      </c>
      <c r="B1271">
        <f>INDEX(resultados!$A$2:$ZZ$2290, 1265, MATCH($B$2, resultados!$A$1:$ZZ$1, 0))</f>
        <v/>
      </c>
      <c r="C1271">
        <f>INDEX(resultados!$A$2:$ZZ$2290, 1265, MATCH($B$3, resultados!$A$1:$ZZ$1, 0))</f>
        <v/>
      </c>
    </row>
    <row r="1272">
      <c r="A1272">
        <f>INDEX(resultados!$A$2:$ZZ$2290, 1266, MATCH($B$1, resultados!$A$1:$ZZ$1, 0))</f>
        <v/>
      </c>
      <c r="B1272">
        <f>INDEX(resultados!$A$2:$ZZ$2290, 1266, MATCH($B$2, resultados!$A$1:$ZZ$1, 0))</f>
        <v/>
      </c>
      <c r="C1272">
        <f>INDEX(resultados!$A$2:$ZZ$2290, 1266, MATCH($B$3, resultados!$A$1:$ZZ$1, 0))</f>
        <v/>
      </c>
    </row>
    <row r="1273">
      <c r="A1273">
        <f>INDEX(resultados!$A$2:$ZZ$2290, 1267, MATCH($B$1, resultados!$A$1:$ZZ$1, 0))</f>
        <v/>
      </c>
      <c r="B1273">
        <f>INDEX(resultados!$A$2:$ZZ$2290, 1267, MATCH($B$2, resultados!$A$1:$ZZ$1, 0))</f>
        <v/>
      </c>
      <c r="C1273">
        <f>INDEX(resultados!$A$2:$ZZ$2290, 1267, MATCH($B$3, resultados!$A$1:$ZZ$1, 0))</f>
        <v/>
      </c>
    </row>
    <row r="1274">
      <c r="A1274">
        <f>INDEX(resultados!$A$2:$ZZ$2290, 1268, MATCH($B$1, resultados!$A$1:$ZZ$1, 0))</f>
        <v/>
      </c>
      <c r="B1274">
        <f>INDEX(resultados!$A$2:$ZZ$2290, 1268, MATCH($B$2, resultados!$A$1:$ZZ$1, 0))</f>
        <v/>
      </c>
      <c r="C1274">
        <f>INDEX(resultados!$A$2:$ZZ$2290, 1268, MATCH($B$3, resultados!$A$1:$ZZ$1, 0))</f>
        <v/>
      </c>
    </row>
    <row r="1275">
      <c r="A1275">
        <f>INDEX(resultados!$A$2:$ZZ$2290, 1269, MATCH($B$1, resultados!$A$1:$ZZ$1, 0))</f>
        <v/>
      </c>
      <c r="B1275">
        <f>INDEX(resultados!$A$2:$ZZ$2290, 1269, MATCH($B$2, resultados!$A$1:$ZZ$1, 0))</f>
        <v/>
      </c>
      <c r="C1275">
        <f>INDEX(resultados!$A$2:$ZZ$2290, 1269, MATCH($B$3, resultados!$A$1:$ZZ$1, 0))</f>
        <v/>
      </c>
    </row>
    <row r="1276">
      <c r="A1276">
        <f>INDEX(resultados!$A$2:$ZZ$2290, 1270, MATCH($B$1, resultados!$A$1:$ZZ$1, 0))</f>
        <v/>
      </c>
      <c r="B1276">
        <f>INDEX(resultados!$A$2:$ZZ$2290, 1270, MATCH($B$2, resultados!$A$1:$ZZ$1, 0))</f>
        <v/>
      </c>
      <c r="C1276">
        <f>INDEX(resultados!$A$2:$ZZ$2290, 1270, MATCH($B$3, resultados!$A$1:$ZZ$1, 0))</f>
        <v/>
      </c>
    </row>
    <row r="1277">
      <c r="A1277">
        <f>INDEX(resultados!$A$2:$ZZ$2290, 1271, MATCH($B$1, resultados!$A$1:$ZZ$1, 0))</f>
        <v/>
      </c>
      <c r="B1277">
        <f>INDEX(resultados!$A$2:$ZZ$2290, 1271, MATCH($B$2, resultados!$A$1:$ZZ$1, 0))</f>
        <v/>
      </c>
      <c r="C1277">
        <f>INDEX(resultados!$A$2:$ZZ$2290, 1271, MATCH($B$3, resultados!$A$1:$ZZ$1, 0))</f>
        <v/>
      </c>
    </row>
    <row r="1278">
      <c r="A1278">
        <f>INDEX(resultados!$A$2:$ZZ$2290, 1272, MATCH($B$1, resultados!$A$1:$ZZ$1, 0))</f>
        <v/>
      </c>
      <c r="B1278">
        <f>INDEX(resultados!$A$2:$ZZ$2290, 1272, MATCH($B$2, resultados!$A$1:$ZZ$1, 0))</f>
        <v/>
      </c>
      <c r="C1278">
        <f>INDEX(resultados!$A$2:$ZZ$2290, 1272, MATCH($B$3, resultados!$A$1:$ZZ$1, 0))</f>
        <v/>
      </c>
    </row>
    <row r="1279">
      <c r="A1279">
        <f>INDEX(resultados!$A$2:$ZZ$2290, 1273, MATCH($B$1, resultados!$A$1:$ZZ$1, 0))</f>
        <v/>
      </c>
      <c r="B1279">
        <f>INDEX(resultados!$A$2:$ZZ$2290, 1273, MATCH($B$2, resultados!$A$1:$ZZ$1, 0))</f>
        <v/>
      </c>
      <c r="C1279">
        <f>INDEX(resultados!$A$2:$ZZ$2290, 1273, MATCH($B$3, resultados!$A$1:$ZZ$1, 0))</f>
        <v/>
      </c>
    </row>
    <row r="1280">
      <c r="A1280">
        <f>INDEX(resultados!$A$2:$ZZ$2290, 1274, MATCH($B$1, resultados!$A$1:$ZZ$1, 0))</f>
        <v/>
      </c>
      <c r="B1280">
        <f>INDEX(resultados!$A$2:$ZZ$2290, 1274, MATCH($B$2, resultados!$A$1:$ZZ$1, 0))</f>
        <v/>
      </c>
      <c r="C1280">
        <f>INDEX(resultados!$A$2:$ZZ$2290, 1274, MATCH($B$3, resultados!$A$1:$ZZ$1, 0))</f>
        <v/>
      </c>
    </row>
    <row r="1281">
      <c r="A1281">
        <f>INDEX(resultados!$A$2:$ZZ$2290, 1275, MATCH($B$1, resultados!$A$1:$ZZ$1, 0))</f>
        <v/>
      </c>
      <c r="B1281">
        <f>INDEX(resultados!$A$2:$ZZ$2290, 1275, MATCH($B$2, resultados!$A$1:$ZZ$1, 0))</f>
        <v/>
      </c>
      <c r="C1281">
        <f>INDEX(resultados!$A$2:$ZZ$2290, 1275, MATCH($B$3, resultados!$A$1:$ZZ$1, 0))</f>
        <v/>
      </c>
    </row>
    <row r="1282">
      <c r="A1282">
        <f>INDEX(resultados!$A$2:$ZZ$2290, 1276, MATCH($B$1, resultados!$A$1:$ZZ$1, 0))</f>
        <v/>
      </c>
      <c r="B1282">
        <f>INDEX(resultados!$A$2:$ZZ$2290, 1276, MATCH($B$2, resultados!$A$1:$ZZ$1, 0))</f>
        <v/>
      </c>
      <c r="C1282">
        <f>INDEX(resultados!$A$2:$ZZ$2290, 1276, MATCH($B$3, resultados!$A$1:$ZZ$1, 0))</f>
        <v/>
      </c>
    </row>
    <row r="1283">
      <c r="A1283">
        <f>INDEX(resultados!$A$2:$ZZ$2290, 1277, MATCH($B$1, resultados!$A$1:$ZZ$1, 0))</f>
        <v/>
      </c>
      <c r="B1283">
        <f>INDEX(resultados!$A$2:$ZZ$2290, 1277, MATCH($B$2, resultados!$A$1:$ZZ$1, 0))</f>
        <v/>
      </c>
      <c r="C1283">
        <f>INDEX(resultados!$A$2:$ZZ$2290, 1277, MATCH($B$3, resultados!$A$1:$ZZ$1, 0))</f>
        <v/>
      </c>
    </row>
    <row r="1284">
      <c r="A1284">
        <f>INDEX(resultados!$A$2:$ZZ$2290, 1278, MATCH($B$1, resultados!$A$1:$ZZ$1, 0))</f>
        <v/>
      </c>
      <c r="B1284">
        <f>INDEX(resultados!$A$2:$ZZ$2290, 1278, MATCH($B$2, resultados!$A$1:$ZZ$1, 0))</f>
        <v/>
      </c>
      <c r="C1284">
        <f>INDEX(resultados!$A$2:$ZZ$2290, 1278, MATCH($B$3, resultados!$A$1:$ZZ$1, 0))</f>
        <v/>
      </c>
    </row>
    <row r="1285">
      <c r="A1285">
        <f>INDEX(resultados!$A$2:$ZZ$2290, 1279, MATCH($B$1, resultados!$A$1:$ZZ$1, 0))</f>
        <v/>
      </c>
      <c r="B1285">
        <f>INDEX(resultados!$A$2:$ZZ$2290, 1279, MATCH($B$2, resultados!$A$1:$ZZ$1, 0))</f>
        <v/>
      </c>
      <c r="C1285">
        <f>INDEX(resultados!$A$2:$ZZ$2290, 1279, MATCH($B$3, resultados!$A$1:$ZZ$1, 0))</f>
        <v/>
      </c>
    </row>
    <row r="1286">
      <c r="A1286">
        <f>INDEX(resultados!$A$2:$ZZ$2290, 1280, MATCH($B$1, resultados!$A$1:$ZZ$1, 0))</f>
        <v/>
      </c>
      <c r="B1286">
        <f>INDEX(resultados!$A$2:$ZZ$2290, 1280, MATCH($B$2, resultados!$A$1:$ZZ$1, 0))</f>
        <v/>
      </c>
      <c r="C1286">
        <f>INDEX(resultados!$A$2:$ZZ$2290, 1280, MATCH($B$3, resultados!$A$1:$ZZ$1, 0))</f>
        <v/>
      </c>
    </row>
    <row r="1287">
      <c r="A1287">
        <f>INDEX(resultados!$A$2:$ZZ$2290, 1281, MATCH($B$1, resultados!$A$1:$ZZ$1, 0))</f>
        <v/>
      </c>
      <c r="B1287">
        <f>INDEX(resultados!$A$2:$ZZ$2290, 1281, MATCH($B$2, resultados!$A$1:$ZZ$1, 0))</f>
        <v/>
      </c>
      <c r="C1287">
        <f>INDEX(resultados!$A$2:$ZZ$2290, 1281, MATCH($B$3, resultados!$A$1:$ZZ$1, 0))</f>
        <v/>
      </c>
    </row>
    <row r="1288">
      <c r="A1288">
        <f>INDEX(resultados!$A$2:$ZZ$2290, 1282, MATCH($B$1, resultados!$A$1:$ZZ$1, 0))</f>
        <v/>
      </c>
      <c r="B1288">
        <f>INDEX(resultados!$A$2:$ZZ$2290, 1282, MATCH($B$2, resultados!$A$1:$ZZ$1, 0))</f>
        <v/>
      </c>
      <c r="C1288">
        <f>INDEX(resultados!$A$2:$ZZ$2290, 1282, MATCH($B$3, resultados!$A$1:$ZZ$1, 0))</f>
        <v/>
      </c>
    </row>
    <row r="1289">
      <c r="A1289">
        <f>INDEX(resultados!$A$2:$ZZ$2290, 1283, MATCH($B$1, resultados!$A$1:$ZZ$1, 0))</f>
        <v/>
      </c>
      <c r="B1289">
        <f>INDEX(resultados!$A$2:$ZZ$2290, 1283, MATCH($B$2, resultados!$A$1:$ZZ$1, 0))</f>
        <v/>
      </c>
      <c r="C1289">
        <f>INDEX(resultados!$A$2:$ZZ$2290, 1283, MATCH($B$3, resultados!$A$1:$ZZ$1, 0))</f>
        <v/>
      </c>
    </row>
    <row r="1290">
      <c r="A1290">
        <f>INDEX(resultados!$A$2:$ZZ$2290, 1284, MATCH($B$1, resultados!$A$1:$ZZ$1, 0))</f>
        <v/>
      </c>
      <c r="B1290">
        <f>INDEX(resultados!$A$2:$ZZ$2290, 1284, MATCH($B$2, resultados!$A$1:$ZZ$1, 0))</f>
        <v/>
      </c>
      <c r="C1290">
        <f>INDEX(resultados!$A$2:$ZZ$2290, 1284, MATCH($B$3, resultados!$A$1:$ZZ$1, 0))</f>
        <v/>
      </c>
    </row>
    <row r="1291">
      <c r="A1291">
        <f>INDEX(resultados!$A$2:$ZZ$2290, 1285, MATCH($B$1, resultados!$A$1:$ZZ$1, 0))</f>
        <v/>
      </c>
      <c r="B1291">
        <f>INDEX(resultados!$A$2:$ZZ$2290, 1285, MATCH($B$2, resultados!$A$1:$ZZ$1, 0))</f>
        <v/>
      </c>
      <c r="C1291">
        <f>INDEX(resultados!$A$2:$ZZ$2290, 1285, MATCH($B$3, resultados!$A$1:$ZZ$1, 0))</f>
        <v/>
      </c>
    </row>
    <row r="1292">
      <c r="A1292">
        <f>INDEX(resultados!$A$2:$ZZ$2290, 1286, MATCH($B$1, resultados!$A$1:$ZZ$1, 0))</f>
        <v/>
      </c>
      <c r="B1292">
        <f>INDEX(resultados!$A$2:$ZZ$2290, 1286, MATCH($B$2, resultados!$A$1:$ZZ$1, 0))</f>
        <v/>
      </c>
      <c r="C1292">
        <f>INDEX(resultados!$A$2:$ZZ$2290, 1286, MATCH($B$3, resultados!$A$1:$ZZ$1, 0))</f>
        <v/>
      </c>
    </row>
    <row r="1293">
      <c r="A1293">
        <f>INDEX(resultados!$A$2:$ZZ$2290, 1287, MATCH($B$1, resultados!$A$1:$ZZ$1, 0))</f>
        <v/>
      </c>
      <c r="B1293">
        <f>INDEX(resultados!$A$2:$ZZ$2290, 1287, MATCH($B$2, resultados!$A$1:$ZZ$1, 0))</f>
        <v/>
      </c>
      <c r="C1293">
        <f>INDEX(resultados!$A$2:$ZZ$2290, 1287, MATCH($B$3, resultados!$A$1:$ZZ$1, 0))</f>
        <v/>
      </c>
    </row>
    <row r="1294">
      <c r="A1294">
        <f>INDEX(resultados!$A$2:$ZZ$2290, 1288, MATCH($B$1, resultados!$A$1:$ZZ$1, 0))</f>
        <v/>
      </c>
      <c r="B1294">
        <f>INDEX(resultados!$A$2:$ZZ$2290, 1288, MATCH($B$2, resultados!$A$1:$ZZ$1, 0))</f>
        <v/>
      </c>
      <c r="C1294">
        <f>INDEX(resultados!$A$2:$ZZ$2290, 1288, MATCH($B$3, resultados!$A$1:$ZZ$1, 0))</f>
        <v/>
      </c>
    </row>
    <row r="1295">
      <c r="A1295">
        <f>INDEX(resultados!$A$2:$ZZ$2290, 1289, MATCH($B$1, resultados!$A$1:$ZZ$1, 0))</f>
        <v/>
      </c>
      <c r="B1295">
        <f>INDEX(resultados!$A$2:$ZZ$2290, 1289, MATCH($B$2, resultados!$A$1:$ZZ$1, 0))</f>
        <v/>
      </c>
      <c r="C1295">
        <f>INDEX(resultados!$A$2:$ZZ$2290, 1289, MATCH($B$3, resultados!$A$1:$ZZ$1, 0))</f>
        <v/>
      </c>
    </row>
    <row r="1296">
      <c r="A1296">
        <f>INDEX(resultados!$A$2:$ZZ$2290, 1290, MATCH($B$1, resultados!$A$1:$ZZ$1, 0))</f>
        <v/>
      </c>
      <c r="B1296">
        <f>INDEX(resultados!$A$2:$ZZ$2290, 1290, MATCH($B$2, resultados!$A$1:$ZZ$1, 0))</f>
        <v/>
      </c>
      <c r="C1296">
        <f>INDEX(resultados!$A$2:$ZZ$2290, 1290, MATCH($B$3, resultados!$A$1:$ZZ$1, 0))</f>
        <v/>
      </c>
    </row>
    <row r="1297">
      <c r="A1297">
        <f>INDEX(resultados!$A$2:$ZZ$2290, 1291, MATCH($B$1, resultados!$A$1:$ZZ$1, 0))</f>
        <v/>
      </c>
      <c r="B1297">
        <f>INDEX(resultados!$A$2:$ZZ$2290, 1291, MATCH($B$2, resultados!$A$1:$ZZ$1, 0))</f>
        <v/>
      </c>
      <c r="C1297">
        <f>INDEX(resultados!$A$2:$ZZ$2290, 1291, MATCH($B$3, resultados!$A$1:$ZZ$1, 0))</f>
        <v/>
      </c>
    </row>
    <row r="1298">
      <c r="A1298">
        <f>INDEX(resultados!$A$2:$ZZ$2290, 1292, MATCH($B$1, resultados!$A$1:$ZZ$1, 0))</f>
        <v/>
      </c>
      <c r="B1298">
        <f>INDEX(resultados!$A$2:$ZZ$2290, 1292, MATCH($B$2, resultados!$A$1:$ZZ$1, 0))</f>
        <v/>
      </c>
      <c r="C1298">
        <f>INDEX(resultados!$A$2:$ZZ$2290, 1292, MATCH($B$3, resultados!$A$1:$ZZ$1, 0))</f>
        <v/>
      </c>
    </row>
    <row r="1299">
      <c r="A1299">
        <f>INDEX(resultados!$A$2:$ZZ$2290, 1293, MATCH($B$1, resultados!$A$1:$ZZ$1, 0))</f>
        <v/>
      </c>
      <c r="B1299">
        <f>INDEX(resultados!$A$2:$ZZ$2290, 1293, MATCH($B$2, resultados!$A$1:$ZZ$1, 0))</f>
        <v/>
      </c>
      <c r="C1299">
        <f>INDEX(resultados!$A$2:$ZZ$2290, 1293, MATCH($B$3, resultados!$A$1:$ZZ$1, 0))</f>
        <v/>
      </c>
    </row>
    <row r="1300">
      <c r="A1300">
        <f>INDEX(resultados!$A$2:$ZZ$2290, 1294, MATCH($B$1, resultados!$A$1:$ZZ$1, 0))</f>
        <v/>
      </c>
      <c r="B1300">
        <f>INDEX(resultados!$A$2:$ZZ$2290, 1294, MATCH($B$2, resultados!$A$1:$ZZ$1, 0))</f>
        <v/>
      </c>
      <c r="C1300">
        <f>INDEX(resultados!$A$2:$ZZ$2290, 1294, MATCH($B$3, resultados!$A$1:$ZZ$1, 0))</f>
        <v/>
      </c>
    </row>
    <row r="1301">
      <c r="A1301">
        <f>INDEX(resultados!$A$2:$ZZ$2290, 1295, MATCH($B$1, resultados!$A$1:$ZZ$1, 0))</f>
        <v/>
      </c>
      <c r="B1301">
        <f>INDEX(resultados!$A$2:$ZZ$2290, 1295, MATCH($B$2, resultados!$A$1:$ZZ$1, 0))</f>
        <v/>
      </c>
      <c r="C1301">
        <f>INDEX(resultados!$A$2:$ZZ$2290, 1295, MATCH($B$3, resultados!$A$1:$ZZ$1, 0))</f>
        <v/>
      </c>
    </row>
    <row r="1302">
      <c r="A1302">
        <f>INDEX(resultados!$A$2:$ZZ$2290, 1296, MATCH($B$1, resultados!$A$1:$ZZ$1, 0))</f>
        <v/>
      </c>
      <c r="B1302">
        <f>INDEX(resultados!$A$2:$ZZ$2290, 1296, MATCH($B$2, resultados!$A$1:$ZZ$1, 0))</f>
        <v/>
      </c>
      <c r="C1302">
        <f>INDEX(resultados!$A$2:$ZZ$2290, 1296, MATCH($B$3, resultados!$A$1:$ZZ$1, 0))</f>
        <v/>
      </c>
    </row>
    <row r="1303">
      <c r="A1303">
        <f>INDEX(resultados!$A$2:$ZZ$2290, 1297, MATCH($B$1, resultados!$A$1:$ZZ$1, 0))</f>
        <v/>
      </c>
      <c r="B1303">
        <f>INDEX(resultados!$A$2:$ZZ$2290, 1297, MATCH($B$2, resultados!$A$1:$ZZ$1, 0))</f>
        <v/>
      </c>
      <c r="C1303">
        <f>INDEX(resultados!$A$2:$ZZ$2290, 1297, MATCH($B$3, resultados!$A$1:$ZZ$1, 0))</f>
        <v/>
      </c>
    </row>
    <row r="1304">
      <c r="A1304">
        <f>INDEX(resultados!$A$2:$ZZ$2290, 1298, MATCH($B$1, resultados!$A$1:$ZZ$1, 0))</f>
        <v/>
      </c>
      <c r="B1304">
        <f>INDEX(resultados!$A$2:$ZZ$2290, 1298, MATCH($B$2, resultados!$A$1:$ZZ$1, 0))</f>
        <v/>
      </c>
      <c r="C1304">
        <f>INDEX(resultados!$A$2:$ZZ$2290, 1298, MATCH($B$3, resultados!$A$1:$ZZ$1, 0))</f>
        <v/>
      </c>
    </row>
    <row r="1305">
      <c r="A1305">
        <f>INDEX(resultados!$A$2:$ZZ$2290, 1299, MATCH($B$1, resultados!$A$1:$ZZ$1, 0))</f>
        <v/>
      </c>
      <c r="B1305">
        <f>INDEX(resultados!$A$2:$ZZ$2290, 1299, MATCH($B$2, resultados!$A$1:$ZZ$1, 0))</f>
        <v/>
      </c>
      <c r="C1305">
        <f>INDEX(resultados!$A$2:$ZZ$2290, 1299, MATCH($B$3, resultados!$A$1:$ZZ$1, 0))</f>
        <v/>
      </c>
    </row>
    <row r="1306">
      <c r="A1306">
        <f>INDEX(resultados!$A$2:$ZZ$2290, 1300, MATCH($B$1, resultados!$A$1:$ZZ$1, 0))</f>
        <v/>
      </c>
      <c r="B1306">
        <f>INDEX(resultados!$A$2:$ZZ$2290, 1300, MATCH($B$2, resultados!$A$1:$ZZ$1, 0))</f>
        <v/>
      </c>
      <c r="C1306">
        <f>INDEX(resultados!$A$2:$ZZ$2290, 1300, MATCH($B$3, resultados!$A$1:$ZZ$1, 0))</f>
        <v/>
      </c>
    </row>
    <row r="1307">
      <c r="A1307">
        <f>INDEX(resultados!$A$2:$ZZ$2290, 1301, MATCH($B$1, resultados!$A$1:$ZZ$1, 0))</f>
        <v/>
      </c>
      <c r="B1307">
        <f>INDEX(resultados!$A$2:$ZZ$2290, 1301, MATCH($B$2, resultados!$A$1:$ZZ$1, 0))</f>
        <v/>
      </c>
      <c r="C1307">
        <f>INDEX(resultados!$A$2:$ZZ$2290, 1301, MATCH($B$3, resultados!$A$1:$ZZ$1, 0))</f>
        <v/>
      </c>
    </row>
    <row r="1308">
      <c r="A1308">
        <f>INDEX(resultados!$A$2:$ZZ$2290, 1302, MATCH($B$1, resultados!$A$1:$ZZ$1, 0))</f>
        <v/>
      </c>
      <c r="B1308">
        <f>INDEX(resultados!$A$2:$ZZ$2290, 1302, MATCH($B$2, resultados!$A$1:$ZZ$1, 0))</f>
        <v/>
      </c>
      <c r="C1308">
        <f>INDEX(resultados!$A$2:$ZZ$2290, 1302, MATCH($B$3, resultados!$A$1:$ZZ$1, 0))</f>
        <v/>
      </c>
    </row>
    <row r="1309">
      <c r="A1309">
        <f>INDEX(resultados!$A$2:$ZZ$2290, 1303, MATCH($B$1, resultados!$A$1:$ZZ$1, 0))</f>
        <v/>
      </c>
      <c r="B1309">
        <f>INDEX(resultados!$A$2:$ZZ$2290, 1303, MATCH($B$2, resultados!$A$1:$ZZ$1, 0))</f>
        <v/>
      </c>
      <c r="C1309">
        <f>INDEX(resultados!$A$2:$ZZ$2290, 1303, MATCH($B$3, resultados!$A$1:$ZZ$1, 0))</f>
        <v/>
      </c>
    </row>
    <row r="1310">
      <c r="A1310">
        <f>INDEX(resultados!$A$2:$ZZ$2290, 1304, MATCH($B$1, resultados!$A$1:$ZZ$1, 0))</f>
        <v/>
      </c>
      <c r="B1310">
        <f>INDEX(resultados!$A$2:$ZZ$2290, 1304, MATCH($B$2, resultados!$A$1:$ZZ$1, 0))</f>
        <v/>
      </c>
      <c r="C1310">
        <f>INDEX(resultados!$A$2:$ZZ$2290, 1304, MATCH($B$3, resultados!$A$1:$ZZ$1, 0))</f>
        <v/>
      </c>
    </row>
    <row r="1311">
      <c r="A1311">
        <f>INDEX(resultados!$A$2:$ZZ$2290, 1305, MATCH($B$1, resultados!$A$1:$ZZ$1, 0))</f>
        <v/>
      </c>
      <c r="B1311">
        <f>INDEX(resultados!$A$2:$ZZ$2290, 1305, MATCH($B$2, resultados!$A$1:$ZZ$1, 0))</f>
        <v/>
      </c>
      <c r="C1311">
        <f>INDEX(resultados!$A$2:$ZZ$2290, 1305, MATCH($B$3, resultados!$A$1:$ZZ$1, 0))</f>
        <v/>
      </c>
    </row>
    <row r="1312">
      <c r="A1312">
        <f>INDEX(resultados!$A$2:$ZZ$2290, 1306, MATCH($B$1, resultados!$A$1:$ZZ$1, 0))</f>
        <v/>
      </c>
      <c r="B1312">
        <f>INDEX(resultados!$A$2:$ZZ$2290, 1306, MATCH($B$2, resultados!$A$1:$ZZ$1, 0))</f>
        <v/>
      </c>
      <c r="C1312">
        <f>INDEX(resultados!$A$2:$ZZ$2290, 1306, MATCH($B$3, resultados!$A$1:$ZZ$1, 0))</f>
        <v/>
      </c>
    </row>
    <row r="1313">
      <c r="A1313">
        <f>INDEX(resultados!$A$2:$ZZ$2290, 1307, MATCH($B$1, resultados!$A$1:$ZZ$1, 0))</f>
        <v/>
      </c>
      <c r="B1313">
        <f>INDEX(resultados!$A$2:$ZZ$2290, 1307, MATCH($B$2, resultados!$A$1:$ZZ$1, 0))</f>
        <v/>
      </c>
      <c r="C1313">
        <f>INDEX(resultados!$A$2:$ZZ$2290, 1307, MATCH($B$3, resultados!$A$1:$ZZ$1, 0))</f>
        <v/>
      </c>
    </row>
    <row r="1314">
      <c r="A1314">
        <f>INDEX(resultados!$A$2:$ZZ$2290, 1308, MATCH($B$1, resultados!$A$1:$ZZ$1, 0))</f>
        <v/>
      </c>
      <c r="B1314">
        <f>INDEX(resultados!$A$2:$ZZ$2290, 1308, MATCH($B$2, resultados!$A$1:$ZZ$1, 0))</f>
        <v/>
      </c>
      <c r="C1314">
        <f>INDEX(resultados!$A$2:$ZZ$2290, 1308, MATCH($B$3, resultados!$A$1:$ZZ$1, 0))</f>
        <v/>
      </c>
    </row>
    <row r="1315">
      <c r="A1315">
        <f>INDEX(resultados!$A$2:$ZZ$2290, 1309, MATCH($B$1, resultados!$A$1:$ZZ$1, 0))</f>
        <v/>
      </c>
      <c r="B1315">
        <f>INDEX(resultados!$A$2:$ZZ$2290, 1309, MATCH($B$2, resultados!$A$1:$ZZ$1, 0))</f>
        <v/>
      </c>
      <c r="C1315">
        <f>INDEX(resultados!$A$2:$ZZ$2290, 1309, MATCH($B$3, resultados!$A$1:$ZZ$1, 0))</f>
        <v/>
      </c>
    </row>
    <row r="1316">
      <c r="A1316">
        <f>INDEX(resultados!$A$2:$ZZ$2290, 1310, MATCH($B$1, resultados!$A$1:$ZZ$1, 0))</f>
        <v/>
      </c>
      <c r="B1316">
        <f>INDEX(resultados!$A$2:$ZZ$2290, 1310, MATCH($B$2, resultados!$A$1:$ZZ$1, 0))</f>
        <v/>
      </c>
      <c r="C1316">
        <f>INDEX(resultados!$A$2:$ZZ$2290, 1310, MATCH($B$3, resultados!$A$1:$ZZ$1, 0))</f>
        <v/>
      </c>
    </row>
    <row r="1317">
      <c r="A1317">
        <f>INDEX(resultados!$A$2:$ZZ$2290, 1311, MATCH($B$1, resultados!$A$1:$ZZ$1, 0))</f>
        <v/>
      </c>
      <c r="B1317">
        <f>INDEX(resultados!$A$2:$ZZ$2290, 1311, MATCH($B$2, resultados!$A$1:$ZZ$1, 0))</f>
        <v/>
      </c>
      <c r="C1317">
        <f>INDEX(resultados!$A$2:$ZZ$2290, 1311, MATCH($B$3, resultados!$A$1:$ZZ$1, 0))</f>
        <v/>
      </c>
    </row>
    <row r="1318">
      <c r="A1318">
        <f>INDEX(resultados!$A$2:$ZZ$2290, 1312, MATCH($B$1, resultados!$A$1:$ZZ$1, 0))</f>
        <v/>
      </c>
      <c r="B1318">
        <f>INDEX(resultados!$A$2:$ZZ$2290, 1312, MATCH($B$2, resultados!$A$1:$ZZ$1, 0))</f>
        <v/>
      </c>
      <c r="C1318">
        <f>INDEX(resultados!$A$2:$ZZ$2290, 1312, MATCH($B$3, resultados!$A$1:$ZZ$1, 0))</f>
        <v/>
      </c>
    </row>
    <row r="1319">
      <c r="A1319">
        <f>INDEX(resultados!$A$2:$ZZ$2290, 1313, MATCH($B$1, resultados!$A$1:$ZZ$1, 0))</f>
        <v/>
      </c>
      <c r="B1319">
        <f>INDEX(resultados!$A$2:$ZZ$2290, 1313, MATCH($B$2, resultados!$A$1:$ZZ$1, 0))</f>
        <v/>
      </c>
      <c r="C1319">
        <f>INDEX(resultados!$A$2:$ZZ$2290, 1313, MATCH($B$3, resultados!$A$1:$ZZ$1, 0))</f>
        <v/>
      </c>
    </row>
    <row r="1320">
      <c r="A1320">
        <f>INDEX(resultados!$A$2:$ZZ$2290, 1314, MATCH($B$1, resultados!$A$1:$ZZ$1, 0))</f>
        <v/>
      </c>
      <c r="B1320">
        <f>INDEX(resultados!$A$2:$ZZ$2290, 1314, MATCH($B$2, resultados!$A$1:$ZZ$1, 0))</f>
        <v/>
      </c>
      <c r="C1320">
        <f>INDEX(resultados!$A$2:$ZZ$2290, 1314, MATCH($B$3, resultados!$A$1:$ZZ$1, 0))</f>
        <v/>
      </c>
    </row>
    <row r="1321">
      <c r="A1321">
        <f>INDEX(resultados!$A$2:$ZZ$2290, 1315, MATCH($B$1, resultados!$A$1:$ZZ$1, 0))</f>
        <v/>
      </c>
      <c r="B1321">
        <f>INDEX(resultados!$A$2:$ZZ$2290, 1315, MATCH($B$2, resultados!$A$1:$ZZ$1, 0))</f>
        <v/>
      </c>
      <c r="C1321">
        <f>INDEX(resultados!$A$2:$ZZ$2290, 1315, MATCH($B$3, resultados!$A$1:$ZZ$1, 0))</f>
        <v/>
      </c>
    </row>
    <row r="1322">
      <c r="A1322">
        <f>INDEX(resultados!$A$2:$ZZ$2290, 1316, MATCH($B$1, resultados!$A$1:$ZZ$1, 0))</f>
        <v/>
      </c>
      <c r="B1322">
        <f>INDEX(resultados!$A$2:$ZZ$2290, 1316, MATCH($B$2, resultados!$A$1:$ZZ$1, 0))</f>
        <v/>
      </c>
      <c r="C1322">
        <f>INDEX(resultados!$A$2:$ZZ$2290, 1316, MATCH($B$3, resultados!$A$1:$ZZ$1, 0))</f>
        <v/>
      </c>
    </row>
    <row r="1323">
      <c r="A1323">
        <f>INDEX(resultados!$A$2:$ZZ$2290, 1317, MATCH($B$1, resultados!$A$1:$ZZ$1, 0))</f>
        <v/>
      </c>
      <c r="B1323">
        <f>INDEX(resultados!$A$2:$ZZ$2290, 1317, MATCH($B$2, resultados!$A$1:$ZZ$1, 0))</f>
        <v/>
      </c>
      <c r="C1323">
        <f>INDEX(resultados!$A$2:$ZZ$2290, 1317, MATCH($B$3, resultados!$A$1:$ZZ$1, 0))</f>
        <v/>
      </c>
    </row>
    <row r="1324">
      <c r="A1324">
        <f>INDEX(resultados!$A$2:$ZZ$2290, 1318, MATCH($B$1, resultados!$A$1:$ZZ$1, 0))</f>
        <v/>
      </c>
      <c r="B1324">
        <f>INDEX(resultados!$A$2:$ZZ$2290, 1318, MATCH($B$2, resultados!$A$1:$ZZ$1, 0))</f>
        <v/>
      </c>
      <c r="C1324">
        <f>INDEX(resultados!$A$2:$ZZ$2290, 1318, MATCH($B$3, resultados!$A$1:$ZZ$1, 0))</f>
        <v/>
      </c>
    </row>
    <row r="1325">
      <c r="A1325">
        <f>INDEX(resultados!$A$2:$ZZ$2290, 1319, MATCH($B$1, resultados!$A$1:$ZZ$1, 0))</f>
        <v/>
      </c>
      <c r="B1325">
        <f>INDEX(resultados!$A$2:$ZZ$2290, 1319, MATCH($B$2, resultados!$A$1:$ZZ$1, 0))</f>
        <v/>
      </c>
      <c r="C1325">
        <f>INDEX(resultados!$A$2:$ZZ$2290, 1319, MATCH($B$3, resultados!$A$1:$ZZ$1, 0))</f>
        <v/>
      </c>
    </row>
    <row r="1326">
      <c r="A1326">
        <f>INDEX(resultados!$A$2:$ZZ$2290, 1320, MATCH($B$1, resultados!$A$1:$ZZ$1, 0))</f>
        <v/>
      </c>
      <c r="B1326">
        <f>INDEX(resultados!$A$2:$ZZ$2290, 1320, MATCH($B$2, resultados!$A$1:$ZZ$1, 0))</f>
        <v/>
      </c>
      <c r="C1326">
        <f>INDEX(resultados!$A$2:$ZZ$2290, 1320, MATCH($B$3, resultados!$A$1:$ZZ$1, 0))</f>
        <v/>
      </c>
    </row>
    <row r="1327">
      <c r="A1327">
        <f>INDEX(resultados!$A$2:$ZZ$2290, 1321, MATCH($B$1, resultados!$A$1:$ZZ$1, 0))</f>
        <v/>
      </c>
      <c r="B1327">
        <f>INDEX(resultados!$A$2:$ZZ$2290, 1321, MATCH($B$2, resultados!$A$1:$ZZ$1, 0))</f>
        <v/>
      </c>
      <c r="C1327">
        <f>INDEX(resultados!$A$2:$ZZ$2290, 1321, MATCH($B$3, resultados!$A$1:$ZZ$1, 0))</f>
        <v/>
      </c>
    </row>
    <row r="1328">
      <c r="A1328">
        <f>INDEX(resultados!$A$2:$ZZ$2290, 1322, MATCH($B$1, resultados!$A$1:$ZZ$1, 0))</f>
        <v/>
      </c>
      <c r="B1328">
        <f>INDEX(resultados!$A$2:$ZZ$2290, 1322, MATCH($B$2, resultados!$A$1:$ZZ$1, 0))</f>
        <v/>
      </c>
      <c r="C1328">
        <f>INDEX(resultados!$A$2:$ZZ$2290, 1322, MATCH($B$3, resultados!$A$1:$ZZ$1, 0))</f>
        <v/>
      </c>
    </row>
    <row r="1329">
      <c r="A1329">
        <f>INDEX(resultados!$A$2:$ZZ$2290, 1323, MATCH($B$1, resultados!$A$1:$ZZ$1, 0))</f>
        <v/>
      </c>
      <c r="B1329">
        <f>INDEX(resultados!$A$2:$ZZ$2290, 1323, MATCH($B$2, resultados!$A$1:$ZZ$1, 0))</f>
        <v/>
      </c>
      <c r="C1329">
        <f>INDEX(resultados!$A$2:$ZZ$2290, 1323, MATCH($B$3, resultados!$A$1:$ZZ$1, 0))</f>
        <v/>
      </c>
    </row>
    <row r="1330">
      <c r="A1330">
        <f>INDEX(resultados!$A$2:$ZZ$2290, 1324, MATCH($B$1, resultados!$A$1:$ZZ$1, 0))</f>
        <v/>
      </c>
      <c r="B1330">
        <f>INDEX(resultados!$A$2:$ZZ$2290, 1324, MATCH($B$2, resultados!$A$1:$ZZ$1, 0))</f>
        <v/>
      </c>
      <c r="C1330">
        <f>INDEX(resultados!$A$2:$ZZ$2290, 1324, MATCH($B$3, resultados!$A$1:$ZZ$1, 0))</f>
        <v/>
      </c>
    </row>
    <row r="1331">
      <c r="A1331">
        <f>INDEX(resultados!$A$2:$ZZ$2290, 1325, MATCH($B$1, resultados!$A$1:$ZZ$1, 0))</f>
        <v/>
      </c>
      <c r="B1331">
        <f>INDEX(resultados!$A$2:$ZZ$2290, 1325, MATCH($B$2, resultados!$A$1:$ZZ$1, 0))</f>
        <v/>
      </c>
      <c r="C1331">
        <f>INDEX(resultados!$A$2:$ZZ$2290, 1325, MATCH($B$3, resultados!$A$1:$ZZ$1, 0))</f>
        <v/>
      </c>
    </row>
    <row r="1332">
      <c r="A1332">
        <f>INDEX(resultados!$A$2:$ZZ$2290, 1326, MATCH($B$1, resultados!$A$1:$ZZ$1, 0))</f>
        <v/>
      </c>
      <c r="B1332">
        <f>INDEX(resultados!$A$2:$ZZ$2290, 1326, MATCH($B$2, resultados!$A$1:$ZZ$1, 0))</f>
        <v/>
      </c>
      <c r="C1332">
        <f>INDEX(resultados!$A$2:$ZZ$2290, 1326, MATCH($B$3, resultados!$A$1:$ZZ$1, 0))</f>
        <v/>
      </c>
    </row>
    <row r="1333">
      <c r="A1333">
        <f>INDEX(resultados!$A$2:$ZZ$2290, 1327, MATCH($B$1, resultados!$A$1:$ZZ$1, 0))</f>
        <v/>
      </c>
      <c r="B1333">
        <f>INDEX(resultados!$A$2:$ZZ$2290, 1327, MATCH($B$2, resultados!$A$1:$ZZ$1, 0))</f>
        <v/>
      </c>
      <c r="C1333">
        <f>INDEX(resultados!$A$2:$ZZ$2290, 1327, MATCH($B$3, resultados!$A$1:$ZZ$1, 0))</f>
        <v/>
      </c>
    </row>
    <row r="1334">
      <c r="A1334">
        <f>INDEX(resultados!$A$2:$ZZ$2290, 1328, MATCH($B$1, resultados!$A$1:$ZZ$1, 0))</f>
        <v/>
      </c>
      <c r="B1334">
        <f>INDEX(resultados!$A$2:$ZZ$2290, 1328, MATCH($B$2, resultados!$A$1:$ZZ$1, 0))</f>
        <v/>
      </c>
      <c r="C1334">
        <f>INDEX(resultados!$A$2:$ZZ$2290, 1328, MATCH($B$3, resultados!$A$1:$ZZ$1, 0))</f>
        <v/>
      </c>
    </row>
    <row r="1335">
      <c r="A1335">
        <f>INDEX(resultados!$A$2:$ZZ$2290, 1329, MATCH($B$1, resultados!$A$1:$ZZ$1, 0))</f>
        <v/>
      </c>
      <c r="B1335">
        <f>INDEX(resultados!$A$2:$ZZ$2290, 1329, MATCH($B$2, resultados!$A$1:$ZZ$1, 0))</f>
        <v/>
      </c>
      <c r="C1335">
        <f>INDEX(resultados!$A$2:$ZZ$2290, 1329, MATCH($B$3, resultados!$A$1:$ZZ$1, 0))</f>
        <v/>
      </c>
    </row>
    <row r="1336">
      <c r="A1336">
        <f>INDEX(resultados!$A$2:$ZZ$2290, 1330, MATCH($B$1, resultados!$A$1:$ZZ$1, 0))</f>
        <v/>
      </c>
      <c r="B1336">
        <f>INDEX(resultados!$A$2:$ZZ$2290, 1330, MATCH($B$2, resultados!$A$1:$ZZ$1, 0))</f>
        <v/>
      </c>
      <c r="C1336">
        <f>INDEX(resultados!$A$2:$ZZ$2290, 1330, MATCH($B$3, resultados!$A$1:$ZZ$1, 0))</f>
        <v/>
      </c>
    </row>
    <row r="1337">
      <c r="A1337">
        <f>INDEX(resultados!$A$2:$ZZ$2290, 1331, MATCH($B$1, resultados!$A$1:$ZZ$1, 0))</f>
        <v/>
      </c>
      <c r="B1337">
        <f>INDEX(resultados!$A$2:$ZZ$2290, 1331, MATCH($B$2, resultados!$A$1:$ZZ$1, 0))</f>
        <v/>
      </c>
      <c r="C1337">
        <f>INDEX(resultados!$A$2:$ZZ$2290, 1331, MATCH($B$3, resultados!$A$1:$ZZ$1, 0))</f>
        <v/>
      </c>
    </row>
    <row r="1338">
      <c r="A1338">
        <f>INDEX(resultados!$A$2:$ZZ$2290, 1332, MATCH($B$1, resultados!$A$1:$ZZ$1, 0))</f>
        <v/>
      </c>
      <c r="B1338">
        <f>INDEX(resultados!$A$2:$ZZ$2290, 1332, MATCH($B$2, resultados!$A$1:$ZZ$1, 0))</f>
        <v/>
      </c>
      <c r="C1338">
        <f>INDEX(resultados!$A$2:$ZZ$2290, 1332, MATCH($B$3, resultados!$A$1:$ZZ$1, 0))</f>
        <v/>
      </c>
    </row>
    <row r="1339">
      <c r="A1339">
        <f>INDEX(resultados!$A$2:$ZZ$2290, 1333, MATCH($B$1, resultados!$A$1:$ZZ$1, 0))</f>
        <v/>
      </c>
      <c r="B1339">
        <f>INDEX(resultados!$A$2:$ZZ$2290, 1333, MATCH($B$2, resultados!$A$1:$ZZ$1, 0))</f>
        <v/>
      </c>
      <c r="C1339">
        <f>INDEX(resultados!$A$2:$ZZ$2290, 1333, MATCH($B$3, resultados!$A$1:$ZZ$1, 0))</f>
        <v/>
      </c>
    </row>
    <row r="1340">
      <c r="A1340">
        <f>INDEX(resultados!$A$2:$ZZ$2290, 1334, MATCH($B$1, resultados!$A$1:$ZZ$1, 0))</f>
        <v/>
      </c>
      <c r="B1340">
        <f>INDEX(resultados!$A$2:$ZZ$2290, 1334, MATCH($B$2, resultados!$A$1:$ZZ$1, 0))</f>
        <v/>
      </c>
      <c r="C1340">
        <f>INDEX(resultados!$A$2:$ZZ$2290, 1334, MATCH($B$3, resultados!$A$1:$ZZ$1, 0))</f>
        <v/>
      </c>
    </row>
    <row r="1341">
      <c r="A1341">
        <f>INDEX(resultados!$A$2:$ZZ$2290, 1335, MATCH($B$1, resultados!$A$1:$ZZ$1, 0))</f>
        <v/>
      </c>
      <c r="B1341">
        <f>INDEX(resultados!$A$2:$ZZ$2290, 1335, MATCH($B$2, resultados!$A$1:$ZZ$1, 0))</f>
        <v/>
      </c>
      <c r="C1341">
        <f>INDEX(resultados!$A$2:$ZZ$2290, 1335, MATCH($B$3, resultados!$A$1:$ZZ$1, 0))</f>
        <v/>
      </c>
    </row>
    <row r="1342">
      <c r="A1342">
        <f>INDEX(resultados!$A$2:$ZZ$2290, 1336, MATCH($B$1, resultados!$A$1:$ZZ$1, 0))</f>
        <v/>
      </c>
      <c r="B1342">
        <f>INDEX(resultados!$A$2:$ZZ$2290, 1336, MATCH($B$2, resultados!$A$1:$ZZ$1, 0))</f>
        <v/>
      </c>
      <c r="C1342">
        <f>INDEX(resultados!$A$2:$ZZ$2290, 1336, MATCH($B$3, resultados!$A$1:$ZZ$1, 0))</f>
        <v/>
      </c>
    </row>
    <row r="1343">
      <c r="A1343">
        <f>INDEX(resultados!$A$2:$ZZ$2290, 1337, MATCH($B$1, resultados!$A$1:$ZZ$1, 0))</f>
        <v/>
      </c>
      <c r="B1343">
        <f>INDEX(resultados!$A$2:$ZZ$2290, 1337, MATCH($B$2, resultados!$A$1:$ZZ$1, 0))</f>
        <v/>
      </c>
      <c r="C1343">
        <f>INDEX(resultados!$A$2:$ZZ$2290, 1337, MATCH($B$3, resultados!$A$1:$ZZ$1, 0))</f>
        <v/>
      </c>
    </row>
    <row r="1344">
      <c r="A1344">
        <f>INDEX(resultados!$A$2:$ZZ$2290, 1338, MATCH($B$1, resultados!$A$1:$ZZ$1, 0))</f>
        <v/>
      </c>
      <c r="B1344">
        <f>INDEX(resultados!$A$2:$ZZ$2290, 1338, MATCH($B$2, resultados!$A$1:$ZZ$1, 0))</f>
        <v/>
      </c>
      <c r="C1344">
        <f>INDEX(resultados!$A$2:$ZZ$2290, 1338, MATCH($B$3, resultados!$A$1:$ZZ$1, 0))</f>
        <v/>
      </c>
    </row>
    <row r="1345">
      <c r="A1345">
        <f>INDEX(resultados!$A$2:$ZZ$2290, 1339, MATCH($B$1, resultados!$A$1:$ZZ$1, 0))</f>
        <v/>
      </c>
      <c r="B1345">
        <f>INDEX(resultados!$A$2:$ZZ$2290, 1339, MATCH($B$2, resultados!$A$1:$ZZ$1, 0))</f>
        <v/>
      </c>
      <c r="C1345">
        <f>INDEX(resultados!$A$2:$ZZ$2290, 1339, MATCH($B$3, resultados!$A$1:$ZZ$1, 0))</f>
        <v/>
      </c>
    </row>
    <row r="1346">
      <c r="A1346">
        <f>INDEX(resultados!$A$2:$ZZ$2290, 1340, MATCH($B$1, resultados!$A$1:$ZZ$1, 0))</f>
        <v/>
      </c>
      <c r="B1346">
        <f>INDEX(resultados!$A$2:$ZZ$2290, 1340, MATCH($B$2, resultados!$A$1:$ZZ$1, 0))</f>
        <v/>
      </c>
      <c r="C1346">
        <f>INDEX(resultados!$A$2:$ZZ$2290, 1340, MATCH($B$3, resultados!$A$1:$ZZ$1, 0))</f>
        <v/>
      </c>
    </row>
    <row r="1347">
      <c r="A1347">
        <f>INDEX(resultados!$A$2:$ZZ$2290, 1341, MATCH($B$1, resultados!$A$1:$ZZ$1, 0))</f>
        <v/>
      </c>
      <c r="B1347">
        <f>INDEX(resultados!$A$2:$ZZ$2290, 1341, MATCH($B$2, resultados!$A$1:$ZZ$1, 0))</f>
        <v/>
      </c>
      <c r="C1347">
        <f>INDEX(resultados!$A$2:$ZZ$2290, 1341, MATCH($B$3, resultados!$A$1:$ZZ$1, 0))</f>
        <v/>
      </c>
    </row>
    <row r="1348">
      <c r="A1348">
        <f>INDEX(resultados!$A$2:$ZZ$2290, 1342, MATCH($B$1, resultados!$A$1:$ZZ$1, 0))</f>
        <v/>
      </c>
      <c r="B1348">
        <f>INDEX(resultados!$A$2:$ZZ$2290, 1342, MATCH($B$2, resultados!$A$1:$ZZ$1, 0))</f>
        <v/>
      </c>
      <c r="C1348">
        <f>INDEX(resultados!$A$2:$ZZ$2290, 1342, MATCH($B$3, resultados!$A$1:$ZZ$1, 0))</f>
        <v/>
      </c>
    </row>
    <row r="1349">
      <c r="A1349">
        <f>INDEX(resultados!$A$2:$ZZ$2290, 1343, MATCH($B$1, resultados!$A$1:$ZZ$1, 0))</f>
        <v/>
      </c>
      <c r="B1349">
        <f>INDEX(resultados!$A$2:$ZZ$2290, 1343, MATCH($B$2, resultados!$A$1:$ZZ$1, 0))</f>
        <v/>
      </c>
      <c r="C1349">
        <f>INDEX(resultados!$A$2:$ZZ$2290, 1343, MATCH($B$3, resultados!$A$1:$ZZ$1, 0))</f>
        <v/>
      </c>
    </row>
    <row r="1350">
      <c r="A1350">
        <f>INDEX(resultados!$A$2:$ZZ$2290, 1344, MATCH($B$1, resultados!$A$1:$ZZ$1, 0))</f>
        <v/>
      </c>
      <c r="B1350">
        <f>INDEX(resultados!$A$2:$ZZ$2290, 1344, MATCH($B$2, resultados!$A$1:$ZZ$1, 0))</f>
        <v/>
      </c>
      <c r="C1350">
        <f>INDEX(resultados!$A$2:$ZZ$2290, 1344, MATCH($B$3, resultados!$A$1:$ZZ$1, 0))</f>
        <v/>
      </c>
    </row>
    <row r="1351">
      <c r="A1351">
        <f>INDEX(resultados!$A$2:$ZZ$2290, 1345, MATCH($B$1, resultados!$A$1:$ZZ$1, 0))</f>
        <v/>
      </c>
      <c r="B1351">
        <f>INDEX(resultados!$A$2:$ZZ$2290, 1345, MATCH($B$2, resultados!$A$1:$ZZ$1, 0))</f>
        <v/>
      </c>
      <c r="C1351">
        <f>INDEX(resultados!$A$2:$ZZ$2290, 1345, MATCH($B$3, resultados!$A$1:$ZZ$1, 0))</f>
        <v/>
      </c>
    </row>
    <row r="1352">
      <c r="A1352">
        <f>INDEX(resultados!$A$2:$ZZ$2290, 1346, MATCH($B$1, resultados!$A$1:$ZZ$1, 0))</f>
        <v/>
      </c>
      <c r="B1352">
        <f>INDEX(resultados!$A$2:$ZZ$2290, 1346, MATCH($B$2, resultados!$A$1:$ZZ$1, 0))</f>
        <v/>
      </c>
      <c r="C1352">
        <f>INDEX(resultados!$A$2:$ZZ$2290, 1346, MATCH($B$3, resultados!$A$1:$ZZ$1, 0))</f>
        <v/>
      </c>
    </row>
    <row r="1353">
      <c r="A1353">
        <f>INDEX(resultados!$A$2:$ZZ$2290, 1347, MATCH($B$1, resultados!$A$1:$ZZ$1, 0))</f>
        <v/>
      </c>
      <c r="B1353">
        <f>INDEX(resultados!$A$2:$ZZ$2290, 1347, MATCH($B$2, resultados!$A$1:$ZZ$1, 0))</f>
        <v/>
      </c>
      <c r="C1353">
        <f>INDEX(resultados!$A$2:$ZZ$2290, 1347, MATCH($B$3, resultados!$A$1:$ZZ$1, 0))</f>
        <v/>
      </c>
    </row>
    <row r="1354">
      <c r="A1354">
        <f>INDEX(resultados!$A$2:$ZZ$2290, 1348, MATCH($B$1, resultados!$A$1:$ZZ$1, 0))</f>
        <v/>
      </c>
      <c r="B1354">
        <f>INDEX(resultados!$A$2:$ZZ$2290, 1348, MATCH($B$2, resultados!$A$1:$ZZ$1, 0))</f>
        <v/>
      </c>
      <c r="C1354">
        <f>INDEX(resultados!$A$2:$ZZ$2290, 1348, MATCH($B$3, resultados!$A$1:$ZZ$1, 0))</f>
        <v/>
      </c>
    </row>
    <row r="1355">
      <c r="A1355">
        <f>INDEX(resultados!$A$2:$ZZ$2290, 1349, MATCH($B$1, resultados!$A$1:$ZZ$1, 0))</f>
        <v/>
      </c>
      <c r="B1355">
        <f>INDEX(resultados!$A$2:$ZZ$2290, 1349, MATCH($B$2, resultados!$A$1:$ZZ$1, 0))</f>
        <v/>
      </c>
      <c r="C1355">
        <f>INDEX(resultados!$A$2:$ZZ$2290, 1349, MATCH($B$3, resultados!$A$1:$ZZ$1, 0))</f>
        <v/>
      </c>
    </row>
    <row r="1356">
      <c r="A1356">
        <f>INDEX(resultados!$A$2:$ZZ$2290, 1350, MATCH($B$1, resultados!$A$1:$ZZ$1, 0))</f>
        <v/>
      </c>
      <c r="B1356">
        <f>INDEX(resultados!$A$2:$ZZ$2290, 1350, MATCH($B$2, resultados!$A$1:$ZZ$1, 0))</f>
        <v/>
      </c>
      <c r="C1356">
        <f>INDEX(resultados!$A$2:$ZZ$2290, 1350, MATCH($B$3, resultados!$A$1:$ZZ$1, 0))</f>
        <v/>
      </c>
    </row>
    <row r="1357">
      <c r="A1357">
        <f>INDEX(resultados!$A$2:$ZZ$2290, 1351, MATCH($B$1, resultados!$A$1:$ZZ$1, 0))</f>
        <v/>
      </c>
      <c r="B1357">
        <f>INDEX(resultados!$A$2:$ZZ$2290, 1351, MATCH($B$2, resultados!$A$1:$ZZ$1, 0))</f>
        <v/>
      </c>
      <c r="C1357">
        <f>INDEX(resultados!$A$2:$ZZ$2290, 1351, MATCH($B$3, resultados!$A$1:$ZZ$1, 0))</f>
        <v/>
      </c>
    </row>
    <row r="1358">
      <c r="A1358">
        <f>INDEX(resultados!$A$2:$ZZ$2290, 1352, MATCH($B$1, resultados!$A$1:$ZZ$1, 0))</f>
        <v/>
      </c>
      <c r="B1358">
        <f>INDEX(resultados!$A$2:$ZZ$2290, 1352, MATCH($B$2, resultados!$A$1:$ZZ$1, 0))</f>
        <v/>
      </c>
      <c r="C1358">
        <f>INDEX(resultados!$A$2:$ZZ$2290, 1352, MATCH($B$3, resultados!$A$1:$ZZ$1, 0))</f>
        <v/>
      </c>
    </row>
    <row r="1359">
      <c r="A1359">
        <f>INDEX(resultados!$A$2:$ZZ$2290, 1353, MATCH($B$1, resultados!$A$1:$ZZ$1, 0))</f>
        <v/>
      </c>
      <c r="B1359">
        <f>INDEX(resultados!$A$2:$ZZ$2290, 1353, MATCH($B$2, resultados!$A$1:$ZZ$1, 0))</f>
        <v/>
      </c>
      <c r="C1359">
        <f>INDEX(resultados!$A$2:$ZZ$2290, 1353, MATCH($B$3, resultados!$A$1:$ZZ$1, 0))</f>
        <v/>
      </c>
    </row>
    <row r="1360">
      <c r="A1360">
        <f>INDEX(resultados!$A$2:$ZZ$2290, 1354, MATCH($B$1, resultados!$A$1:$ZZ$1, 0))</f>
        <v/>
      </c>
      <c r="B1360">
        <f>INDEX(resultados!$A$2:$ZZ$2290, 1354, MATCH($B$2, resultados!$A$1:$ZZ$1, 0))</f>
        <v/>
      </c>
      <c r="C1360">
        <f>INDEX(resultados!$A$2:$ZZ$2290, 1354, MATCH($B$3, resultados!$A$1:$ZZ$1, 0))</f>
        <v/>
      </c>
    </row>
    <row r="1361">
      <c r="A1361">
        <f>INDEX(resultados!$A$2:$ZZ$2290, 1355, MATCH($B$1, resultados!$A$1:$ZZ$1, 0))</f>
        <v/>
      </c>
      <c r="B1361">
        <f>INDEX(resultados!$A$2:$ZZ$2290, 1355, MATCH($B$2, resultados!$A$1:$ZZ$1, 0))</f>
        <v/>
      </c>
      <c r="C1361">
        <f>INDEX(resultados!$A$2:$ZZ$2290, 1355, MATCH($B$3, resultados!$A$1:$ZZ$1, 0))</f>
        <v/>
      </c>
    </row>
    <row r="1362">
      <c r="A1362">
        <f>INDEX(resultados!$A$2:$ZZ$2290, 1356, MATCH($B$1, resultados!$A$1:$ZZ$1, 0))</f>
        <v/>
      </c>
      <c r="B1362">
        <f>INDEX(resultados!$A$2:$ZZ$2290, 1356, MATCH($B$2, resultados!$A$1:$ZZ$1, 0))</f>
        <v/>
      </c>
      <c r="C1362">
        <f>INDEX(resultados!$A$2:$ZZ$2290, 1356, MATCH($B$3, resultados!$A$1:$ZZ$1, 0))</f>
        <v/>
      </c>
    </row>
    <row r="1363">
      <c r="A1363">
        <f>INDEX(resultados!$A$2:$ZZ$2290, 1357, MATCH($B$1, resultados!$A$1:$ZZ$1, 0))</f>
        <v/>
      </c>
      <c r="B1363">
        <f>INDEX(resultados!$A$2:$ZZ$2290, 1357, MATCH($B$2, resultados!$A$1:$ZZ$1, 0))</f>
        <v/>
      </c>
      <c r="C1363">
        <f>INDEX(resultados!$A$2:$ZZ$2290, 1357, MATCH($B$3, resultados!$A$1:$ZZ$1, 0))</f>
        <v/>
      </c>
    </row>
    <row r="1364">
      <c r="A1364">
        <f>INDEX(resultados!$A$2:$ZZ$2290, 1358, MATCH($B$1, resultados!$A$1:$ZZ$1, 0))</f>
        <v/>
      </c>
      <c r="B1364">
        <f>INDEX(resultados!$A$2:$ZZ$2290, 1358, MATCH($B$2, resultados!$A$1:$ZZ$1, 0))</f>
        <v/>
      </c>
      <c r="C1364">
        <f>INDEX(resultados!$A$2:$ZZ$2290, 1358, MATCH($B$3, resultados!$A$1:$ZZ$1, 0))</f>
        <v/>
      </c>
    </row>
    <row r="1365">
      <c r="A1365">
        <f>INDEX(resultados!$A$2:$ZZ$2290, 1359, MATCH($B$1, resultados!$A$1:$ZZ$1, 0))</f>
        <v/>
      </c>
      <c r="B1365">
        <f>INDEX(resultados!$A$2:$ZZ$2290, 1359, MATCH($B$2, resultados!$A$1:$ZZ$1, 0))</f>
        <v/>
      </c>
      <c r="C1365">
        <f>INDEX(resultados!$A$2:$ZZ$2290, 1359, MATCH($B$3, resultados!$A$1:$ZZ$1, 0))</f>
        <v/>
      </c>
    </row>
    <row r="1366">
      <c r="A1366">
        <f>INDEX(resultados!$A$2:$ZZ$2290, 1360, MATCH($B$1, resultados!$A$1:$ZZ$1, 0))</f>
        <v/>
      </c>
      <c r="B1366">
        <f>INDEX(resultados!$A$2:$ZZ$2290, 1360, MATCH($B$2, resultados!$A$1:$ZZ$1, 0))</f>
        <v/>
      </c>
      <c r="C1366">
        <f>INDEX(resultados!$A$2:$ZZ$2290, 1360, MATCH($B$3, resultados!$A$1:$ZZ$1, 0))</f>
        <v/>
      </c>
    </row>
    <row r="1367">
      <c r="A1367">
        <f>INDEX(resultados!$A$2:$ZZ$2290, 1361, MATCH($B$1, resultados!$A$1:$ZZ$1, 0))</f>
        <v/>
      </c>
      <c r="B1367">
        <f>INDEX(resultados!$A$2:$ZZ$2290, 1361, MATCH($B$2, resultados!$A$1:$ZZ$1, 0))</f>
        <v/>
      </c>
      <c r="C1367">
        <f>INDEX(resultados!$A$2:$ZZ$2290, 1361, MATCH($B$3, resultados!$A$1:$ZZ$1, 0))</f>
        <v/>
      </c>
    </row>
    <row r="1368">
      <c r="A1368">
        <f>INDEX(resultados!$A$2:$ZZ$2290, 1362, MATCH($B$1, resultados!$A$1:$ZZ$1, 0))</f>
        <v/>
      </c>
      <c r="B1368">
        <f>INDEX(resultados!$A$2:$ZZ$2290, 1362, MATCH($B$2, resultados!$A$1:$ZZ$1, 0))</f>
        <v/>
      </c>
      <c r="C1368">
        <f>INDEX(resultados!$A$2:$ZZ$2290, 1362, MATCH($B$3, resultados!$A$1:$ZZ$1, 0))</f>
        <v/>
      </c>
    </row>
    <row r="1369">
      <c r="A1369">
        <f>INDEX(resultados!$A$2:$ZZ$2290, 1363, MATCH($B$1, resultados!$A$1:$ZZ$1, 0))</f>
        <v/>
      </c>
      <c r="B1369">
        <f>INDEX(resultados!$A$2:$ZZ$2290, 1363, MATCH($B$2, resultados!$A$1:$ZZ$1, 0))</f>
        <v/>
      </c>
      <c r="C1369">
        <f>INDEX(resultados!$A$2:$ZZ$2290, 1363, MATCH($B$3, resultados!$A$1:$ZZ$1, 0))</f>
        <v/>
      </c>
    </row>
    <row r="1370">
      <c r="A1370">
        <f>INDEX(resultados!$A$2:$ZZ$2290, 1364, MATCH($B$1, resultados!$A$1:$ZZ$1, 0))</f>
        <v/>
      </c>
      <c r="B1370">
        <f>INDEX(resultados!$A$2:$ZZ$2290, 1364, MATCH($B$2, resultados!$A$1:$ZZ$1, 0))</f>
        <v/>
      </c>
      <c r="C1370">
        <f>INDEX(resultados!$A$2:$ZZ$2290, 1364, MATCH($B$3, resultados!$A$1:$ZZ$1, 0))</f>
        <v/>
      </c>
    </row>
    <row r="1371">
      <c r="A1371">
        <f>INDEX(resultados!$A$2:$ZZ$2290, 1365, MATCH($B$1, resultados!$A$1:$ZZ$1, 0))</f>
        <v/>
      </c>
      <c r="B1371">
        <f>INDEX(resultados!$A$2:$ZZ$2290, 1365, MATCH($B$2, resultados!$A$1:$ZZ$1, 0))</f>
        <v/>
      </c>
      <c r="C1371">
        <f>INDEX(resultados!$A$2:$ZZ$2290, 1365, MATCH($B$3, resultados!$A$1:$ZZ$1, 0))</f>
        <v/>
      </c>
    </row>
    <row r="1372">
      <c r="A1372">
        <f>INDEX(resultados!$A$2:$ZZ$2290, 1366, MATCH($B$1, resultados!$A$1:$ZZ$1, 0))</f>
        <v/>
      </c>
      <c r="B1372">
        <f>INDEX(resultados!$A$2:$ZZ$2290, 1366, MATCH($B$2, resultados!$A$1:$ZZ$1, 0))</f>
        <v/>
      </c>
      <c r="C1372">
        <f>INDEX(resultados!$A$2:$ZZ$2290, 1366, MATCH($B$3, resultados!$A$1:$ZZ$1, 0))</f>
        <v/>
      </c>
    </row>
    <row r="1373">
      <c r="A1373">
        <f>INDEX(resultados!$A$2:$ZZ$2290, 1367, MATCH($B$1, resultados!$A$1:$ZZ$1, 0))</f>
        <v/>
      </c>
      <c r="B1373">
        <f>INDEX(resultados!$A$2:$ZZ$2290, 1367, MATCH($B$2, resultados!$A$1:$ZZ$1, 0))</f>
        <v/>
      </c>
      <c r="C1373">
        <f>INDEX(resultados!$A$2:$ZZ$2290, 1367, MATCH($B$3, resultados!$A$1:$ZZ$1, 0))</f>
        <v/>
      </c>
    </row>
    <row r="1374">
      <c r="A1374">
        <f>INDEX(resultados!$A$2:$ZZ$2290, 1368, MATCH($B$1, resultados!$A$1:$ZZ$1, 0))</f>
        <v/>
      </c>
      <c r="B1374">
        <f>INDEX(resultados!$A$2:$ZZ$2290, 1368, MATCH($B$2, resultados!$A$1:$ZZ$1, 0))</f>
        <v/>
      </c>
      <c r="C1374">
        <f>INDEX(resultados!$A$2:$ZZ$2290, 1368, MATCH($B$3, resultados!$A$1:$ZZ$1, 0))</f>
        <v/>
      </c>
    </row>
    <row r="1375">
      <c r="A1375">
        <f>INDEX(resultados!$A$2:$ZZ$2290, 1369, MATCH($B$1, resultados!$A$1:$ZZ$1, 0))</f>
        <v/>
      </c>
      <c r="B1375">
        <f>INDEX(resultados!$A$2:$ZZ$2290, 1369, MATCH($B$2, resultados!$A$1:$ZZ$1, 0))</f>
        <v/>
      </c>
      <c r="C1375">
        <f>INDEX(resultados!$A$2:$ZZ$2290, 1369, MATCH($B$3, resultados!$A$1:$ZZ$1, 0))</f>
        <v/>
      </c>
    </row>
    <row r="1376">
      <c r="A1376">
        <f>INDEX(resultados!$A$2:$ZZ$2290, 1370, MATCH($B$1, resultados!$A$1:$ZZ$1, 0))</f>
        <v/>
      </c>
      <c r="B1376">
        <f>INDEX(resultados!$A$2:$ZZ$2290, 1370, MATCH($B$2, resultados!$A$1:$ZZ$1, 0))</f>
        <v/>
      </c>
      <c r="C1376">
        <f>INDEX(resultados!$A$2:$ZZ$2290, 1370, MATCH($B$3, resultados!$A$1:$ZZ$1, 0))</f>
        <v/>
      </c>
    </row>
    <row r="1377">
      <c r="A1377">
        <f>INDEX(resultados!$A$2:$ZZ$2290, 1371, MATCH($B$1, resultados!$A$1:$ZZ$1, 0))</f>
        <v/>
      </c>
      <c r="B1377">
        <f>INDEX(resultados!$A$2:$ZZ$2290, 1371, MATCH($B$2, resultados!$A$1:$ZZ$1, 0))</f>
        <v/>
      </c>
      <c r="C1377">
        <f>INDEX(resultados!$A$2:$ZZ$2290, 1371, MATCH($B$3, resultados!$A$1:$ZZ$1, 0))</f>
        <v/>
      </c>
    </row>
    <row r="1378">
      <c r="A1378">
        <f>INDEX(resultados!$A$2:$ZZ$2290, 1372, MATCH($B$1, resultados!$A$1:$ZZ$1, 0))</f>
        <v/>
      </c>
      <c r="B1378">
        <f>INDEX(resultados!$A$2:$ZZ$2290, 1372, MATCH($B$2, resultados!$A$1:$ZZ$1, 0))</f>
        <v/>
      </c>
      <c r="C1378">
        <f>INDEX(resultados!$A$2:$ZZ$2290, 1372, MATCH($B$3, resultados!$A$1:$ZZ$1, 0))</f>
        <v/>
      </c>
    </row>
    <row r="1379">
      <c r="A1379">
        <f>INDEX(resultados!$A$2:$ZZ$2290, 1373, MATCH($B$1, resultados!$A$1:$ZZ$1, 0))</f>
        <v/>
      </c>
      <c r="B1379">
        <f>INDEX(resultados!$A$2:$ZZ$2290, 1373, MATCH($B$2, resultados!$A$1:$ZZ$1, 0))</f>
        <v/>
      </c>
      <c r="C1379">
        <f>INDEX(resultados!$A$2:$ZZ$2290, 1373, MATCH($B$3, resultados!$A$1:$ZZ$1, 0))</f>
        <v/>
      </c>
    </row>
    <row r="1380">
      <c r="A1380">
        <f>INDEX(resultados!$A$2:$ZZ$2290, 1374, MATCH($B$1, resultados!$A$1:$ZZ$1, 0))</f>
        <v/>
      </c>
      <c r="B1380">
        <f>INDEX(resultados!$A$2:$ZZ$2290, 1374, MATCH($B$2, resultados!$A$1:$ZZ$1, 0))</f>
        <v/>
      </c>
      <c r="C1380">
        <f>INDEX(resultados!$A$2:$ZZ$2290, 1374, MATCH($B$3, resultados!$A$1:$ZZ$1, 0))</f>
        <v/>
      </c>
    </row>
    <row r="1381">
      <c r="A1381">
        <f>INDEX(resultados!$A$2:$ZZ$2290, 1375, MATCH($B$1, resultados!$A$1:$ZZ$1, 0))</f>
        <v/>
      </c>
      <c r="B1381">
        <f>INDEX(resultados!$A$2:$ZZ$2290, 1375, MATCH($B$2, resultados!$A$1:$ZZ$1, 0))</f>
        <v/>
      </c>
      <c r="C1381">
        <f>INDEX(resultados!$A$2:$ZZ$2290, 1375, MATCH($B$3, resultados!$A$1:$ZZ$1, 0))</f>
        <v/>
      </c>
    </row>
    <row r="1382">
      <c r="A1382">
        <f>INDEX(resultados!$A$2:$ZZ$2290, 1376, MATCH($B$1, resultados!$A$1:$ZZ$1, 0))</f>
        <v/>
      </c>
      <c r="B1382">
        <f>INDEX(resultados!$A$2:$ZZ$2290, 1376, MATCH($B$2, resultados!$A$1:$ZZ$1, 0))</f>
        <v/>
      </c>
      <c r="C1382">
        <f>INDEX(resultados!$A$2:$ZZ$2290, 1376, MATCH($B$3, resultados!$A$1:$ZZ$1, 0))</f>
        <v/>
      </c>
    </row>
    <row r="1383">
      <c r="A1383">
        <f>INDEX(resultados!$A$2:$ZZ$2290, 1377, MATCH($B$1, resultados!$A$1:$ZZ$1, 0))</f>
        <v/>
      </c>
      <c r="B1383">
        <f>INDEX(resultados!$A$2:$ZZ$2290, 1377, MATCH($B$2, resultados!$A$1:$ZZ$1, 0))</f>
        <v/>
      </c>
      <c r="C1383">
        <f>INDEX(resultados!$A$2:$ZZ$2290, 1377, MATCH($B$3, resultados!$A$1:$ZZ$1, 0))</f>
        <v/>
      </c>
    </row>
    <row r="1384">
      <c r="A1384">
        <f>INDEX(resultados!$A$2:$ZZ$2290, 1378, MATCH($B$1, resultados!$A$1:$ZZ$1, 0))</f>
        <v/>
      </c>
      <c r="B1384">
        <f>INDEX(resultados!$A$2:$ZZ$2290, 1378, MATCH($B$2, resultados!$A$1:$ZZ$1, 0))</f>
        <v/>
      </c>
      <c r="C1384">
        <f>INDEX(resultados!$A$2:$ZZ$2290, 1378, MATCH($B$3, resultados!$A$1:$ZZ$1, 0))</f>
        <v/>
      </c>
    </row>
    <row r="1385">
      <c r="A1385">
        <f>INDEX(resultados!$A$2:$ZZ$2290, 1379, MATCH($B$1, resultados!$A$1:$ZZ$1, 0))</f>
        <v/>
      </c>
      <c r="B1385">
        <f>INDEX(resultados!$A$2:$ZZ$2290, 1379, MATCH($B$2, resultados!$A$1:$ZZ$1, 0))</f>
        <v/>
      </c>
      <c r="C1385">
        <f>INDEX(resultados!$A$2:$ZZ$2290, 1379, MATCH($B$3, resultados!$A$1:$ZZ$1, 0))</f>
        <v/>
      </c>
    </row>
    <row r="1386">
      <c r="A1386">
        <f>INDEX(resultados!$A$2:$ZZ$2290, 1380, MATCH($B$1, resultados!$A$1:$ZZ$1, 0))</f>
        <v/>
      </c>
      <c r="B1386">
        <f>INDEX(resultados!$A$2:$ZZ$2290, 1380, MATCH($B$2, resultados!$A$1:$ZZ$1, 0))</f>
        <v/>
      </c>
      <c r="C1386">
        <f>INDEX(resultados!$A$2:$ZZ$2290, 1380, MATCH($B$3, resultados!$A$1:$ZZ$1, 0))</f>
        <v/>
      </c>
    </row>
    <row r="1387">
      <c r="A1387">
        <f>INDEX(resultados!$A$2:$ZZ$2290, 1381, MATCH($B$1, resultados!$A$1:$ZZ$1, 0))</f>
        <v/>
      </c>
      <c r="B1387">
        <f>INDEX(resultados!$A$2:$ZZ$2290, 1381, MATCH($B$2, resultados!$A$1:$ZZ$1, 0))</f>
        <v/>
      </c>
      <c r="C1387">
        <f>INDEX(resultados!$A$2:$ZZ$2290, 1381, MATCH($B$3, resultados!$A$1:$ZZ$1, 0))</f>
        <v/>
      </c>
    </row>
    <row r="1388">
      <c r="A1388">
        <f>INDEX(resultados!$A$2:$ZZ$2290, 1382, MATCH($B$1, resultados!$A$1:$ZZ$1, 0))</f>
        <v/>
      </c>
      <c r="B1388">
        <f>INDEX(resultados!$A$2:$ZZ$2290, 1382, MATCH($B$2, resultados!$A$1:$ZZ$1, 0))</f>
        <v/>
      </c>
      <c r="C1388">
        <f>INDEX(resultados!$A$2:$ZZ$2290, 1382, MATCH($B$3, resultados!$A$1:$ZZ$1, 0))</f>
        <v/>
      </c>
    </row>
    <row r="1389">
      <c r="A1389">
        <f>INDEX(resultados!$A$2:$ZZ$2290, 1383, MATCH($B$1, resultados!$A$1:$ZZ$1, 0))</f>
        <v/>
      </c>
      <c r="B1389">
        <f>INDEX(resultados!$A$2:$ZZ$2290, 1383, MATCH($B$2, resultados!$A$1:$ZZ$1, 0))</f>
        <v/>
      </c>
      <c r="C1389">
        <f>INDEX(resultados!$A$2:$ZZ$2290, 1383, MATCH($B$3, resultados!$A$1:$ZZ$1, 0))</f>
        <v/>
      </c>
    </row>
    <row r="1390">
      <c r="A1390">
        <f>INDEX(resultados!$A$2:$ZZ$2290, 1384, MATCH($B$1, resultados!$A$1:$ZZ$1, 0))</f>
        <v/>
      </c>
      <c r="B1390">
        <f>INDEX(resultados!$A$2:$ZZ$2290, 1384, MATCH($B$2, resultados!$A$1:$ZZ$1, 0))</f>
        <v/>
      </c>
      <c r="C1390">
        <f>INDEX(resultados!$A$2:$ZZ$2290, 1384, MATCH($B$3, resultados!$A$1:$ZZ$1, 0))</f>
        <v/>
      </c>
    </row>
    <row r="1391">
      <c r="A1391">
        <f>INDEX(resultados!$A$2:$ZZ$2290, 1385, MATCH($B$1, resultados!$A$1:$ZZ$1, 0))</f>
        <v/>
      </c>
      <c r="B1391">
        <f>INDEX(resultados!$A$2:$ZZ$2290, 1385, MATCH($B$2, resultados!$A$1:$ZZ$1, 0))</f>
        <v/>
      </c>
      <c r="C1391">
        <f>INDEX(resultados!$A$2:$ZZ$2290, 1385, MATCH($B$3, resultados!$A$1:$ZZ$1, 0))</f>
        <v/>
      </c>
    </row>
    <row r="1392">
      <c r="A1392">
        <f>INDEX(resultados!$A$2:$ZZ$2290, 1386, MATCH($B$1, resultados!$A$1:$ZZ$1, 0))</f>
        <v/>
      </c>
      <c r="B1392">
        <f>INDEX(resultados!$A$2:$ZZ$2290, 1386, MATCH($B$2, resultados!$A$1:$ZZ$1, 0))</f>
        <v/>
      </c>
      <c r="C1392">
        <f>INDEX(resultados!$A$2:$ZZ$2290, 1386, MATCH($B$3, resultados!$A$1:$ZZ$1, 0))</f>
        <v/>
      </c>
    </row>
    <row r="1393">
      <c r="A1393">
        <f>INDEX(resultados!$A$2:$ZZ$2290, 1387, MATCH($B$1, resultados!$A$1:$ZZ$1, 0))</f>
        <v/>
      </c>
      <c r="B1393">
        <f>INDEX(resultados!$A$2:$ZZ$2290, 1387, MATCH($B$2, resultados!$A$1:$ZZ$1, 0))</f>
        <v/>
      </c>
      <c r="C1393">
        <f>INDEX(resultados!$A$2:$ZZ$2290, 1387, MATCH($B$3, resultados!$A$1:$ZZ$1, 0))</f>
        <v/>
      </c>
    </row>
    <row r="1394">
      <c r="A1394">
        <f>INDEX(resultados!$A$2:$ZZ$2290, 1388, MATCH($B$1, resultados!$A$1:$ZZ$1, 0))</f>
        <v/>
      </c>
      <c r="B1394">
        <f>INDEX(resultados!$A$2:$ZZ$2290, 1388, MATCH($B$2, resultados!$A$1:$ZZ$1, 0))</f>
        <v/>
      </c>
      <c r="C1394">
        <f>INDEX(resultados!$A$2:$ZZ$2290, 1388, MATCH($B$3, resultados!$A$1:$ZZ$1, 0))</f>
        <v/>
      </c>
    </row>
    <row r="1395">
      <c r="A1395">
        <f>INDEX(resultados!$A$2:$ZZ$2290, 1389, MATCH($B$1, resultados!$A$1:$ZZ$1, 0))</f>
        <v/>
      </c>
      <c r="B1395">
        <f>INDEX(resultados!$A$2:$ZZ$2290, 1389, MATCH($B$2, resultados!$A$1:$ZZ$1, 0))</f>
        <v/>
      </c>
      <c r="C1395">
        <f>INDEX(resultados!$A$2:$ZZ$2290, 1389, MATCH($B$3, resultados!$A$1:$ZZ$1, 0))</f>
        <v/>
      </c>
    </row>
    <row r="1396">
      <c r="A1396">
        <f>INDEX(resultados!$A$2:$ZZ$2290, 1390, MATCH($B$1, resultados!$A$1:$ZZ$1, 0))</f>
        <v/>
      </c>
      <c r="B1396">
        <f>INDEX(resultados!$A$2:$ZZ$2290, 1390, MATCH($B$2, resultados!$A$1:$ZZ$1, 0))</f>
        <v/>
      </c>
      <c r="C1396">
        <f>INDEX(resultados!$A$2:$ZZ$2290, 1390, MATCH($B$3, resultados!$A$1:$ZZ$1, 0))</f>
        <v/>
      </c>
    </row>
    <row r="1397">
      <c r="A1397">
        <f>INDEX(resultados!$A$2:$ZZ$2290, 1391, MATCH($B$1, resultados!$A$1:$ZZ$1, 0))</f>
        <v/>
      </c>
      <c r="B1397">
        <f>INDEX(resultados!$A$2:$ZZ$2290, 1391, MATCH($B$2, resultados!$A$1:$ZZ$1, 0))</f>
        <v/>
      </c>
      <c r="C1397">
        <f>INDEX(resultados!$A$2:$ZZ$2290, 1391, MATCH($B$3, resultados!$A$1:$ZZ$1, 0))</f>
        <v/>
      </c>
    </row>
    <row r="1398">
      <c r="A1398">
        <f>INDEX(resultados!$A$2:$ZZ$2290, 1392, MATCH($B$1, resultados!$A$1:$ZZ$1, 0))</f>
        <v/>
      </c>
      <c r="B1398">
        <f>INDEX(resultados!$A$2:$ZZ$2290, 1392, MATCH($B$2, resultados!$A$1:$ZZ$1, 0))</f>
        <v/>
      </c>
      <c r="C1398">
        <f>INDEX(resultados!$A$2:$ZZ$2290, 1392, MATCH($B$3, resultados!$A$1:$ZZ$1, 0))</f>
        <v/>
      </c>
    </row>
    <row r="1399">
      <c r="A1399">
        <f>INDEX(resultados!$A$2:$ZZ$2290, 1393, MATCH($B$1, resultados!$A$1:$ZZ$1, 0))</f>
        <v/>
      </c>
      <c r="B1399">
        <f>INDEX(resultados!$A$2:$ZZ$2290, 1393, MATCH($B$2, resultados!$A$1:$ZZ$1, 0))</f>
        <v/>
      </c>
      <c r="C1399">
        <f>INDEX(resultados!$A$2:$ZZ$2290, 1393, MATCH($B$3, resultados!$A$1:$ZZ$1, 0))</f>
        <v/>
      </c>
    </row>
    <row r="1400">
      <c r="A1400">
        <f>INDEX(resultados!$A$2:$ZZ$2290, 1394, MATCH($B$1, resultados!$A$1:$ZZ$1, 0))</f>
        <v/>
      </c>
      <c r="B1400">
        <f>INDEX(resultados!$A$2:$ZZ$2290, 1394, MATCH($B$2, resultados!$A$1:$ZZ$1, 0))</f>
        <v/>
      </c>
      <c r="C1400">
        <f>INDEX(resultados!$A$2:$ZZ$2290, 1394, MATCH($B$3, resultados!$A$1:$ZZ$1, 0))</f>
        <v/>
      </c>
    </row>
    <row r="1401">
      <c r="A1401">
        <f>INDEX(resultados!$A$2:$ZZ$2290, 1395, MATCH($B$1, resultados!$A$1:$ZZ$1, 0))</f>
        <v/>
      </c>
      <c r="B1401">
        <f>INDEX(resultados!$A$2:$ZZ$2290, 1395, MATCH($B$2, resultados!$A$1:$ZZ$1, 0))</f>
        <v/>
      </c>
      <c r="C1401">
        <f>INDEX(resultados!$A$2:$ZZ$2290, 1395, MATCH($B$3, resultados!$A$1:$ZZ$1, 0))</f>
        <v/>
      </c>
    </row>
    <row r="1402">
      <c r="A1402">
        <f>INDEX(resultados!$A$2:$ZZ$2290, 1396, MATCH($B$1, resultados!$A$1:$ZZ$1, 0))</f>
        <v/>
      </c>
      <c r="B1402">
        <f>INDEX(resultados!$A$2:$ZZ$2290, 1396, MATCH($B$2, resultados!$A$1:$ZZ$1, 0))</f>
        <v/>
      </c>
      <c r="C1402">
        <f>INDEX(resultados!$A$2:$ZZ$2290, 1396, MATCH($B$3, resultados!$A$1:$ZZ$1, 0))</f>
        <v/>
      </c>
    </row>
    <row r="1403">
      <c r="A1403">
        <f>INDEX(resultados!$A$2:$ZZ$2290, 1397, MATCH($B$1, resultados!$A$1:$ZZ$1, 0))</f>
        <v/>
      </c>
      <c r="B1403">
        <f>INDEX(resultados!$A$2:$ZZ$2290, 1397, MATCH($B$2, resultados!$A$1:$ZZ$1, 0))</f>
        <v/>
      </c>
      <c r="C1403">
        <f>INDEX(resultados!$A$2:$ZZ$2290, 1397, MATCH($B$3, resultados!$A$1:$ZZ$1, 0))</f>
        <v/>
      </c>
    </row>
    <row r="1404">
      <c r="A1404">
        <f>INDEX(resultados!$A$2:$ZZ$2290, 1398, MATCH($B$1, resultados!$A$1:$ZZ$1, 0))</f>
        <v/>
      </c>
      <c r="B1404">
        <f>INDEX(resultados!$A$2:$ZZ$2290, 1398, MATCH($B$2, resultados!$A$1:$ZZ$1, 0))</f>
        <v/>
      </c>
      <c r="C1404">
        <f>INDEX(resultados!$A$2:$ZZ$2290, 1398, MATCH($B$3, resultados!$A$1:$ZZ$1, 0))</f>
        <v/>
      </c>
    </row>
    <row r="1405">
      <c r="A1405">
        <f>INDEX(resultados!$A$2:$ZZ$2290, 1399, MATCH($B$1, resultados!$A$1:$ZZ$1, 0))</f>
        <v/>
      </c>
      <c r="B1405">
        <f>INDEX(resultados!$A$2:$ZZ$2290, 1399, MATCH($B$2, resultados!$A$1:$ZZ$1, 0))</f>
        <v/>
      </c>
      <c r="C1405">
        <f>INDEX(resultados!$A$2:$ZZ$2290, 1399, MATCH($B$3, resultados!$A$1:$ZZ$1, 0))</f>
        <v/>
      </c>
    </row>
    <row r="1406">
      <c r="A1406">
        <f>INDEX(resultados!$A$2:$ZZ$2290, 1400, MATCH($B$1, resultados!$A$1:$ZZ$1, 0))</f>
        <v/>
      </c>
      <c r="B1406">
        <f>INDEX(resultados!$A$2:$ZZ$2290, 1400, MATCH($B$2, resultados!$A$1:$ZZ$1, 0))</f>
        <v/>
      </c>
      <c r="C1406">
        <f>INDEX(resultados!$A$2:$ZZ$2290, 1400, MATCH($B$3, resultados!$A$1:$ZZ$1, 0))</f>
        <v/>
      </c>
    </row>
    <row r="1407">
      <c r="A1407">
        <f>INDEX(resultados!$A$2:$ZZ$2290, 1401, MATCH($B$1, resultados!$A$1:$ZZ$1, 0))</f>
        <v/>
      </c>
      <c r="B1407">
        <f>INDEX(resultados!$A$2:$ZZ$2290, 1401, MATCH($B$2, resultados!$A$1:$ZZ$1, 0))</f>
        <v/>
      </c>
      <c r="C1407">
        <f>INDEX(resultados!$A$2:$ZZ$2290, 1401, MATCH($B$3, resultados!$A$1:$ZZ$1, 0))</f>
        <v/>
      </c>
    </row>
    <row r="1408">
      <c r="A1408">
        <f>INDEX(resultados!$A$2:$ZZ$2290, 1402, MATCH($B$1, resultados!$A$1:$ZZ$1, 0))</f>
        <v/>
      </c>
      <c r="B1408">
        <f>INDEX(resultados!$A$2:$ZZ$2290, 1402, MATCH($B$2, resultados!$A$1:$ZZ$1, 0))</f>
        <v/>
      </c>
      <c r="C1408">
        <f>INDEX(resultados!$A$2:$ZZ$2290, 1402, MATCH($B$3, resultados!$A$1:$ZZ$1, 0))</f>
        <v/>
      </c>
    </row>
    <row r="1409">
      <c r="A1409">
        <f>INDEX(resultados!$A$2:$ZZ$2290, 1403, MATCH($B$1, resultados!$A$1:$ZZ$1, 0))</f>
        <v/>
      </c>
      <c r="B1409">
        <f>INDEX(resultados!$A$2:$ZZ$2290, 1403, MATCH($B$2, resultados!$A$1:$ZZ$1, 0))</f>
        <v/>
      </c>
      <c r="C1409">
        <f>INDEX(resultados!$A$2:$ZZ$2290, 1403, MATCH($B$3, resultados!$A$1:$ZZ$1, 0))</f>
        <v/>
      </c>
    </row>
    <row r="1410">
      <c r="A1410">
        <f>INDEX(resultados!$A$2:$ZZ$2290, 1404, MATCH($B$1, resultados!$A$1:$ZZ$1, 0))</f>
        <v/>
      </c>
      <c r="B1410">
        <f>INDEX(resultados!$A$2:$ZZ$2290, 1404, MATCH($B$2, resultados!$A$1:$ZZ$1, 0))</f>
        <v/>
      </c>
      <c r="C1410">
        <f>INDEX(resultados!$A$2:$ZZ$2290, 1404, MATCH($B$3, resultados!$A$1:$ZZ$1, 0))</f>
        <v/>
      </c>
    </row>
    <row r="1411">
      <c r="A1411">
        <f>INDEX(resultados!$A$2:$ZZ$2290, 1405, MATCH($B$1, resultados!$A$1:$ZZ$1, 0))</f>
        <v/>
      </c>
      <c r="B1411">
        <f>INDEX(resultados!$A$2:$ZZ$2290, 1405, MATCH($B$2, resultados!$A$1:$ZZ$1, 0))</f>
        <v/>
      </c>
      <c r="C1411">
        <f>INDEX(resultados!$A$2:$ZZ$2290, 1405, MATCH($B$3, resultados!$A$1:$ZZ$1, 0))</f>
        <v/>
      </c>
    </row>
    <row r="1412">
      <c r="A1412">
        <f>INDEX(resultados!$A$2:$ZZ$2290, 1406, MATCH($B$1, resultados!$A$1:$ZZ$1, 0))</f>
        <v/>
      </c>
      <c r="B1412">
        <f>INDEX(resultados!$A$2:$ZZ$2290, 1406, MATCH($B$2, resultados!$A$1:$ZZ$1, 0))</f>
        <v/>
      </c>
      <c r="C1412">
        <f>INDEX(resultados!$A$2:$ZZ$2290, 1406, MATCH($B$3, resultados!$A$1:$ZZ$1, 0))</f>
        <v/>
      </c>
    </row>
    <row r="1413">
      <c r="A1413">
        <f>INDEX(resultados!$A$2:$ZZ$2290, 1407, MATCH($B$1, resultados!$A$1:$ZZ$1, 0))</f>
        <v/>
      </c>
      <c r="B1413">
        <f>INDEX(resultados!$A$2:$ZZ$2290, 1407, MATCH($B$2, resultados!$A$1:$ZZ$1, 0))</f>
        <v/>
      </c>
      <c r="C1413">
        <f>INDEX(resultados!$A$2:$ZZ$2290, 1407, MATCH($B$3, resultados!$A$1:$ZZ$1, 0))</f>
        <v/>
      </c>
    </row>
    <row r="1414">
      <c r="A1414">
        <f>INDEX(resultados!$A$2:$ZZ$2290, 1408, MATCH($B$1, resultados!$A$1:$ZZ$1, 0))</f>
        <v/>
      </c>
      <c r="B1414">
        <f>INDEX(resultados!$A$2:$ZZ$2290, 1408, MATCH($B$2, resultados!$A$1:$ZZ$1, 0))</f>
        <v/>
      </c>
      <c r="C1414">
        <f>INDEX(resultados!$A$2:$ZZ$2290, 1408, MATCH($B$3, resultados!$A$1:$ZZ$1, 0))</f>
        <v/>
      </c>
    </row>
    <row r="1415">
      <c r="A1415">
        <f>INDEX(resultados!$A$2:$ZZ$2290, 1409, MATCH($B$1, resultados!$A$1:$ZZ$1, 0))</f>
        <v/>
      </c>
      <c r="B1415">
        <f>INDEX(resultados!$A$2:$ZZ$2290, 1409, MATCH($B$2, resultados!$A$1:$ZZ$1, 0))</f>
        <v/>
      </c>
      <c r="C1415">
        <f>INDEX(resultados!$A$2:$ZZ$2290, 1409, MATCH($B$3, resultados!$A$1:$ZZ$1, 0))</f>
        <v/>
      </c>
    </row>
    <row r="1416">
      <c r="A1416">
        <f>INDEX(resultados!$A$2:$ZZ$2290, 1410, MATCH($B$1, resultados!$A$1:$ZZ$1, 0))</f>
        <v/>
      </c>
      <c r="B1416">
        <f>INDEX(resultados!$A$2:$ZZ$2290, 1410, MATCH($B$2, resultados!$A$1:$ZZ$1, 0))</f>
        <v/>
      </c>
      <c r="C1416">
        <f>INDEX(resultados!$A$2:$ZZ$2290, 1410, MATCH($B$3, resultados!$A$1:$ZZ$1, 0))</f>
        <v/>
      </c>
    </row>
    <row r="1417">
      <c r="A1417">
        <f>INDEX(resultados!$A$2:$ZZ$2290, 1411, MATCH($B$1, resultados!$A$1:$ZZ$1, 0))</f>
        <v/>
      </c>
      <c r="B1417">
        <f>INDEX(resultados!$A$2:$ZZ$2290, 1411, MATCH($B$2, resultados!$A$1:$ZZ$1, 0))</f>
        <v/>
      </c>
      <c r="C1417">
        <f>INDEX(resultados!$A$2:$ZZ$2290, 1411, MATCH($B$3, resultados!$A$1:$ZZ$1, 0))</f>
        <v/>
      </c>
    </row>
    <row r="1418">
      <c r="A1418">
        <f>INDEX(resultados!$A$2:$ZZ$2290, 1412, MATCH($B$1, resultados!$A$1:$ZZ$1, 0))</f>
        <v/>
      </c>
      <c r="B1418">
        <f>INDEX(resultados!$A$2:$ZZ$2290, 1412, MATCH($B$2, resultados!$A$1:$ZZ$1, 0))</f>
        <v/>
      </c>
      <c r="C1418">
        <f>INDEX(resultados!$A$2:$ZZ$2290, 1412, MATCH($B$3, resultados!$A$1:$ZZ$1, 0))</f>
        <v/>
      </c>
    </row>
    <row r="1419">
      <c r="A1419">
        <f>INDEX(resultados!$A$2:$ZZ$2290, 1413, MATCH($B$1, resultados!$A$1:$ZZ$1, 0))</f>
        <v/>
      </c>
      <c r="B1419">
        <f>INDEX(resultados!$A$2:$ZZ$2290, 1413, MATCH($B$2, resultados!$A$1:$ZZ$1, 0))</f>
        <v/>
      </c>
      <c r="C1419">
        <f>INDEX(resultados!$A$2:$ZZ$2290, 1413, MATCH($B$3, resultados!$A$1:$ZZ$1, 0))</f>
        <v/>
      </c>
    </row>
    <row r="1420">
      <c r="A1420">
        <f>INDEX(resultados!$A$2:$ZZ$2290, 1414, MATCH($B$1, resultados!$A$1:$ZZ$1, 0))</f>
        <v/>
      </c>
      <c r="B1420">
        <f>INDEX(resultados!$A$2:$ZZ$2290, 1414, MATCH($B$2, resultados!$A$1:$ZZ$1, 0))</f>
        <v/>
      </c>
      <c r="C1420">
        <f>INDEX(resultados!$A$2:$ZZ$2290, 1414, MATCH($B$3, resultados!$A$1:$ZZ$1, 0))</f>
        <v/>
      </c>
    </row>
    <row r="1421">
      <c r="A1421">
        <f>INDEX(resultados!$A$2:$ZZ$2290, 1415, MATCH($B$1, resultados!$A$1:$ZZ$1, 0))</f>
        <v/>
      </c>
      <c r="B1421">
        <f>INDEX(resultados!$A$2:$ZZ$2290, 1415, MATCH($B$2, resultados!$A$1:$ZZ$1, 0))</f>
        <v/>
      </c>
      <c r="C1421">
        <f>INDEX(resultados!$A$2:$ZZ$2290, 1415, MATCH($B$3, resultados!$A$1:$ZZ$1, 0))</f>
        <v/>
      </c>
    </row>
    <row r="1422">
      <c r="A1422">
        <f>INDEX(resultados!$A$2:$ZZ$2290, 1416, MATCH($B$1, resultados!$A$1:$ZZ$1, 0))</f>
        <v/>
      </c>
      <c r="B1422">
        <f>INDEX(resultados!$A$2:$ZZ$2290, 1416, MATCH($B$2, resultados!$A$1:$ZZ$1, 0))</f>
        <v/>
      </c>
      <c r="C1422">
        <f>INDEX(resultados!$A$2:$ZZ$2290, 1416, MATCH($B$3, resultados!$A$1:$ZZ$1, 0))</f>
        <v/>
      </c>
    </row>
    <row r="1423">
      <c r="A1423">
        <f>INDEX(resultados!$A$2:$ZZ$2290, 1417, MATCH($B$1, resultados!$A$1:$ZZ$1, 0))</f>
        <v/>
      </c>
      <c r="B1423">
        <f>INDEX(resultados!$A$2:$ZZ$2290, 1417, MATCH($B$2, resultados!$A$1:$ZZ$1, 0))</f>
        <v/>
      </c>
      <c r="C1423">
        <f>INDEX(resultados!$A$2:$ZZ$2290, 1417, MATCH($B$3, resultados!$A$1:$ZZ$1, 0))</f>
        <v/>
      </c>
    </row>
    <row r="1424">
      <c r="A1424">
        <f>INDEX(resultados!$A$2:$ZZ$2290, 1418, MATCH($B$1, resultados!$A$1:$ZZ$1, 0))</f>
        <v/>
      </c>
      <c r="B1424">
        <f>INDEX(resultados!$A$2:$ZZ$2290, 1418, MATCH($B$2, resultados!$A$1:$ZZ$1, 0))</f>
        <v/>
      </c>
      <c r="C1424">
        <f>INDEX(resultados!$A$2:$ZZ$2290, 1418, MATCH($B$3, resultados!$A$1:$ZZ$1, 0))</f>
        <v/>
      </c>
    </row>
    <row r="1425">
      <c r="A1425">
        <f>INDEX(resultados!$A$2:$ZZ$2290, 1419, MATCH($B$1, resultados!$A$1:$ZZ$1, 0))</f>
        <v/>
      </c>
      <c r="B1425">
        <f>INDEX(resultados!$A$2:$ZZ$2290, 1419, MATCH($B$2, resultados!$A$1:$ZZ$1, 0))</f>
        <v/>
      </c>
      <c r="C1425">
        <f>INDEX(resultados!$A$2:$ZZ$2290, 1419, MATCH($B$3, resultados!$A$1:$ZZ$1, 0))</f>
        <v/>
      </c>
    </row>
    <row r="1426">
      <c r="A1426">
        <f>INDEX(resultados!$A$2:$ZZ$2290, 1420, MATCH($B$1, resultados!$A$1:$ZZ$1, 0))</f>
        <v/>
      </c>
      <c r="B1426">
        <f>INDEX(resultados!$A$2:$ZZ$2290, 1420, MATCH($B$2, resultados!$A$1:$ZZ$1, 0))</f>
        <v/>
      </c>
      <c r="C1426">
        <f>INDEX(resultados!$A$2:$ZZ$2290, 1420, MATCH($B$3, resultados!$A$1:$ZZ$1, 0))</f>
        <v/>
      </c>
    </row>
    <row r="1427">
      <c r="A1427">
        <f>INDEX(resultados!$A$2:$ZZ$2290, 1421, MATCH($B$1, resultados!$A$1:$ZZ$1, 0))</f>
        <v/>
      </c>
      <c r="B1427">
        <f>INDEX(resultados!$A$2:$ZZ$2290, 1421, MATCH($B$2, resultados!$A$1:$ZZ$1, 0))</f>
        <v/>
      </c>
      <c r="C1427">
        <f>INDEX(resultados!$A$2:$ZZ$2290, 1421, MATCH($B$3, resultados!$A$1:$ZZ$1, 0))</f>
        <v/>
      </c>
    </row>
    <row r="1428">
      <c r="A1428">
        <f>INDEX(resultados!$A$2:$ZZ$2290, 1422, MATCH($B$1, resultados!$A$1:$ZZ$1, 0))</f>
        <v/>
      </c>
      <c r="B1428">
        <f>INDEX(resultados!$A$2:$ZZ$2290, 1422, MATCH($B$2, resultados!$A$1:$ZZ$1, 0))</f>
        <v/>
      </c>
      <c r="C1428">
        <f>INDEX(resultados!$A$2:$ZZ$2290, 1422, MATCH($B$3, resultados!$A$1:$ZZ$1, 0))</f>
        <v/>
      </c>
    </row>
    <row r="1429">
      <c r="A1429">
        <f>INDEX(resultados!$A$2:$ZZ$2290, 1423, MATCH($B$1, resultados!$A$1:$ZZ$1, 0))</f>
        <v/>
      </c>
      <c r="B1429">
        <f>INDEX(resultados!$A$2:$ZZ$2290, 1423, MATCH($B$2, resultados!$A$1:$ZZ$1, 0))</f>
        <v/>
      </c>
      <c r="C1429">
        <f>INDEX(resultados!$A$2:$ZZ$2290, 1423, MATCH($B$3, resultados!$A$1:$ZZ$1, 0))</f>
        <v/>
      </c>
    </row>
    <row r="1430">
      <c r="A1430">
        <f>INDEX(resultados!$A$2:$ZZ$2290, 1424, MATCH($B$1, resultados!$A$1:$ZZ$1, 0))</f>
        <v/>
      </c>
      <c r="B1430">
        <f>INDEX(resultados!$A$2:$ZZ$2290, 1424, MATCH($B$2, resultados!$A$1:$ZZ$1, 0))</f>
        <v/>
      </c>
      <c r="C1430">
        <f>INDEX(resultados!$A$2:$ZZ$2290, 1424, MATCH($B$3, resultados!$A$1:$ZZ$1, 0))</f>
        <v/>
      </c>
    </row>
    <row r="1431">
      <c r="A1431">
        <f>INDEX(resultados!$A$2:$ZZ$2290, 1425, MATCH($B$1, resultados!$A$1:$ZZ$1, 0))</f>
        <v/>
      </c>
      <c r="B1431">
        <f>INDEX(resultados!$A$2:$ZZ$2290, 1425, MATCH($B$2, resultados!$A$1:$ZZ$1, 0))</f>
        <v/>
      </c>
      <c r="C1431">
        <f>INDEX(resultados!$A$2:$ZZ$2290, 1425, MATCH($B$3, resultados!$A$1:$ZZ$1, 0))</f>
        <v/>
      </c>
    </row>
    <row r="1432">
      <c r="A1432">
        <f>INDEX(resultados!$A$2:$ZZ$2290, 1426, MATCH($B$1, resultados!$A$1:$ZZ$1, 0))</f>
        <v/>
      </c>
      <c r="B1432">
        <f>INDEX(resultados!$A$2:$ZZ$2290, 1426, MATCH($B$2, resultados!$A$1:$ZZ$1, 0))</f>
        <v/>
      </c>
      <c r="C1432">
        <f>INDEX(resultados!$A$2:$ZZ$2290, 1426, MATCH($B$3, resultados!$A$1:$ZZ$1, 0))</f>
        <v/>
      </c>
    </row>
    <row r="1433">
      <c r="A1433">
        <f>INDEX(resultados!$A$2:$ZZ$2290, 1427, MATCH($B$1, resultados!$A$1:$ZZ$1, 0))</f>
        <v/>
      </c>
      <c r="B1433">
        <f>INDEX(resultados!$A$2:$ZZ$2290, 1427, MATCH($B$2, resultados!$A$1:$ZZ$1, 0))</f>
        <v/>
      </c>
      <c r="C1433">
        <f>INDEX(resultados!$A$2:$ZZ$2290, 1427, MATCH($B$3, resultados!$A$1:$ZZ$1, 0))</f>
        <v/>
      </c>
    </row>
    <row r="1434">
      <c r="A1434">
        <f>INDEX(resultados!$A$2:$ZZ$2290, 1428, MATCH($B$1, resultados!$A$1:$ZZ$1, 0))</f>
        <v/>
      </c>
      <c r="B1434">
        <f>INDEX(resultados!$A$2:$ZZ$2290, 1428, MATCH($B$2, resultados!$A$1:$ZZ$1, 0))</f>
        <v/>
      </c>
      <c r="C1434">
        <f>INDEX(resultados!$A$2:$ZZ$2290, 1428, MATCH($B$3, resultados!$A$1:$ZZ$1, 0))</f>
        <v/>
      </c>
    </row>
    <row r="1435">
      <c r="A1435">
        <f>INDEX(resultados!$A$2:$ZZ$2290, 1429, MATCH($B$1, resultados!$A$1:$ZZ$1, 0))</f>
        <v/>
      </c>
      <c r="B1435">
        <f>INDEX(resultados!$A$2:$ZZ$2290, 1429, MATCH($B$2, resultados!$A$1:$ZZ$1, 0))</f>
        <v/>
      </c>
      <c r="C1435">
        <f>INDEX(resultados!$A$2:$ZZ$2290, 1429, MATCH($B$3, resultados!$A$1:$ZZ$1, 0))</f>
        <v/>
      </c>
    </row>
    <row r="1436">
      <c r="A1436">
        <f>INDEX(resultados!$A$2:$ZZ$2290, 1430, MATCH($B$1, resultados!$A$1:$ZZ$1, 0))</f>
        <v/>
      </c>
      <c r="B1436">
        <f>INDEX(resultados!$A$2:$ZZ$2290, 1430, MATCH($B$2, resultados!$A$1:$ZZ$1, 0))</f>
        <v/>
      </c>
      <c r="C1436">
        <f>INDEX(resultados!$A$2:$ZZ$2290, 1430, MATCH($B$3, resultados!$A$1:$ZZ$1, 0))</f>
        <v/>
      </c>
    </row>
    <row r="1437">
      <c r="A1437">
        <f>INDEX(resultados!$A$2:$ZZ$2290, 1431, MATCH($B$1, resultados!$A$1:$ZZ$1, 0))</f>
        <v/>
      </c>
      <c r="B1437">
        <f>INDEX(resultados!$A$2:$ZZ$2290, 1431, MATCH($B$2, resultados!$A$1:$ZZ$1, 0))</f>
        <v/>
      </c>
      <c r="C1437">
        <f>INDEX(resultados!$A$2:$ZZ$2290, 1431, MATCH($B$3, resultados!$A$1:$ZZ$1, 0))</f>
        <v/>
      </c>
    </row>
    <row r="1438">
      <c r="A1438">
        <f>INDEX(resultados!$A$2:$ZZ$2290, 1432, MATCH($B$1, resultados!$A$1:$ZZ$1, 0))</f>
        <v/>
      </c>
      <c r="B1438">
        <f>INDEX(resultados!$A$2:$ZZ$2290, 1432, MATCH($B$2, resultados!$A$1:$ZZ$1, 0))</f>
        <v/>
      </c>
      <c r="C1438">
        <f>INDEX(resultados!$A$2:$ZZ$2290, 1432, MATCH($B$3, resultados!$A$1:$ZZ$1, 0))</f>
        <v/>
      </c>
    </row>
    <row r="1439">
      <c r="A1439">
        <f>INDEX(resultados!$A$2:$ZZ$2290, 1433, MATCH($B$1, resultados!$A$1:$ZZ$1, 0))</f>
        <v/>
      </c>
      <c r="B1439">
        <f>INDEX(resultados!$A$2:$ZZ$2290, 1433, MATCH($B$2, resultados!$A$1:$ZZ$1, 0))</f>
        <v/>
      </c>
      <c r="C1439">
        <f>INDEX(resultados!$A$2:$ZZ$2290, 1433, MATCH($B$3, resultados!$A$1:$ZZ$1, 0))</f>
        <v/>
      </c>
    </row>
    <row r="1440">
      <c r="A1440">
        <f>INDEX(resultados!$A$2:$ZZ$2290, 1434, MATCH($B$1, resultados!$A$1:$ZZ$1, 0))</f>
        <v/>
      </c>
      <c r="B1440">
        <f>INDEX(resultados!$A$2:$ZZ$2290, 1434, MATCH($B$2, resultados!$A$1:$ZZ$1, 0))</f>
        <v/>
      </c>
      <c r="C1440">
        <f>INDEX(resultados!$A$2:$ZZ$2290, 1434, MATCH($B$3, resultados!$A$1:$ZZ$1, 0))</f>
        <v/>
      </c>
    </row>
    <row r="1441">
      <c r="A1441">
        <f>INDEX(resultados!$A$2:$ZZ$2290, 1435, MATCH($B$1, resultados!$A$1:$ZZ$1, 0))</f>
        <v/>
      </c>
      <c r="B1441">
        <f>INDEX(resultados!$A$2:$ZZ$2290, 1435, MATCH($B$2, resultados!$A$1:$ZZ$1, 0))</f>
        <v/>
      </c>
      <c r="C1441">
        <f>INDEX(resultados!$A$2:$ZZ$2290, 1435, MATCH($B$3, resultados!$A$1:$ZZ$1, 0))</f>
        <v/>
      </c>
    </row>
    <row r="1442">
      <c r="A1442">
        <f>INDEX(resultados!$A$2:$ZZ$2290, 1436, MATCH($B$1, resultados!$A$1:$ZZ$1, 0))</f>
        <v/>
      </c>
      <c r="B1442">
        <f>INDEX(resultados!$A$2:$ZZ$2290, 1436, MATCH($B$2, resultados!$A$1:$ZZ$1, 0))</f>
        <v/>
      </c>
      <c r="C1442">
        <f>INDEX(resultados!$A$2:$ZZ$2290, 1436, MATCH($B$3, resultados!$A$1:$ZZ$1, 0))</f>
        <v/>
      </c>
    </row>
    <row r="1443">
      <c r="A1443">
        <f>INDEX(resultados!$A$2:$ZZ$2290, 1437, MATCH($B$1, resultados!$A$1:$ZZ$1, 0))</f>
        <v/>
      </c>
      <c r="B1443">
        <f>INDEX(resultados!$A$2:$ZZ$2290, 1437, MATCH($B$2, resultados!$A$1:$ZZ$1, 0))</f>
        <v/>
      </c>
      <c r="C1443">
        <f>INDEX(resultados!$A$2:$ZZ$2290, 1437, MATCH($B$3, resultados!$A$1:$ZZ$1, 0))</f>
        <v/>
      </c>
    </row>
    <row r="1444">
      <c r="A1444">
        <f>INDEX(resultados!$A$2:$ZZ$2290, 1438, MATCH($B$1, resultados!$A$1:$ZZ$1, 0))</f>
        <v/>
      </c>
      <c r="B1444">
        <f>INDEX(resultados!$A$2:$ZZ$2290, 1438, MATCH($B$2, resultados!$A$1:$ZZ$1, 0))</f>
        <v/>
      </c>
      <c r="C1444">
        <f>INDEX(resultados!$A$2:$ZZ$2290, 1438, MATCH($B$3, resultados!$A$1:$ZZ$1, 0))</f>
        <v/>
      </c>
    </row>
    <row r="1445">
      <c r="A1445">
        <f>INDEX(resultados!$A$2:$ZZ$2290, 1439, MATCH($B$1, resultados!$A$1:$ZZ$1, 0))</f>
        <v/>
      </c>
      <c r="B1445">
        <f>INDEX(resultados!$A$2:$ZZ$2290, 1439, MATCH($B$2, resultados!$A$1:$ZZ$1, 0))</f>
        <v/>
      </c>
      <c r="C1445">
        <f>INDEX(resultados!$A$2:$ZZ$2290, 1439, MATCH($B$3, resultados!$A$1:$ZZ$1, 0))</f>
        <v/>
      </c>
    </row>
    <row r="1446">
      <c r="A1446">
        <f>INDEX(resultados!$A$2:$ZZ$2290, 1440, MATCH($B$1, resultados!$A$1:$ZZ$1, 0))</f>
        <v/>
      </c>
      <c r="B1446">
        <f>INDEX(resultados!$A$2:$ZZ$2290, 1440, MATCH($B$2, resultados!$A$1:$ZZ$1, 0))</f>
        <v/>
      </c>
      <c r="C1446">
        <f>INDEX(resultados!$A$2:$ZZ$2290, 1440, MATCH($B$3, resultados!$A$1:$ZZ$1, 0))</f>
        <v/>
      </c>
    </row>
    <row r="1447">
      <c r="A1447">
        <f>INDEX(resultados!$A$2:$ZZ$2290, 1441, MATCH($B$1, resultados!$A$1:$ZZ$1, 0))</f>
        <v/>
      </c>
      <c r="B1447">
        <f>INDEX(resultados!$A$2:$ZZ$2290, 1441, MATCH($B$2, resultados!$A$1:$ZZ$1, 0))</f>
        <v/>
      </c>
      <c r="C1447">
        <f>INDEX(resultados!$A$2:$ZZ$2290, 1441, MATCH($B$3, resultados!$A$1:$ZZ$1, 0))</f>
        <v/>
      </c>
    </row>
    <row r="1448">
      <c r="A1448">
        <f>INDEX(resultados!$A$2:$ZZ$2290, 1442, MATCH($B$1, resultados!$A$1:$ZZ$1, 0))</f>
        <v/>
      </c>
      <c r="B1448">
        <f>INDEX(resultados!$A$2:$ZZ$2290, 1442, MATCH($B$2, resultados!$A$1:$ZZ$1, 0))</f>
        <v/>
      </c>
      <c r="C1448">
        <f>INDEX(resultados!$A$2:$ZZ$2290, 1442, MATCH($B$3, resultados!$A$1:$ZZ$1, 0))</f>
        <v/>
      </c>
    </row>
    <row r="1449">
      <c r="A1449">
        <f>INDEX(resultados!$A$2:$ZZ$2290, 1443, MATCH($B$1, resultados!$A$1:$ZZ$1, 0))</f>
        <v/>
      </c>
      <c r="B1449">
        <f>INDEX(resultados!$A$2:$ZZ$2290, 1443, MATCH($B$2, resultados!$A$1:$ZZ$1, 0))</f>
        <v/>
      </c>
      <c r="C1449">
        <f>INDEX(resultados!$A$2:$ZZ$2290, 1443, MATCH($B$3, resultados!$A$1:$ZZ$1, 0))</f>
        <v/>
      </c>
    </row>
    <row r="1450">
      <c r="A1450">
        <f>INDEX(resultados!$A$2:$ZZ$2290, 1444, MATCH($B$1, resultados!$A$1:$ZZ$1, 0))</f>
        <v/>
      </c>
      <c r="B1450">
        <f>INDEX(resultados!$A$2:$ZZ$2290, 1444, MATCH($B$2, resultados!$A$1:$ZZ$1, 0))</f>
        <v/>
      </c>
      <c r="C1450">
        <f>INDEX(resultados!$A$2:$ZZ$2290, 1444, MATCH($B$3, resultados!$A$1:$ZZ$1, 0))</f>
        <v/>
      </c>
    </row>
    <row r="1451">
      <c r="A1451">
        <f>INDEX(resultados!$A$2:$ZZ$2290, 1445, MATCH($B$1, resultados!$A$1:$ZZ$1, 0))</f>
        <v/>
      </c>
      <c r="B1451">
        <f>INDEX(resultados!$A$2:$ZZ$2290, 1445, MATCH($B$2, resultados!$A$1:$ZZ$1, 0))</f>
        <v/>
      </c>
      <c r="C1451">
        <f>INDEX(resultados!$A$2:$ZZ$2290, 1445, MATCH($B$3, resultados!$A$1:$ZZ$1, 0))</f>
        <v/>
      </c>
    </row>
    <row r="1452">
      <c r="A1452">
        <f>INDEX(resultados!$A$2:$ZZ$2290, 1446, MATCH($B$1, resultados!$A$1:$ZZ$1, 0))</f>
        <v/>
      </c>
      <c r="B1452">
        <f>INDEX(resultados!$A$2:$ZZ$2290, 1446, MATCH($B$2, resultados!$A$1:$ZZ$1, 0))</f>
        <v/>
      </c>
      <c r="C1452">
        <f>INDEX(resultados!$A$2:$ZZ$2290, 1446, MATCH($B$3, resultados!$A$1:$ZZ$1, 0))</f>
        <v/>
      </c>
    </row>
    <row r="1453">
      <c r="A1453">
        <f>INDEX(resultados!$A$2:$ZZ$2290, 1447, MATCH($B$1, resultados!$A$1:$ZZ$1, 0))</f>
        <v/>
      </c>
      <c r="B1453">
        <f>INDEX(resultados!$A$2:$ZZ$2290, 1447, MATCH($B$2, resultados!$A$1:$ZZ$1, 0))</f>
        <v/>
      </c>
      <c r="C1453">
        <f>INDEX(resultados!$A$2:$ZZ$2290, 1447, MATCH($B$3, resultados!$A$1:$ZZ$1, 0))</f>
        <v/>
      </c>
    </row>
    <row r="1454">
      <c r="A1454">
        <f>INDEX(resultados!$A$2:$ZZ$2290, 1448, MATCH($B$1, resultados!$A$1:$ZZ$1, 0))</f>
        <v/>
      </c>
      <c r="B1454">
        <f>INDEX(resultados!$A$2:$ZZ$2290, 1448, MATCH($B$2, resultados!$A$1:$ZZ$1, 0))</f>
        <v/>
      </c>
      <c r="C1454">
        <f>INDEX(resultados!$A$2:$ZZ$2290, 1448, MATCH($B$3, resultados!$A$1:$ZZ$1, 0))</f>
        <v/>
      </c>
    </row>
    <row r="1455">
      <c r="A1455">
        <f>INDEX(resultados!$A$2:$ZZ$2290, 1449, MATCH($B$1, resultados!$A$1:$ZZ$1, 0))</f>
        <v/>
      </c>
      <c r="B1455">
        <f>INDEX(resultados!$A$2:$ZZ$2290, 1449, MATCH($B$2, resultados!$A$1:$ZZ$1, 0))</f>
        <v/>
      </c>
      <c r="C1455">
        <f>INDEX(resultados!$A$2:$ZZ$2290, 1449, MATCH($B$3, resultados!$A$1:$ZZ$1, 0))</f>
        <v/>
      </c>
    </row>
    <row r="1456">
      <c r="A1456">
        <f>INDEX(resultados!$A$2:$ZZ$2290, 1450, MATCH($B$1, resultados!$A$1:$ZZ$1, 0))</f>
        <v/>
      </c>
      <c r="B1456">
        <f>INDEX(resultados!$A$2:$ZZ$2290, 1450, MATCH($B$2, resultados!$A$1:$ZZ$1, 0))</f>
        <v/>
      </c>
      <c r="C1456">
        <f>INDEX(resultados!$A$2:$ZZ$2290, 1450, MATCH($B$3, resultados!$A$1:$ZZ$1, 0))</f>
        <v/>
      </c>
    </row>
    <row r="1457">
      <c r="A1457">
        <f>INDEX(resultados!$A$2:$ZZ$2290, 1451, MATCH($B$1, resultados!$A$1:$ZZ$1, 0))</f>
        <v/>
      </c>
      <c r="B1457">
        <f>INDEX(resultados!$A$2:$ZZ$2290, 1451, MATCH($B$2, resultados!$A$1:$ZZ$1, 0))</f>
        <v/>
      </c>
      <c r="C1457">
        <f>INDEX(resultados!$A$2:$ZZ$2290, 1451, MATCH($B$3, resultados!$A$1:$ZZ$1, 0))</f>
        <v/>
      </c>
    </row>
    <row r="1458">
      <c r="A1458">
        <f>INDEX(resultados!$A$2:$ZZ$2290, 1452, MATCH($B$1, resultados!$A$1:$ZZ$1, 0))</f>
        <v/>
      </c>
      <c r="B1458">
        <f>INDEX(resultados!$A$2:$ZZ$2290, 1452, MATCH($B$2, resultados!$A$1:$ZZ$1, 0))</f>
        <v/>
      </c>
      <c r="C1458">
        <f>INDEX(resultados!$A$2:$ZZ$2290, 1452, MATCH($B$3, resultados!$A$1:$ZZ$1, 0))</f>
        <v/>
      </c>
    </row>
    <row r="1459">
      <c r="A1459">
        <f>INDEX(resultados!$A$2:$ZZ$2290, 1453, MATCH($B$1, resultados!$A$1:$ZZ$1, 0))</f>
        <v/>
      </c>
      <c r="B1459">
        <f>INDEX(resultados!$A$2:$ZZ$2290, 1453, MATCH($B$2, resultados!$A$1:$ZZ$1, 0))</f>
        <v/>
      </c>
      <c r="C1459">
        <f>INDEX(resultados!$A$2:$ZZ$2290, 1453, MATCH($B$3, resultados!$A$1:$ZZ$1, 0))</f>
        <v/>
      </c>
    </row>
    <row r="1460">
      <c r="A1460">
        <f>INDEX(resultados!$A$2:$ZZ$2290, 1454, MATCH($B$1, resultados!$A$1:$ZZ$1, 0))</f>
        <v/>
      </c>
      <c r="B1460">
        <f>INDEX(resultados!$A$2:$ZZ$2290, 1454, MATCH($B$2, resultados!$A$1:$ZZ$1, 0))</f>
        <v/>
      </c>
      <c r="C1460">
        <f>INDEX(resultados!$A$2:$ZZ$2290, 1454, MATCH($B$3, resultados!$A$1:$ZZ$1, 0))</f>
        <v/>
      </c>
    </row>
    <row r="1461">
      <c r="A1461">
        <f>INDEX(resultados!$A$2:$ZZ$2290, 1455, MATCH($B$1, resultados!$A$1:$ZZ$1, 0))</f>
        <v/>
      </c>
      <c r="B1461">
        <f>INDEX(resultados!$A$2:$ZZ$2290, 1455, MATCH($B$2, resultados!$A$1:$ZZ$1, 0))</f>
        <v/>
      </c>
      <c r="C1461">
        <f>INDEX(resultados!$A$2:$ZZ$2290, 1455, MATCH($B$3, resultados!$A$1:$ZZ$1, 0))</f>
        <v/>
      </c>
    </row>
    <row r="1462">
      <c r="A1462">
        <f>INDEX(resultados!$A$2:$ZZ$2290, 1456, MATCH($B$1, resultados!$A$1:$ZZ$1, 0))</f>
        <v/>
      </c>
      <c r="B1462">
        <f>INDEX(resultados!$A$2:$ZZ$2290, 1456, MATCH($B$2, resultados!$A$1:$ZZ$1, 0))</f>
        <v/>
      </c>
      <c r="C1462">
        <f>INDEX(resultados!$A$2:$ZZ$2290, 1456, MATCH($B$3, resultados!$A$1:$ZZ$1, 0))</f>
        <v/>
      </c>
    </row>
    <row r="1463">
      <c r="A1463">
        <f>INDEX(resultados!$A$2:$ZZ$2290, 1457, MATCH($B$1, resultados!$A$1:$ZZ$1, 0))</f>
        <v/>
      </c>
      <c r="B1463">
        <f>INDEX(resultados!$A$2:$ZZ$2290, 1457, MATCH($B$2, resultados!$A$1:$ZZ$1, 0))</f>
        <v/>
      </c>
      <c r="C1463">
        <f>INDEX(resultados!$A$2:$ZZ$2290, 1457, MATCH($B$3, resultados!$A$1:$ZZ$1, 0))</f>
        <v/>
      </c>
    </row>
    <row r="1464">
      <c r="A1464">
        <f>INDEX(resultados!$A$2:$ZZ$2290, 1458, MATCH($B$1, resultados!$A$1:$ZZ$1, 0))</f>
        <v/>
      </c>
      <c r="B1464">
        <f>INDEX(resultados!$A$2:$ZZ$2290, 1458, MATCH($B$2, resultados!$A$1:$ZZ$1, 0))</f>
        <v/>
      </c>
      <c r="C1464">
        <f>INDEX(resultados!$A$2:$ZZ$2290, 1458, MATCH($B$3, resultados!$A$1:$ZZ$1, 0))</f>
        <v/>
      </c>
    </row>
    <row r="1465">
      <c r="A1465">
        <f>INDEX(resultados!$A$2:$ZZ$2290, 1459, MATCH($B$1, resultados!$A$1:$ZZ$1, 0))</f>
        <v/>
      </c>
      <c r="B1465">
        <f>INDEX(resultados!$A$2:$ZZ$2290, 1459, MATCH($B$2, resultados!$A$1:$ZZ$1, 0))</f>
        <v/>
      </c>
      <c r="C1465">
        <f>INDEX(resultados!$A$2:$ZZ$2290, 1459, MATCH($B$3, resultados!$A$1:$ZZ$1, 0))</f>
        <v/>
      </c>
    </row>
    <row r="1466">
      <c r="A1466">
        <f>INDEX(resultados!$A$2:$ZZ$2290, 1460, MATCH($B$1, resultados!$A$1:$ZZ$1, 0))</f>
        <v/>
      </c>
      <c r="B1466">
        <f>INDEX(resultados!$A$2:$ZZ$2290, 1460, MATCH($B$2, resultados!$A$1:$ZZ$1, 0))</f>
        <v/>
      </c>
      <c r="C1466">
        <f>INDEX(resultados!$A$2:$ZZ$2290, 1460, MATCH($B$3, resultados!$A$1:$ZZ$1, 0))</f>
        <v/>
      </c>
    </row>
    <row r="1467">
      <c r="A1467">
        <f>INDEX(resultados!$A$2:$ZZ$2290, 1461, MATCH($B$1, resultados!$A$1:$ZZ$1, 0))</f>
        <v/>
      </c>
      <c r="B1467">
        <f>INDEX(resultados!$A$2:$ZZ$2290, 1461, MATCH($B$2, resultados!$A$1:$ZZ$1, 0))</f>
        <v/>
      </c>
      <c r="C1467">
        <f>INDEX(resultados!$A$2:$ZZ$2290, 1461, MATCH($B$3, resultados!$A$1:$ZZ$1, 0))</f>
        <v/>
      </c>
    </row>
    <row r="1468">
      <c r="A1468">
        <f>INDEX(resultados!$A$2:$ZZ$2290, 1462, MATCH($B$1, resultados!$A$1:$ZZ$1, 0))</f>
        <v/>
      </c>
      <c r="B1468">
        <f>INDEX(resultados!$A$2:$ZZ$2290, 1462, MATCH($B$2, resultados!$A$1:$ZZ$1, 0))</f>
        <v/>
      </c>
      <c r="C1468">
        <f>INDEX(resultados!$A$2:$ZZ$2290, 1462, MATCH($B$3, resultados!$A$1:$ZZ$1, 0))</f>
        <v/>
      </c>
    </row>
    <row r="1469">
      <c r="A1469">
        <f>INDEX(resultados!$A$2:$ZZ$2290, 1463, MATCH($B$1, resultados!$A$1:$ZZ$1, 0))</f>
        <v/>
      </c>
      <c r="B1469">
        <f>INDEX(resultados!$A$2:$ZZ$2290, 1463, MATCH($B$2, resultados!$A$1:$ZZ$1, 0))</f>
        <v/>
      </c>
      <c r="C1469">
        <f>INDEX(resultados!$A$2:$ZZ$2290, 1463, MATCH($B$3, resultados!$A$1:$ZZ$1, 0))</f>
        <v/>
      </c>
    </row>
    <row r="1470">
      <c r="A1470">
        <f>INDEX(resultados!$A$2:$ZZ$2290, 1464, MATCH($B$1, resultados!$A$1:$ZZ$1, 0))</f>
        <v/>
      </c>
      <c r="B1470">
        <f>INDEX(resultados!$A$2:$ZZ$2290, 1464, MATCH($B$2, resultados!$A$1:$ZZ$1, 0))</f>
        <v/>
      </c>
      <c r="C1470">
        <f>INDEX(resultados!$A$2:$ZZ$2290, 1464, MATCH($B$3, resultados!$A$1:$ZZ$1, 0))</f>
        <v/>
      </c>
    </row>
    <row r="1471">
      <c r="A1471">
        <f>INDEX(resultados!$A$2:$ZZ$2290, 1465, MATCH($B$1, resultados!$A$1:$ZZ$1, 0))</f>
        <v/>
      </c>
      <c r="B1471">
        <f>INDEX(resultados!$A$2:$ZZ$2290, 1465, MATCH($B$2, resultados!$A$1:$ZZ$1, 0))</f>
        <v/>
      </c>
      <c r="C1471">
        <f>INDEX(resultados!$A$2:$ZZ$2290, 1465, MATCH($B$3, resultados!$A$1:$ZZ$1, 0))</f>
        <v/>
      </c>
    </row>
    <row r="1472">
      <c r="A1472">
        <f>INDEX(resultados!$A$2:$ZZ$2290, 1466, MATCH($B$1, resultados!$A$1:$ZZ$1, 0))</f>
        <v/>
      </c>
      <c r="B1472">
        <f>INDEX(resultados!$A$2:$ZZ$2290, 1466, MATCH($B$2, resultados!$A$1:$ZZ$1, 0))</f>
        <v/>
      </c>
      <c r="C1472">
        <f>INDEX(resultados!$A$2:$ZZ$2290, 1466, MATCH($B$3, resultados!$A$1:$ZZ$1, 0))</f>
        <v/>
      </c>
    </row>
    <row r="1473">
      <c r="A1473">
        <f>INDEX(resultados!$A$2:$ZZ$2290, 1467, MATCH($B$1, resultados!$A$1:$ZZ$1, 0))</f>
        <v/>
      </c>
      <c r="B1473">
        <f>INDEX(resultados!$A$2:$ZZ$2290, 1467, MATCH($B$2, resultados!$A$1:$ZZ$1, 0))</f>
        <v/>
      </c>
      <c r="C1473">
        <f>INDEX(resultados!$A$2:$ZZ$2290, 1467, MATCH($B$3, resultados!$A$1:$ZZ$1, 0))</f>
        <v/>
      </c>
    </row>
    <row r="1474">
      <c r="A1474">
        <f>INDEX(resultados!$A$2:$ZZ$2290, 1468, MATCH($B$1, resultados!$A$1:$ZZ$1, 0))</f>
        <v/>
      </c>
      <c r="B1474">
        <f>INDEX(resultados!$A$2:$ZZ$2290, 1468, MATCH($B$2, resultados!$A$1:$ZZ$1, 0))</f>
        <v/>
      </c>
      <c r="C1474">
        <f>INDEX(resultados!$A$2:$ZZ$2290, 1468, MATCH($B$3, resultados!$A$1:$ZZ$1, 0))</f>
        <v/>
      </c>
    </row>
    <row r="1475">
      <c r="A1475">
        <f>INDEX(resultados!$A$2:$ZZ$2290, 1469, MATCH($B$1, resultados!$A$1:$ZZ$1, 0))</f>
        <v/>
      </c>
      <c r="B1475">
        <f>INDEX(resultados!$A$2:$ZZ$2290, 1469, MATCH($B$2, resultados!$A$1:$ZZ$1, 0))</f>
        <v/>
      </c>
      <c r="C1475">
        <f>INDEX(resultados!$A$2:$ZZ$2290, 1469, MATCH($B$3, resultados!$A$1:$ZZ$1, 0))</f>
        <v/>
      </c>
    </row>
    <row r="1476">
      <c r="A1476">
        <f>INDEX(resultados!$A$2:$ZZ$2290, 1470, MATCH($B$1, resultados!$A$1:$ZZ$1, 0))</f>
        <v/>
      </c>
      <c r="B1476">
        <f>INDEX(resultados!$A$2:$ZZ$2290, 1470, MATCH($B$2, resultados!$A$1:$ZZ$1, 0))</f>
        <v/>
      </c>
      <c r="C1476">
        <f>INDEX(resultados!$A$2:$ZZ$2290, 1470, MATCH($B$3, resultados!$A$1:$ZZ$1, 0))</f>
        <v/>
      </c>
    </row>
    <row r="1477">
      <c r="A1477">
        <f>INDEX(resultados!$A$2:$ZZ$2290, 1471, MATCH($B$1, resultados!$A$1:$ZZ$1, 0))</f>
        <v/>
      </c>
      <c r="B1477">
        <f>INDEX(resultados!$A$2:$ZZ$2290, 1471, MATCH($B$2, resultados!$A$1:$ZZ$1, 0))</f>
        <v/>
      </c>
      <c r="C1477">
        <f>INDEX(resultados!$A$2:$ZZ$2290, 1471, MATCH($B$3, resultados!$A$1:$ZZ$1, 0))</f>
        <v/>
      </c>
    </row>
    <row r="1478">
      <c r="A1478">
        <f>INDEX(resultados!$A$2:$ZZ$2290, 1472, MATCH($B$1, resultados!$A$1:$ZZ$1, 0))</f>
        <v/>
      </c>
      <c r="B1478">
        <f>INDEX(resultados!$A$2:$ZZ$2290, 1472, MATCH($B$2, resultados!$A$1:$ZZ$1, 0))</f>
        <v/>
      </c>
      <c r="C1478">
        <f>INDEX(resultados!$A$2:$ZZ$2290, 1472, MATCH($B$3, resultados!$A$1:$ZZ$1, 0))</f>
        <v/>
      </c>
    </row>
    <row r="1479">
      <c r="A1479">
        <f>INDEX(resultados!$A$2:$ZZ$2290, 1473, MATCH($B$1, resultados!$A$1:$ZZ$1, 0))</f>
        <v/>
      </c>
      <c r="B1479">
        <f>INDEX(resultados!$A$2:$ZZ$2290, 1473, MATCH($B$2, resultados!$A$1:$ZZ$1, 0))</f>
        <v/>
      </c>
      <c r="C1479">
        <f>INDEX(resultados!$A$2:$ZZ$2290, 1473, MATCH($B$3, resultados!$A$1:$ZZ$1, 0))</f>
        <v/>
      </c>
    </row>
    <row r="1480">
      <c r="A1480">
        <f>INDEX(resultados!$A$2:$ZZ$2290, 1474, MATCH($B$1, resultados!$A$1:$ZZ$1, 0))</f>
        <v/>
      </c>
      <c r="B1480">
        <f>INDEX(resultados!$A$2:$ZZ$2290, 1474, MATCH($B$2, resultados!$A$1:$ZZ$1, 0))</f>
        <v/>
      </c>
      <c r="C1480">
        <f>INDEX(resultados!$A$2:$ZZ$2290, 1474, MATCH($B$3, resultados!$A$1:$ZZ$1, 0))</f>
        <v/>
      </c>
    </row>
    <row r="1481">
      <c r="A1481">
        <f>INDEX(resultados!$A$2:$ZZ$2290, 1475, MATCH($B$1, resultados!$A$1:$ZZ$1, 0))</f>
        <v/>
      </c>
      <c r="B1481">
        <f>INDEX(resultados!$A$2:$ZZ$2290, 1475, MATCH($B$2, resultados!$A$1:$ZZ$1, 0))</f>
        <v/>
      </c>
      <c r="C1481">
        <f>INDEX(resultados!$A$2:$ZZ$2290, 1475, MATCH($B$3, resultados!$A$1:$ZZ$1, 0))</f>
        <v/>
      </c>
    </row>
    <row r="1482">
      <c r="A1482">
        <f>INDEX(resultados!$A$2:$ZZ$2290, 1476, MATCH($B$1, resultados!$A$1:$ZZ$1, 0))</f>
        <v/>
      </c>
      <c r="B1482">
        <f>INDEX(resultados!$A$2:$ZZ$2290, 1476, MATCH($B$2, resultados!$A$1:$ZZ$1, 0))</f>
        <v/>
      </c>
      <c r="C1482">
        <f>INDEX(resultados!$A$2:$ZZ$2290, 1476, MATCH($B$3, resultados!$A$1:$ZZ$1, 0))</f>
        <v/>
      </c>
    </row>
    <row r="1483">
      <c r="A1483">
        <f>INDEX(resultados!$A$2:$ZZ$2290, 1477, MATCH($B$1, resultados!$A$1:$ZZ$1, 0))</f>
        <v/>
      </c>
      <c r="B1483">
        <f>INDEX(resultados!$A$2:$ZZ$2290, 1477, MATCH($B$2, resultados!$A$1:$ZZ$1, 0))</f>
        <v/>
      </c>
      <c r="C1483">
        <f>INDEX(resultados!$A$2:$ZZ$2290, 1477, MATCH($B$3, resultados!$A$1:$ZZ$1, 0))</f>
        <v/>
      </c>
    </row>
    <row r="1484">
      <c r="A1484">
        <f>INDEX(resultados!$A$2:$ZZ$2290, 1478, MATCH($B$1, resultados!$A$1:$ZZ$1, 0))</f>
        <v/>
      </c>
      <c r="B1484">
        <f>INDEX(resultados!$A$2:$ZZ$2290, 1478, MATCH($B$2, resultados!$A$1:$ZZ$1, 0))</f>
        <v/>
      </c>
      <c r="C1484">
        <f>INDEX(resultados!$A$2:$ZZ$2290, 1478, MATCH($B$3, resultados!$A$1:$ZZ$1, 0))</f>
        <v/>
      </c>
    </row>
    <row r="1485">
      <c r="A1485">
        <f>INDEX(resultados!$A$2:$ZZ$2290, 1479, MATCH($B$1, resultados!$A$1:$ZZ$1, 0))</f>
        <v/>
      </c>
      <c r="B1485">
        <f>INDEX(resultados!$A$2:$ZZ$2290, 1479, MATCH($B$2, resultados!$A$1:$ZZ$1, 0))</f>
        <v/>
      </c>
      <c r="C1485">
        <f>INDEX(resultados!$A$2:$ZZ$2290, 1479, MATCH($B$3, resultados!$A$1:$ZZ$1, 0))</f>
        <v/>
      </c>
    </row>
    <row r="1486">
      <c r="A1486">
        <f>INDEX(resultados!$A$2:$ZZ$2290, 1480, MATCH($B$1, resultados!$A$1:$ZZ$1, 0))</f>
        <v/>
      </c>
      <c r="B1486">
        <f>INDEX(resultados!$A$2:$ZZ$2290, 1480, MATCH($B$2, resultados!$A$1:$ZZ$1, 0))</f>
        <v/>
      </c>
      <c r="C1486">
        <f>INDEX(resultados!$A$2:$ZZ$2290, 1480, MATCH($B$3, resultados!$A$1:$ZZ$1, 0))</f>
        <v/>
      </c>
    </row>
    <row r="1487">
      <c r="A1487">
        <f>INDEX(resultados!$A$2:$ZZ$2290, 1481, MATCH($B$1, resultados!$A$1:$ZZ$1, 0))</f>
        <v/>
      </c>
      <c r="B1487">
        <f>INDEX(resultados!$A$2:$ZZ$2290, 1481, MATCH($B$2, resultados!$A$1:$ZZ$1, 0))</f>
        <v/>
      </c>
      <c r="C1487">
        <f>INDEX(resultados!$A$2:$ZZ$2290, 1481, MATCH($B$3, resultados!$A$1:$ZZ$1, 0))</f>
        <v/>
      </c>
    </row>
    <row r="1488">
      <c r="A1488">
        <f>INDEX(resultados!$A$2:$ZZ$2290, 1482, MATCH($B$1, resultados!$A$1:$ZZ$1, 0))</f>
        <v/>
      </c>
      <c r="B1488">
        <f>INDEX(resultados!$A$2:$ZZ$2290, 1482, MATCH($B$2, resultados!$A$1:$ZZ$1, 0))</f>
        <v/>
      </c>
      <c r="C1488">
        <f>INDEX(resultados!$A$2:$ZZ$2290, 1482, MATCH($B$3, resultados!$A$1:$ZZ$1, 0))</f>
        <v/>
      </c>
    </row>
    <row r="1489">
      <c r="A1489">
        <f>INDEX(resultados!$A$2:$ZZ$2290, 1483, MATCH($B$1, resultados!$A$1:$ZZ$1, 0))</f>
        <v/>
      </c>
      <c r="B1489">
        <f>INDEX(resultados!$A$2:$ZZ$2290, 1483, MATCH($B$2, resultados!$A$1:$ZZ$1, 0))</f>
        <v/>
      </c>
      <c r="C1489">
        <f>INDEX(resultados!$A$2:$ZZ$2290, 1483, MATCH($B$3, resultados!$A$1:$ZZ$1, 0))</f>
        <v/>
      </c>
    </row>
    <row r="1490">
      <c r="A1490">
        <f>INDEX(resultados!$A$2:$ZZ$2290, 1484, MATCH($B$1, resultados!$A$1:$ZZ$1, 0))</f>
        <v/>
      </c>
      <c r="B1490">
        <f>INDEX(resultados!$A$2:$ZZ$2290, 1484, MATCH($B$2, resultados!$A$1:$ZZ$1, 0))</f>
        <v/>
      </c>
      <c r="C1490">
        <f>INDEX(resultados!$A$2:$ZZ$2290, 1484, MATCH($B$3, resultados!$A$1:$ZZ$1, 0))</f>
        <v/>
      </c>
    </row>
    <row r="1491">
      <c r="A1491">
        <f>INDEX(resultados!$A$2:$ZZ$2290, 1485, MATCH($B$1, resultados!$A$1:$ZZ$1, 0))</f>
        <v/>
      </c>
      <c r="B1491">
        <f>INDEX(resultados!$A$2:$ZZ$2290, 1485, MATCH($B$2, resultados!$A$1:$ZZ$1, 0))</f>
        <v/>
      </c>
      <c r="C1491">
        <f>INDEX(resultados!$A$2:$ZZ$2290, 1485, MATCH($B$3, resultados!$A$1:$ZZ$1, 0))</f>
        <v/>
      </c>
    </row>
    <row r="1492">
      <c r="A1492">
        <f>INDEX(resultados!$A$2:$ZZ$2290, 1486, MATCH($B$1, resultados!$A$1:$ZZ$1, 0))</f>
        <v/>
      </c>
      <c r="B1492">
        <f>INDEX(resultados!$A$2:$ZZ$2290, 1486, MATCH($B$2, resultados!$A$1:$ZZ$1, 0))</f>
        <v/>
      </c>
      <c r="C1492">
        <f>INDEX(resultados!$A$2:$ZZ$2290, 1486, MATCH($B$3, resultados!$A$1:$ZZ$1, 0))</f>
        <v/>
      </c>
    </row>
    <row r="1493">
      <c r="A1493">
        <f>INDEX(resultados!$A$2:$ZZ$2290, 1487, MATCH($B$1, resultados!$A$1:$ZZ$1, 0))</f>
        <v/>
      </c>
      <c r="B1493">
        <f>INDEX(resultados!$A$2:$ZZ$2290, 1487, MATCH($B$2, resultados!$A$1:$ZZ$1, 0))</f>
        <v/>
      </c>
      <c r="C1493">
        <f>INDEX(resultados!$A$2:$ZZ$2290, 1487, MATCH($B$3, resultados!$A$1:$ZZ$1, 0))</f>
        <v/>
      </c>
    </row>
    <row r="1494">
      <c r="A1494">
        <f>INDEX(resultados!$A$2:$ZZ$2290, 1488, MATCH($B$1, resultados!$A$1:$ZZ$1, 0))</f>
        <v/>
      </c>
      <c r="B1494">
        <f>INDEX(resultados!$A$2:$ZZ$2290, 1488, MATCH($B$2, resultados!$A$1:$ZZ$1, 0))</f>
        <v/>
      </c>
      <c r="C1494">
        <f>INDEX(resultados!$A$2:$ZZ$2290, 1488, MATCH($B$3, resultados!$A$1:$ZZ$1, 0))</f>
        <v/>
      </c>
    </row>
    <row r="1495">
      <c r="A1495">
        <f>INDEX(resultados!$A$2:$ZZ$2290, 1489, MATCH($B$1, resultados!$A$1:$ZZ$1, 0))</f>
        <v/>
      </c>
      <c r="B1495">
        <f>INDEX(resultados!$A$2:$ZZ$2290, 1489, MATCH($B$2, resultados!$A$1:$ZZ$1, 0))</f>
        <v/>
      </c>
      <c r="C1495">
        <f>INDEX(resultados!$A$2:$ZZ$2290, 1489, MATCH($B$3, resultados!$A$1:$ZZ$1, 0))</f>
        <v/>
      </c>
    </row>
    <row r="1496">
      <c r="A1496">
        <f>INDEX(resultados!$A$2:$ZZ$2290, 1490, MATCH($B$1, resultados!$A$1:$ZZ$1, 0))</f>
        <v/>
      </c>
      <c r="B1496">
        <f>INDEX(resultados!$A$2:$ZZ$2290, 1490, MATCH($B$2, resultados!$A$1:$ZZ$1, 0))</f>
        <v/>
      </c>
      <c r="C1496">
        <f>INDEX(resultados!$A$2:$ZZ$2290, 1490, MATCH($B$3, resultados!$A$1:$ZZ$1, 0))</f>
        <v/>
      </c>
    </row>
    <row r="1497">
      <c r="A1497">
        <f>INDEX(resultados!$A$2:$ZZ$2290, 1491, MATCH($B$1, resultados!$A$1:$ZZ$1, 0))</f>
        <v/>
      </c>
      <c r="B1497">
        <f>INDEX(resultados!$A$2:$ZZ$2290, 1491, MATCH($B$2, resultados!$A$1:$ZZ$1, 0))</f>
        <v/>
      </c>
      <c r="C1497">
        <f>INDEX(resultados!$A$2:$ZZ$2290, 1491, MATCH($B$3, resultados!$A$1:$ZZ$1, 0))</f>
        <v/>
      </c>
    </row>
    <row r="1498">
      <c r="A1498">
        <f>INDEX(resultados!$A$2:$ZZ$2290, 1492, MATCH($B$1, resultados!$A$1:$ZZ$1, 0))</f>
        <v/>
      </c>
      <c r="B1498">
        <f>INDEX(resultados!$A$2:$ZZ$2290, 1492, MATCH($B$2, resultados!$A$1:$ZZ$1, 0))</f>
        <v/>
      </c>
      <c r="C1498">
        <f>INDEX(resultados!$A$2:$ZZ$2290, 1492, MATCH($B$3, resultados!$A$1:$ZZ$1, 0))</f>
        <v/>
      </c>
    </row>
    <row r="1499">
      <c r="A1499">
        <f>INDEX(resultados!$A$2:$ZZ$2290, 1493, MATCH($B$1, resultados!$A$1:$ZZ$1, 0))</f>
        <v/>
      </c>
      <c r="B1499">
        <f>INDEX(resultados!$A$2:$ZZ$2290, 1493, MATCH($B$2, resultados!$A$1:$ZZ$1, 0))</f>
        <v/>
      </c>
      <c r="C1499">
        <f>INDEX(resultados!$A$2:$ZZ$2290, 1493, MATCH($B$3, resultados!$A$1:$ZZ$1, 0))</f>
        <v/>
      </c>
    </row>
    <row r="1500">
      <c r="A1500">
        <f>INDEX(resultados!$A$2:$ZZ$2290, 1494, MATCH($B$1, resultados!$A$1:$ZZ$1, 0))</f>
        <v/>
      </c>
      <c r="B1500">
        <f>INDEX(resultados!$A$2:$ZZ$2290, 1494, MATCH($B$2, resultados!$A$1:$ZZ$1, 0))</f>
        <v/>
      </c>
      <c r="C1500">
        <f>INDEX(resultados!$A$2:$ZZ$2290, 1494, MATCH($B$3, resultados!$A$1:$ZZ$1, 0))</f>
        <v/>
      </c>
    </row>
    <row r="1501">
      <c r="A1501">
        <f>INDEX(resultados!$A$2:$ZZ$2290, 1495, MATCH($B$1, resultados!$A$1:$ZZ$1, 0))</f>
        <v/>
      </c>
      <c r="B1501">
        <f>INDEX(resultados!$A$2:$ZZ$2290, 1495, MATCH($B$2, resultados!$A$1:$ZZ$1, 0))</f>
        <v/>
      </c>
      <c r="C1501">
        <f>INDEX(resultados!$A$2:$ZZ$2290, 1495, MATCH($B$3, resultados!$A$1:$ZZ$1, 0))</f>
        <v/>
      </c>
    </row>
    <row r="1502">
      <c r="A1502">
        <f>INDEX(resultados!$A$2:$ZZ$2290, 1496, MATCH($B$1, resultados!$A$1:$ZZ$1, 0))</f>
        <v/>
      </c>
      <c r="B1502">
        <f>INDEX(resultados!$A$2:$ZZ$2290, 1496, MATCH($B$2, resultados!$A$1:$ZZ$1, 0))</f>
        <v/>
      </c>
      <c r="C1502">
        <f>INDEX(resultados!$A$2:$ZZ$2290, 1496, MATCH($B$3, resultados!$A$1:$ZZ$1, 0))</f>
        <v/>
      </c>
    </row>
    <row r="1503">
      <c r="A1503">
        <f>INDEX(resultados!$A$2:$ZZ$2290, 1497, MATCH($B$1, resultados!$A$1:$ZZ$1, 0))</f>
        <v/>
      </c>
      <c r="B1503">
        <f>INDEX(resultados!$A$2:$ZZ$2290, 1497, MATCH($B$2, resultados!$A$1:$ZZ$1, 0))</f>
        <v/>
      </c>
      <c r="C1503">
        <f>INDEX(resultados!$A$2:$ZZ$2290, 1497, MATCH($B$3, resultados!$A$1:$ZZ$1, 0))</f>
        <v/>
      </c>
    </row>
    <row r="1504">
      <c r="A1504">
        <f>INDEX(resultados!$A$2:$ZZ$2290, 1498, MATCH($B$1, resultados!$A$1:$ZZ$1, 0))</f>
        <v/>
      </c>
      <c r="B1504">
        <f>INDEX(resultados!$A$2:$ZZ$2290, 1498, MATCH($B$2, resultados!$A$1:$ZZ$1, 0))</f>
        <v/>
      </c>
      <c r="C1504">
        <f>INDEX(resultados!$A$2:$ZZ$2290, 1498, MATCH($B$3, resultados!$A$1:$ZZ$1, 0))</f>
        <v/>
      </c>
    </row>
    <row r="1505">
      <c r="A1505">
        <f>INDEX(resultados!$A$2:$ZZ$2290, 1499, MATCH($B$1, resultados!$A$1:$ZZ$1, 0))</f>
        <v/>
      </c>
      <c r="B1505">
        <f>INDEX(resultados!$A$2:$ZZ$2290, 1499, MATCH($B$2, resultados!$A$1:$ZZ$1, 0))</f>
        <v/>
      </c>
      <c r="C1505">
        <f>INDEX(resultados!$A$2:$ZZ$2290, 1499, MATCH($B$3, resultados!$A$1:$ZZ$1, 0))</f>
        <v/>
      </c>
    </row>
    <row r="1506">
      <c r="A1506">
        <f>INDEX(resultados!$A$2:$ZZ$2290, 1500, MATCH($B$1, resultados!$A$1:$ZZ$1, 0))</f>
        <v/>
      </c>
      <c r="B1506">
        <f>INDEX(resultados!$A$2:$ZZ$2290, 1500, MATCH($B$2, resultados!$A$1:$ZZ$1, 0))</f>
        <v/>
      </c>
      <c r="C1506">
        <f>INDEX(resultados!$A$2:$ZZ$2290, 1500, MATCH($B$3, resultados!$A$1:$ZZ$1, 0))</f>
        <v/>
      </c>
    </row>
    <row r="1507">
      <c r="A1507">
        <f>INDEX(resultados!$A$2:$ZZ$2290, 1501, MATCH($B$1, resultados!$A$1:$ZZ$1, 0))</f>
        <v/>
      </c>
      <c r="B1507">
        <f>INDEX(resultados!$A$2:$ZZ$2290, 1501, MATCH($B$2, resultados!$A$1:$ZZ$1, 0))</f>
        <v/>
      </c>
      <c r="C1507">
        <f>INDEX(resultados!$A$2:$ZZ$2290, 1501, MATCH($B$3, resultados!$A$1:$ZZ$1, 0))</f>
        <v/>
      </c>
    </row>
    <row r="1508">
      <c r="A1508">
        <f>INDEX(resultados!$A$2:$ZZ$2290, 1502, MATCH($B$1, resultados!$A$1:$ZZ$1, 0))</f>
        <v/>
      </c>
      <c r="B1508">
        <f>INDEX(resultados!$A$2:$ZZ$2290, 1502, MATCH($B$2, resultados!$A$1:$ZZ$1, 0))</f>
        <v/>
      </c>
      <c r="C1508">
        <f>INDEX(resultados!$A$2:$ZZ$2290, 1502, MATCH($B$3, resultados!$A$1:$ZZ$1, 0))</f>
        <v/>
      </c>
    </row>
    <row r="1509">
      <c r="A1509">
        <f>INDEX(resultados!$A$2:$ZZ$2290, 1503, MATCH($B$1, resultados!$A$1:$ZZ$1, 0))</f>
        <v/>
      </c>
      <c r="B1509">
        <f>INDEX(resultados!$A$2:$ZZ$2290, 1503, MATCH($B$2, resultados!$A$1:$ZZ$1, 0))</f>
        <v/>
      </c>
      <c r="C1509">
        <f>INDEX(resultados!$A$2:$ZZ$2290, 1503, MATCH($B$3, resultados!$A$1:$ZZ$1, 0))</f>
        <v/>
      </c>
    </row>
    <row r="1510">
      <c r="A1510">
        <f>INDEX(resultados!$A$2:$ZZ$2290, 1504, MATCH($B$1, resultados!$A$1:$ZZ$1, 0))</f>
        <v/>
      </c>
      <c r="B1510">
        <f>INDEX(resultados!$A$2:$ZZ$2290, 1504, MATCH($B$2, resultados!$A$1:$ZZ$1, 0))</f>
        <v/>
      </c>
      <c r="C1510">
        <f>INDEX(resultados!$A$2:$ZZ$2290, 1504, MATCH($B$3, resultados!$A$1:$ZZ$1, 0))</f>
        <v/>
      </c>
    </row>
    <row r="1511">
      <c r="A1511">
        <f>INDEX(resultados!$A$2:$ZZ$2290, 1505, MATCH($B$1, resultados!$A$1:$ZZ$1, 0))</f>
        <v/>
      </c>
      <c r="B1511">
        <f>INDEX(resultados!$A$2:$ZZ$2290, 1505, MATCH($B$2, resultados!$A$1:$ZZ$1, 0))</f>
        <v/>
      </c>
      <c r="C1511">
        <f>INDEX(resultados!$A$2:$ZZ$2290, 1505, MATCH($B$3, resultados!$A$1:$ZZ$1, 0))</f>
        <v/>
      </c>
    </row>
    <row r="1512">
      <c r="A1512">
        <f>INDEX(resultados!$A$2:$ZZ$2290, 1506, MATCH($B$1, resultados!$A$1:$ZZ$1, 0))</f>
        <v/>
      </c>
      <c r="B1512">
        <f>INDEX(resultados!$A$2:$ZZ$2290, 1506, MATCH($B$2, resultados!$A$1:$ZZ$1, 0))</f>
        <v/>
      </c>
      <c r="C1512">
        <f>INDEX(resultados!$A$2:$ZZ$2290, 1506, MATCH($B$3, resultados!$A$1:$ZZ$1, 0))</f>
        <v/>
      </c>
    </row>
    <row r="1513">
      <c r="A1513">
        <f>INDEX(resultados!$A$2:$ZZ$2290, 1507, MATCH($B$1, resultados!$A$1:$ZZ$1, 0))</f>
        <v/>
      </c>
      <c r="B1513">
        <f>INDEX(resultados!$A$2:$ZZ$2290, 1507, MATCH($B$2, resultados!$A$1:$ZZ$1, 0))</f>
        <v/>
      </c>
      <c r="C1513">
        <f>INDEX(resultados!$A$2:$ZZ$2290, 1507, MATCH($B$3, resultados!$A$1:$ZZ$1, 0))</f>
        <v/>
      </c>
    </row>
    <row r="1514">
      <c r="A1514">
        <f>INDEX(resultados!$A$2:$ZZ$2290, 1508, MATCH($B$1, resultados!$A$1:$ZZ$1, 0))</f>
        <v/>
      </c>
      <c r="B1514">
        <f>INDEX(resultados!$A$2:$ZZ$2290, 1508, MATCH($B$2, resultados!$A$1:$ZZ$1, 0))</f>
        <v/>
      </c>
      <c r="C1514">
        <f>INDEX(resultados!$A$2:$ZZ$2290, 1508, MATCH($B$3, resultados!$A$1:$ZZ$1, 0))</f>
        <v/>
      </c>
    </row>
    <row r="1515">
      <c r="A1515">
        <f>INDEX(resultados!$A$2:$ZZ$2290, 1509, MATCH($B$1, resultados!$A$1:$ZZ$1, 0))</f>
        <v/>
      </c>
      <c r="B1515">
        <f>INDEX(resultados!$A$2:$ZZ$2290, 1509, MATCH($B$2, resultados!$A$1:$ZZ$1, 0))</f>
        <v/>
      </c>
      <c r="C1515">
        <f>INDEX(resultados!$A$2:$ZZ$2290, 1509, MATCH($B$3, resultados!$A$1:$ZZ$1, 0))</f>
        <v/>
      </c>
    </row>
    <row r="1516">
      <c r="A1516">
        <f>INDEX(resultados!$A$2:$ZZ$2290, 1510, MATCH($B$1, resultados!$A$1:$ZZ$1, 0))</f>
        <v/>
      </c>
      <c r="B1516">
        <f>INDEX(resultados!$A$2:$ZZ$2290, 1510, MATCH($B$2, resultados!$A$1:$ZZ$1, 0))</f>
        <v/>
      </c>
      <c r="C1516">
        <f>INDEX(resultados!$A$2:$ZZ$2290, 1510, MATCH($B$3, resultados!$A$1:$ZZ$1, 0))</f>
        <v/>
      </c>
    </row>
    <row r="1517">
      <c r="A1517">
        <f>INDEX(resultados!$A$2:$ZZ$2290, 1511, MATCH($B$1, resultados!$A$1:$ZZ$1, 0))</f>
        <v/>
      </c>
      <c r="B1517">
        <f>INDEX(resultados!$A$2:$ZZ$2290, 1511, MATCH($B$2, resultados!$A$1:$ZZ$1, 0))</f>
        <v/>
      </c>
      <c r="C1517">
        <f>INDEX(resultados!$A$2:$ZZ$2290, 1511, MATCH($B$3, resultados!$A$1:$ZZ$1, 0))</f>
        <v/>
      </c>
    </row>
    <row r="1518">
      <c r="A1518">
        <f>INDEX(resultados!$A$2:$ZZ$2290, 1512, MATCH($B$1, resultados!$A$1:$ZZ$1, 0))</f>
        <v/>
      </c>
      <c r="B1518">
        <f>INDEX(resultados!$A$2:$ZZ$2290, 1512, MATCH($B$2, resultados!$A$1:$ZZ$1, 0))</f>
        <v/>
      </c>
      <c r="C1518">
        <f>INDEX(resultados!$A$2:$ZZ$2290, 1512, MATCH($B$3, resultados!$A$1:$ZZ$1, 0))</f>
        <v/>
      </c>
    </row>
    <row r="1519">
      <c r="A1519">
        <f>INDEX(resultados!$A$2:$ZZ$2290, 1513, MATCH($B$1, resultados!$A$1:$ZZ$1, 0))</f>
        <v/>
      </c>
      <c r="B1519">
        <f>INDEX(resultados!$A$2:$ZZ$2290, 1513, MATCH($B$2, resultados!$A$1:$ZZ$1, 0))</f>
        <v/>
      </c>
      <c r="C1519">
        <f>INDEX(resultados!$A$2:$ZZ$2290, 1513, MATCH($B$3, resultados!$A$1:$ZZ$1, 0))</f>
        <v/>
      </c>
    </row>
    <row r="1520">
      <c r="A1520">
        <f>INDEX(resultados!$A$2:$ZZ$2290, 1514, MATCH($B$1, resultados!$A$1:$ZZ$1, 0))</f>
        <v/>
      </c>
      <c r="B1520">
        <f>INDEX(resultados!$A$2:$ZZ$2290, 1514, MATCH($B$2, resultados!$A$1:$ZZ$1, 0))</f>
        <v/>
      </c>
      <c r="C1520">
        <f>INDEX(resultados!$A$2:$ZZ$2290, 1514, MATCH($B$3, resultados!$A$1:$ZZ$1, 0))</f>
        <v/>
      </c>
    </row>
    <row r="1521">
      <c r="A1521">
        <f>INDEX(resultados!$A$2:$ZZ$2290, 1515, MATCH($B$1, resultados!$A$1:$ZZ$1, 0))</f>
        <v/>
      </c>
      <c r="B1521">
        <f>INDEX(resultados!$A$2:$ZZ$2290, 1515, MATCH($B$2, resultados!$A$1:$ZZ$1, 0))</f>
        <v/>
      </c>
      <c r="C1521">
        <f>INDEX(resultados!$A$2:$ZZ$2290, 1515, MATCH($B$3, resultados!$A$1:$ZZ$1, 0))</f>
        <v/>
      </c>
    </row>
    <row r="1522">
      <c r="A1522">
        <f>INDEX(resultados!$A$2:$ZZ$2290, 1516, MATCH($B$1, resultados!$A$1:$ZZ$1, 0))</f>
        <v/>
      </c>
      <c r="B1522">
        <f>INDEX(resultados!$A$2:$ZZ$2290, 1516, MATCH($B$2, resultados!$A$1:$ZZ$1, 0))</f>
        <v/>
      </c>
      <c r="C1522">
        <f>INDEX(resultados!$A$2:$ZZ$2290, 1516, MATCH($B$3, resultados!$A$1:$ZZ$1, 0))</f>
        <v/>
      </c>
    </row>
    <row r="1523">
      <c r="A1523">
        <f>INDEX(resultados!$A$2:$ZZ$2290, 1517, MATCH($B$1, resultados!$A$1:$ZZ$1, 0))</f>
        <v/>
      </c>
      <c r="B1523">
        <f>INDEX(resultados!$A$2:$ZZ$2290, 1517, MATCH($B$2, resultados!$A$1:$ZZ$1, 0))</f>
        <v/>
      </c>
      <c r="C1523">
        <f>INDEX(resultados!$A$2:$ZZ$2290, 1517, MATCH($B$3, resultados!$A$1:$ZZ$1, 0))</f>
        <v/>
      </c>
    </row>
    <row r="1524">
      <c r="A1524">
        <f>INDEX(resultados!$A$2:$ZZ$2290, 1518, MATCH($B$1, resultados!$A$1:$ZZ$1, 0))</f>
        <v/>
      </c>
      <c r="B1524">
        <f>INDEX(resultados!$A$2:$ZZ$2290, 1518, MATCH($B$2, resultados!$A$1:$ZZ$1, 0))</f>
        <v/>
      </c>
      <c r="C1524">
        <f>INDEX(resultados!$A$2:$ZZ$2290, 1518, MATCH($B$3, resultados!$A$1:$ZZ$1, 0))</f>
        <v/>
      </c>
    </row>
    <row r="1525">
      <c r="A1525">
        <f>INDEX(resultados!$A$2:$ZZ$2290, 1519, MATCH($B$1, resultados!$A$1:$ZZ$1, 0))</f>
        <v/>
      </c>
      <c r="B1525">
        <f>INDEX(resultados!$A$2:$ZZ$2290, 1519, MATCH($B$2, resultados!$A$1:$ZZ$1, 0))</f>
        <v/>
      </c>
      <c r="C1525">
        <f>INDEX(resultados!$A$2:$ZZ$2290, 1519, MATCH($B$3, resultados!$A$1:$ZZ$1, 0))</f>
        <v/>
      </c>
    </row>
    <row r="1526">
      <c r="A1526">
        <f>INDEX(resultados!$A$2:$ZZ$2290, 1520, MATCH($B$1, resultados!$A$1:$ZZ$1, 0))</f>
        <v/>
      </c>
      <c r="B1526">
        <f>INDEX(resultados!$A$2:$ZZ$2290, 1520, MATCH($B$2, resultados!$A$1:$ZZ$1, 0))</f>
        <v/>
      </c>
      <c r="C1526">
        <f>INDEX(resultados!$A$2:$ZZ$2290, 1520, MATCH($B$3, resultados!$A$1:$ZZ$1, 0))</f>
        <v/>
      </c>
    </row>
    <row r="1527">
      <c r="A1527">
        <f>INDEX(resultados!$A$2:$ZZ$2290, 1521, MATCH($B$1, resultados!$A$1:$ZZ$1, 0))</f>
        <v/>
      </c>
      <c r="B1527">
        <f>INDEX(resultados!$A$2:$ZZ$2290, 1521, MATCH($B$2, resultados!$A$1:$ZZ$1, 0))</f>
        <v/>
      </c>
      <c r="C1527">
        <f>INDEX(resultados!$A$2:$ZZ$2290, 1521, MATCH($B$3, resultados!$A$1:$ZZ$1, 0))</f>
        <v/>
      </c>
    </row>
    <row r="1528">
      <c r="A1528">
        <f>INDEX(resultados!$A$2:$ZZ$2290, 1522, MATCH($B$1, resultados!$A$1:$ZZ$1, 0))</f>
        <v/>
      </c>
      <c r="B1528">
        <f>INDEX(resultados!$A$2:$ZZ$2290, 1522, MATCH($B$2, resultados!$A$1:$ZZ$1, 0))</f>
        <v/>
      </c>
      <c r="C1528">
        <f>INDEX(resultados!$A$2:$ZZ$2290, 1522, MATCH($B$3, resultados!$A$1:$ZZ$1, 0))</f>
        <v/>
      </c>
    </row>
    <row r="1529">
      <c r="A1529">
        <f>INDEX(resultados!$A$2:$ZZ$2290, 1523, MATCH($B$1, resultados!$A$1:$ZZ$1, 0))</f>
        <v/>
      </c>
      <c r="B1529">
        <f>INDEX(resultados!$A$2:$ZZ$2290, 1523, MATCH($B$2, resultados!$A$1:$ZZ$1, 0))</f>
        <v/>
      </c>
      <c r="C1529">
        <f>INDEX(resultados!$A$2:$ZZ$2290, 1523, MATCH($B$3, resultados!$A$1:$ZZ$1, 0))</f>
        <v/>
      </c>
    </row>
    <row r="1530">
      <c r="A1530">
        <f>INDEX(resultados!$A$2:$ZZ$2290, 1524, MATCH($B$1, resultados!$A$1:$ZZ$1, 0))</f>
        <v/>
      </c>
      <c r="B1530">
        <f>INDEX(resultados!$A$2:$ZZ$2290, 1524, MATCH($B$2, resultados!$A$1:$ZZ$1, 0))</f>
        <v/>
      </c>
      <c r="C1530">
        <f>INDEX(resultados!$A$2:$ZZ$2290, 1524, MATCH($B$3, resultados!$A$1:$ZZ$1, 0))</f>
        <v/>
      </c>
    </row>
    <row r="1531">
      <c r="A1531">
        <f>INDEX(resultados!$A$2:$ZZ$2290, 1525, MATCH($B$1, resultados!$A$1:$ZZ$1, 0))</f>
        <v/>
      </c>
      <c r="B1531">
        <f>INDEX(resultados!$A$2:$ZZ$2290, 1525, MATCH($B$2, resultados!$A$1:$ZZ$1, 0))</f>
        <v/>
      </c>
      <c r="C1531">
        <f>INDEX(resultados!$A$2:$ZZ$2290, 1525, MATCH($B$3, resultados!$A$1:$ZZ$1, 0))</f>
        <v/>
      </c>
    </row>
    <row r="1532">
      <c r="A1532">
        <f>INDEX(resultados!$A$2:$ZZ$2290, 1526, MATCH($B$1, resultados!$A$1:$ZZ$1, 0))</f>
        <v/>
      </c>
      <c r="B1532">
        <f>INDEX(resultados!$A$2:$ZZ$2290, 1526, MATCH($B$2, resultados!$A$1:$ZZ$1, 0))</f>
        <v/>
      </c>
      <c r="C1532">
        <f>INDEX(resultados!$A$2:$ZZ$2290, 1526, MATCH($B$3, resultados!$A$1:$ZZ$1, 0))</f>
        <v/>
      </c>
    </row>
    <row r="1533">
      <c r="A1533">
        <f>INDEX(resultados!$A$2:$ZZ$2290, 1527, MATCH($B$1, resultados!$A$1:$ZZ$1, 0))</f>
        <v/>
      </c>
      <c r="B1533">
        <f>INDEX(resultados!$A$2:$ZZ$2290, 1527, MATCH($B$2, resultados!$A$1:$ZZ$1, 0))</f>
        <v/>
      </c>
      <c r="C1533">
        <f>INDEX(resultados!$A$2:$ZZ$2290, 1527, MATCH($B$3, resultados!$A$1:$ZZ$1, 0))</f>
        <v/>
      </c>
    </row>
    <row r="1534">
      <c r="A1534">
        <f>INDEX(resultados!$A$2:$ZZ$2290, 1528, MATCH($B$1, resultados!$A$1:$ZZ$1, 0))</f>
        <v/>
      </c>
      <c r="B1534">
        <f>INDEX(resultados!$A$2:$ZZ$2290, 1528, MATCH($B$2, resultados!$A$1:$ZZ$1, 0))</f>
        <v/>
      </c>
      <c r="C1534">
        <f>INDEX(resultados!$A$2:$ZZ$2290, 1528, MATCH($B$3, resultados!$A$1:$ZZ$1, 0))</f>
        <v/>
      </c>
    </row>
    <row r="1535">
      <c r="A1535">
        <f>INDEX(resultados!$A$2:$ZZ$2290, 1529, MATCH($B$1, resultados!$A$1:$ZZ$1, 0))</f>
        <v/>
      </c>
      <c r="B1535">
        <f>INDEX(resultados!$A$2:$ZZ$2290, 1529, MATCH($B$2, resultados!$A$1:$ZZ$1, 0))</f>
        <v/>
      </c>
      <c r="C1535">
        <f>INDEX(resultados!$A$2:$ZZ$2290, 1529, MATCH($B$3, resultados!$A$1:$ZZ$1, 0))</f>
        <v/>
      </c>
    </row>
    <row r="1536">
      <c r="A1536">
        <f>INDEX(resultados!$A$2:$ZZ$2290, 1530, MATCH($B$1, resultados!$A$1:$ZZ$1, 0))</f>
        <v/>
      </c>
      <c r="B1536">
        <f>INDEX(resultados!$A$2:$ZZ$2290, 1530, MATCH($B$2, resultados!$A$1:$ZZ$1, 0))</f>
        <v/>
      </c>
      <c r="C1536">
        <f>INDEX(resultados!$A$2:$ZZ$2290, 1530, MATCH($B$3, resultados!$A$1:$ZZ$1, 0))</f>
        <v/>
      </c>
    </row>
    <row r="1537">
      <c r="A1537">
        <f>INDEX(resultados!$A$2:$ZZ$2290, 1531, MATCH($B$1, resultados!$A$1:$ZZ$1, 0))</f>
        <v/>
      </c>
      <c r="B1537">
        <f>INDEX(resultados!$A$2:$ZZ$2290, 1531, MATCH($B$2, resultados!$A$1:$ZZ$1, 0))</f>
        <v/>
      </c>
      <c r="C1537">
        <f>INDEX(resultados!$A$2:$ZZ$2290, 1531, MATCH($B$3, resultados!$A$1:$ZZ$1, 0))</f>
        <v/>
      </c>
    </row>
    <row r="1538">
      <c r="A1538">
        <f>INDEX(resultados!$A$2:$ZZ$2290, 1532, MATCH($B$1, resultados!$A$1:$ZZ$1, 0))</f>
        <v/>
      </c>
      <c r="B1538">
        <f>INDEX(resultados!$A$2:$ZZ$2290, 1532, MATCH($B$2, resultados!$A$1:$ZZ$1, 0))</f>
        <v/>
      </c>
      <c r="C1538">
        <f>INDEX(resultados!$A$2:$ZZ$2290, 1532, MATCH($B$3, resultados!$A$1:$ZZ$1, 0))</f>
        <v/>
      </c>
    </row>
    <row r="1539">
      <c r="A1539">
        <f>INDEX(resultados!$A$2:$ZZ$2290, 1533, MATCH($B$1, resultados!$A$1:$ZZ$1, 0))</f>
        <v/>
      </c>
      <c r="B1539">
        <f>INDEX(resultados!$A$2:$ZZ$2290, 1533, MATCH($B$2, resultados!$A$1:$ZZ$1, 0))</f>
        <v/>
      </c>
      <c r="C1539">
        <f>INDEX(resultados!$A$2:$ZZ$2290, 1533, MATCH($B$3, resultados!$A$1:$ZZ$1, 0))</f>
        <v/>
      </c>
    </row>
    <row r="1540">
      <c r="A1540">
        <f>INDEX(resultados!$A$2:$ZZ$2290, 1534, MATCH($B$1, resultados!$A$1:$ZZ$1, 0))</f>
        <v/>
      </c>
      <c r="B1540">
        <f>INDEX(resultados!$A$2:$ZZ$2290, 1534, MATCH($B$2, resultados!$A$1:$ZZ$1, 0))</f>
        <v/>
      </c>
      <c r="C1540">
        <f>INDEX(resultados!$A$2:$ZZ$2290, 1534, MATCH($B$3, resultados!$A$1:$ZZ$1, 0))</f>
        <v/>
      </c>
    </row>
    <row r="1541">
      <c r="A1541">
        <f>INDEX(resultados!$A$2:$ZZ$2290, 1535, MATCH($B$1, resultados!$A$1:$ZZ$1, 0))</f>
        <v/>
      </c>
      <c r="B1541">
        <f>INDEX(resultados!$A$2:$ZZ$2290, 1535, MATCH($B$2, resultados!$A$1:$ZZ$1, 0))</f>
        <v/>
      </c>
      <c r="C1541">
        <f>INDEX(resultados!$A$2:$ZZ$2290, 1535, MATCH($B$3, resultados!$A$1:$ZZ$1, 0))</f>
        <v/>
      </c>
    </row>
    <row r="1542">
      <c r="A1542">
        <f>INDEX(resultados!$A$2:$ZZ$2290, 1536, MATCH($B$1, resultados!$A$1:$ZZ$1, 0))</f>
        <v/>
      </c>
      <c r="B1542">
        <f>INDEX(resultados!$A$2:$ZZ$2290, 1536, MATCH($B$2, resultados!$A$1:$ZZ$1, 0))</f>
        <v/>
      </c>
      <c r="C1542">
        <f>INDEX(resultados!$A$2:$ZZ$2290, 1536, MATCH($B$3, resultados!$A$1:$ZZ$1, 0))</f>
        <v/>
      </c>
    </row>
    <row r="1543">
      <c r="A1543">
        <f>INDEX(resultados!$A$2:$ZZ$2290, 1537, MATCH($B$1, resultados!$A$1:$ZZ$1, 0))</f>
        <v/>
      </c>
      <c r="B1543">
        <f>INDEX(resultados!$A$2:$ZZ$2290, 1537, MATCH($B$2, resultados!$A$1:$ZZ$1, 0))</f>
        <v/>
      </c>
      <c r="C1543">
        <f>INDEX(resultados!$A$2:$ZZ$2290, 1537, MATCH($B$3, resultados!$A$1:$ZZ$1, 0))</f>
        <v/>
      </c>
    </row>
    <row r="1544">
      <c r="A1544">
        <f>INDEX(resultados!$A$2:$ZZ$2290, 1538, MATCH($B$1, resultados!$A$1:$ZZ$1, 0))</f>
        <v/>
      </c>
      <c r="B1544">
        <f>INDEX(resultados!$A$2:$ZZ$2290, 1538, MATCH($B$2, resultados!$A$1:$ZZ$1, 0))</f>
        <v/>
      </c>
      <c r="C1544">
        <f>INDEX(resultados!$A$2:$ZZ$2290, 1538, MATCH($B$3, resultados!$A$1:$ZZ$1, 0))</f>
        <v/>
      </c>
    </row>
    <row r="1545">
      <c r="A1545">
        <f>INDEX(resultados!$A$2:$ZZ$2290, 1539, MATCH($B$1, resultados!$A$1:$ZZ$1, 0))</f>
        <v/>
      </c>
      <c r="B1545">
        <f>INDEX(resultados!$A$2:$ZZ$2290, 1539, MATCH($B$2, resultados!$A$1:$ZZ$1, 0))</f>
        <v/>
      </c>
      <c r="C1545">
        <f>INDEX(resultados!$A$2:$ZZ$2290, 1539, MATCH($B$3, resultados!$A$1:$ZZ$1, 0))</f>
        <v/>
      </c>
    </row>
    <row r="1546">
      <c r="A1546">
        <f>INDEX(resultados!$A$2:$ZZ$2290, 1540, MATCH($B$1, resultados!$A$1:$ZZ$1, 0))</f>
        <v/>
      </c>
      <c r="B1546">
        <f>INDEX(resultados!$A$2:$ZZ$2290, 1540, MATCH($B$2, resultados!$A$1:$ZZ$1, 0))</f>
        <v/>
      </c>
      <c r="C1546">
        <f>INDEX(resultados!$A$2:$ZZ$2290, 1540, MATCH($B$3, resultados!$A$1:$ZZ$1, 0))</f>
        <v/>
      </c>
    </row>
    <row r="1547">
      <c r="A1547">
        <f>INDEX(resultados!$A$2:$ZZ$2290, 1541, MATCH($B$1, resultados!$A$1:$ZZ$1, 0))</f>
        <v/>
      </c>
      <c r="B1547">
        <f>INDEX(resultados!$A$2:$ZZ$2290, 1541, MATCH($B$2, resultados!$A$1:$ZZ$1, 0))</f>
        <v/>
      </c>
      <c r="C1547">
        <f>INDEX(resultados!$A$2:$ZZ$2290, 1541, MATCH($B$3, resultados!$A$1:$ZZ$1, 0))</f>
        <v/>
      </c>
    </row>
    <row r="1548">
      <c r="A1548">
        <f>INDEX(resultados!$A$2:$ZZ$2290, 1542, MATCH($B$1, resultados!$A$1:$ZZ$1, 0))</f>
        <v/>
      </c>
      <c r="B1548">
        <f>INDEX(resultados!$A$2:$ZZ$2290, 1542, MATCH($B$2, resultados!$A$1:$ZZ$1, 0))</f>
        <v/>
      </c>
      <c r="C1548">
        <f>INDEX(resultados!$A$2:$ZZ$2290, 1542, MATCH($B$3, resultados!$A$1:$ZZ$1, 0))</f>
        <v/>
      </c>
    </row>
    <row r="1549">
      <c r="A1549">
        <f>INDEX(resultados!$A$2:$ZZ$2290, 1543, MATCH($B$1, resultados!$A$1:$ZZ$1, 0))</f>
        <v/>
      </c>
      <c r="B1549">
        <f>INDEX(resultados!$A$2:$ZZ$2290, 1543, MATCH($B$2, resultados!$A$1:$ZZ$1, 0))</f>
        <v/>
      </c>
      <c r="C1549">
        <f>INDEX(resultados!$A$2:$ZZ$2290, 1543, MATCH($B$3, resultados!$A$1:$ZZ$1, 0))</f>
        <v/>
      </c>
    </row>
    <row r="1550">
      <c r="A1550">
        <f>INDEX(resultados!$A$2:$ZZ$2290, 1544, MATCH($B$1, resultados!$A$1:$ZZ$1, 0))</f>
        <v/>
      </c>
      <c r="B1550">
        <f>INDEX(resultados!$A$2:$ZZ$2290, 1544, MATCH($B$2, resultados!$A$1:$ZZ$1, 0))</f>
        <v/>
      </c>
      <c r="C1550">
        <f>INDEX(resultados!$A$2:$ZZ$2290, 1544, MATCH($B$3, resultados!$A$1:$ZZ$1, 0))</f>
        <v/>
      </c>
    </row>
    <row r="1551">
      <c r="A1551">
        <f>INDEX(resultados!$A$2:$ZZ$2290, 1545, MATCH($B$1, resultados!$A$1:$ZZ$1, 0))</f>
        <v/>
      </c>
      <c r="B1551">
        <f>INDEX(resultados!$A$2:$ZZ$2290, 1545, MATCH($B$2, resultados!$A$1:$ZZ$1, 0))</f>
        <v/>
      </c>
      <c r="C1551">
        <f>INDEX(resultados!$A$2:$ZZ$2290, 1545, MATCH($B$3, resultados!$A$1:$ZZ$1, 0))</f>
        <v/>
      </c>
    </row>
    <row r="1552">
      <c r="A1552">
        <f>INDEX(resultados!$A$2:$ZZ$2290, 1546, MATCH($B$1, resultados!$A$1:$ZZ$1, 0))</f>
        <v/>
      </c>
      <c r="B1552">
        <f>INDEX(resultados!$A$2:$ZZ$2290, 1546, MATCH($B$2, resultados!$A$1:$ZZ$1, 0))</f>
        <v/>
      </c>
      <c r="C1552">
        <f>INDEX(resultados!$A$2:$ZZ$2290, 1546, MATCH($B$3, resultados!$A$1:$ZZ$1, 0))</f>
        <v/>
      </c>
    </row>
    <row r="1553">
      <c r="A1553">
        <f>INDEX(resultados!$A$2:$ZZ$2290, 1547, MATCH($B$1, resultados!$A$1:$ZZ$1, 0))</f>
        <v/>
      </c>
      <c r="B1553">
        <f>INDEX(resultados!$A$2:$ZZ$2290, 1547, MATCH($B$2, resultados!$A$1:$ZZ$1, 0))</f>
        <v/>
      </c>
      <c r="C1553">
        <f>INDEX(resultados!$A$2:$ZZ$2290, 1547, MATCH($B$3, resultados!$A$1:$ZZ$1, 0))</f>
        <v/>
      </c>
    </row>
    <row r="1554">
      <c r="A1554">
        <f>INDEX(resultados!$A$2:$ZZ$2290, 1548, MATCH($B$1, resultados!$A$1:$ZZ$1, 0))</f>
        <v/>
      </c>
      <c r="B1554">
        <f>INDEX(resultados!$A$2:$ZZ$2290, 1548, MATCH($B$2, resultados!$A$1:$ZZ$1, 0))</f>
        <v/>
      </c>
      <c r="C1554">
        <f>INDEX(resultados!$A$2:$ZZ$2290, 1548, MATCH($B$3, resultados!$A$1:$ZZ$1, 0))</f>
        <v/>
      </c>
    </row>
    <row r="1555">
      <c r="A1555">
        <f>INDEX(resultados!$A$2:$ZZ$2290, 1549, MATCH($B$1, resultados!$A$1:$ZZ$1, 0))</f>
        <v/>
      </c>
      <c r="B1555">
        <f>INDEX(resultados!$A$2:$ZZ$2290, 1549, MATCH($B$2, resultados!$A$1:$ZZ$1, 0))</f>
        <v/>
      </c>
      <c r="C1555">
        <f>INDEX(resultados!$A$2:$ZZ$2290, 1549, MATCH($B$3, resultados!$A$1:$ZZ$1, 0))</f>
        <v/>
      </c>
    </row>
    <row r="1556">
      <c r="A1556">
        <f>INDEX(resultados!$A$2:$ZZ$2290, 1550, MATCH($B$1, resultados!$A$1:$ZZ$1, 0))</f>
        <v/>
      </c>
      <c r="B1556">
        <f>INDEX(resultados!$A$2:$ZZ$2290, 1550, MATCH($B$2, resultados!$A$1:$ZZ$1, 0))</f>
        <v/>
      </c>
      <c r="C1556">
        <f>INDEX(resultados!$A$2:$ZZ$2290, 1550, MATCH($B$3, resultados!$A$1:$ZZ$1, 0))</f>
        <v/>
      </c>
    </row>
    <row r="1557">
      <c r="A1557">
        <f>INDEX(resultados!$A$2:$ZZ$2290, 1551, MATCH($B$1, resultados!$A$1:$ZZ$1, 0))</f>
        <v/>
      </c>
      <c r="B1557">
        <f>INDEX(resultados!$A$2:$ZZ$2290, 1551, MATCH($B$2, resultados!$A$1:$ZZ$1, 0))</f>
        <v/>
      </c>
      <c r="C1557">
        <f>INDEX(resultados!$A$2:$ZZ$2290, 1551, MATCH($B$3, resultados!$A$1:$ZZ$1, 0))</f>
        <v/>
      </c>
    </row>
    <row r="1558">
      <c r="A1558">
        <f>INDEX(resultados!$A$2:$ZZ$2290, 1552, MATCH($B$1, resultados!$A$1:$ZZ$1, 0))</f>
        <v/>
      </c>
      <c r="B1558">
        <f>INDEX(resultados!$A$2:$ZZ$2290, 1552, MATCH($B$2, resultados!$A$1:$ZZ$1, 0))</f>
        <v/>
      </c>
      <c r="C1558">
        <f>INDEX(resultados!$A$2:$ZZ$2290, 1552, MATCH($B$3, resultados!$A$1:$ZZ$1, 0))</f>
        <v/>
      </c>
    </row>
    <row r="1559">
      <c r="A1559">
        <f>INDEX(resultados!$A$2:$ZZ$2290, 1553, MATCH($B$1, resultados!$A$1:$ZZ$1, 0))</f>
        <v/>
      </c>
      <c r="B1559">
        <f>INDEX(resultados!$A$2:$ZZ$2290, 1553, MATCH($B$2, resultados!$A$1:$ZZ$1, 0))</f>
        <v/>
      </c>
      <c r="C1559">
        <f>INDEX(resultados!$A$2:$ZZ$2290, 1553, MATCH($B$3, resultados!$A$1:$ZZ$1, 0))</f>
        <v/>
      </c>
    </row>
    <row r="1560">
      <c r="A1560">
        <f>INDEX(resultados!$A$2:$ZZ$2290, 1554, MATCH($B$1, resultados!$A$1:$ZZ$1, 0))</f>
        <v/>
      </c>
      <c r="B1560">
        <f>INDEX(resultados!$A$2:$ZZ$2290, 1554, MATCH($B$2, resultados!$A$1:$ZZ$1, 0))</f>
        <v/>
      </c>
      <c r="C1560">
        <f>INDEX(resultados!$A$2:$ZZ$2290, 1554, MATCH($B$3, resultados!$A$1:$ZZ$1, 0))</f>
        <v/>
      </c>
    </row>
    <row r="1561">
      <c r="A1561">
        <f>INDEX(resultados!$A$2:$ZZ$2290, 1555, MATCH($B$1, resultados!$A$1:$ZZ$1, 0))</f>
        <v/>
      </c>
      <c r="B1561">
        <f>INDEX(resultados!$A$2:$ZZ$2290, 1555, MATCH($B$2, resultados!$A$1:$ZZ$1, 0))</f>
        <v/>
      </c>
      <c r="C1561">
        <f>INDEX(resultados!$A$2:$ZZ$2290, 1555, MATCH($B$3, resultados!$A$1:$ZZ$1, 0))</f>
        <v/>
      </c>
    </row>
    <row r="1562">
      <c r="A1562">
        <f>INDEX(resultados!$A$2:$ZZ$2290, 1556, MATCH($B$1, resultados!$A$1:$ZZ$1, 0))</f>
        <v/>
      </c>
      <c r="B1562">
        <f>INDEX(resultados!$A$2:$ZZ$2290, 1556, MATCH($B$2, resultados!$A$1:$ZZ$1, 0))</f>
        <v/>
      </c>
      <c r="C1562">
        <f>INDEX(resultados!$A$2:$ZZ$2290, 1556, MATCH($B$3, resultados!$A$1:$ZZ$1, 0))</f>
        <v/>
      </c>
    </row>
    <row r="1563">
      <c r="A1563">
        <f>INDEX(resultados!$A$2:$ZZ$2290, 1557, MATCH($B$1, resultados!$A$1:$ZZ$1, 0))</f>
        <v/>
      </c>
      <c r="B1563">
        <f>INDEX(resultados!$A$2:$ZZ$2290, 1557, MATCH($B$2, resultados!$A$1:$ZZ$1, 0))</f>
        <v/>
      </c>
      <c r="C1563">
        <f>INDEX(resultados!$A$2:$ZZ$2290, 1557, MATCH($B$3, resultados!$A$1:$ZZ$1, 0))</f>
        <v/>
      </c>
    </row>
    <row r="1564">
      <c r="A1564">
        <f>INDEX(resultados!$A$2:$ZZ$2290, 1558, MATCH($B$1, resultados!$A$1:$ZZ$1, 0))</f>
        <v/>
      </c>
      <c r="B1564">
        <f>INDEX(resultados!$A$2:$ZZ$2290, 1558, MATCH($B$2, resultados!$A$1:$ZZ$1, 0))</f>
        <v/>
      </c>
      <c r="C1564">
        <f>INDEX(resultados!$A$2:$ZZ$2290, 1558, MATCH($B$3, resultados!$A$1:$ZZ$1, 0))</f>
        <v/>
      </c>
    </row>
    <row r="1565">
      <c r="A1565">
        <f>INDEX(resultados!$A$2:$ZZ$2290, 1559, MATCH($B$1, resultados!$A$1:$ZZ$1, 0))</f>
        <v/>
      </c>
      <c r="B1565">
        <f>INDEX(resultados!$A$2:$ZZ$2290, 1559, MATCH($B$2, resultados!$A$1:$ZZ$1, 0))</f>
        <v/>
      </c>
      <c r="C1565">
        <f>INDEX(resultados!$A$2:$ZZ$2290, 1559, MATCH($B$3, resultados!$A$1:$ZZ$1, 0))</f>
        <v/>
      </c>
    </row>
    <row r="1566">
      <c r="A1566">
        <f>INDEX(resultados!$A$2:$ZZ$2290, 1560, MATCH($B$1, resultados!$A$1:$ZZ$1, 0))</f>
        <v/>
      </c>
      <c r="B1566">
        <f>INDEX(resultados!$A$2:$ZZ$2290, 1560, MATCH($B$2, resultados!$A$1:$ZZ$1, 0))</f>
        <v/>
      </c>
      <c r="C1566">
        <f>INDEX(resultados!$A$2:$ZZ$2290, 1560, MATCH($B$3, resultados!$A$1:$ZZ$1, 0))</f>
        <v/>
      </c>
    </row>
    <row r="1567">
      <c r="A1567">
        <f>INDEX(resultados!$A$2:$ZZ$2290, 1561, MATCH($B$1, resultados!$A$1:$ZZ$1, 0))</f>
        <v/>
      </c>
      <c r="B1567">
        <f>INDEX(resultados!$A$2:$ZZ$2290, 1561, MATCH($B$2, resultados!$A$1:$ZZ$1, 0))</f>
        <v/>
      </c>
      <c r="C1567">
        <f>INDEX(resultados!$A$2:$ZZ$2290, 1561, MATCH($B$3, resultados!$A$1:$ZZ$1, 0))</f>
        <v/>
      </c>
    </row>
    <row r="1568">
      <c r="A1568">
        <f>INDEX(resultados!$A$2:$ZZ$2290, 1562, MATCH($B$1, resultados!$A$1:$ZZ$1, 0))</f>
        <v/>
      </c>
      <c r="B1568">
        <f>INDEX(resultados!$A$2:$ZZ$2290, 1562, MATCH($B$2, resultados!$A$1:$ZZ$1, 0))</f>
        <v/>
      </c>
      <c r="C1568">
        <f>INDEX(resultados!$A$2:$ZZ$2290, 1562, MATCH($B$3, resultados!$A$1:$ZZ$1, 0))</f>
        <v/>
      </c>
    </row>
    <row r="1569">
      <c r="A1569">
        <f>INDEX(resultados!$A$2:$ZZ$2290, 1563, MATCH($B$1, resultados!$A$1:$ZZ$1, 0))</f>
        <v/>
      </c>
      <c r="B1569">
        <f>INDEX(resultados!$A$2:$ZZ$2290, 1563, MATCH($B$2, resultados!$A$1:$ZZ$1, 0))</f>
        <v/>
      </c>
      <c r="C1569">
        <f>INDEX(resultados!$A$2:$ZZ$2290, 1563, MATCH($B$3, resultados!$A$1:$ZZ$1, 0))</f>
        <v/>
      </c>
    </row>
    <row r="1570">
      <c r="A1570">
        <f>INDEX(resultados!$A$2:$ZZ$2290, 1564, MATCH($B$1, resultados!$A$1:$ZZ$1, 0))</f>
        <v/>
      </c>
      <c r="B1570">
        <f>INDEX(resultados!$A$2:$ZZ$2290, 1564, MATCH($B$2, resultados!$A$1:$ZZ$1, 0))</f>
        <v/>
      </c>
      <c r="C1570">
        <f>INDEX(resultados!$A$2:$ZZ$2290, 1564, MATCH($B$3, resultados!$A$1:$ZZ$1, 0))</f>
        <v/>
      </c>
    </row>
    <row r="1571">
      <c r="A1571">
        <f>INDEX(resultados!$A$2:$ZZ$2290, 1565, MATCH($B$1, resultados!$A$1:$ZZ$1, 0))</f>
        <v/>
      </c>
      <c r="B1571">
        <f>INDEX(resultados!$A$2:$ZZ$2290, 1565, MATCH($B$2, resultados!$A$1:$ZZ$1, 0))</f>
        <v/>
      </c>
      <c r="C1571">
        <f>INDEX(resultados!$A$2:$ZZ$2290, 1565, MATCH($B$3, resultados!$A$1:$ZZ$1, 0))</f>
        <v/>
      </c>
    </row>
    <row r="1572">
      <c r="A1572">
        <f>INDEX(resultados!$A$2:$ZZ$2290, 1566, MATCH($B$1, resultados!$A$1:$ZZ$1, 0))</f>
        <v/>
      </c>
      <c r="B1572">
        <f>INDEX(resultados!$A$2:$ZZ$2290, 1566, MATCH($B$2, resultados!$A$1:$ZZ$1, 0))</f>
        <v/>
      </c>
      <c r="C1572">
        <f>INDEX(resultados!$A$2:$ZZ$2290, 1566, MATCH($B$3, resultados!$A$1:$ZZ$1, 0))</f>
        <v/>
      </c>
    </row>
    <row r="1573">
      <c r="A1573">
        <f>INDEX(resultados!$A$2:$ZZ$2290, 1567, MATCH($B$1, resultados!$A$1:$ZZ$1, 0))</f>
        <v/>
      </c>
      <c r="B1573">
        <f>INDEX(resultados!$A$2:$ZZ$2290, 1567, MATCH($B$2, resultados!$A$1:$ZZ$1, 0))</f>
        <v/>
      </c>
      <c r="C1573">
        <f>INDEX(resultados!$A$2:$ZZ$2290, 1567, MATCH($B$3, resultados!$A$1:$ZZ$1, 0))</f>
        <v/>
      </c>
    </row>
    <row r="1574">
      <c r="A1574">
        <f>INDEX(resultados!$A$2:$ZZ$2290, 1568, MATCH($B$1, resultados!$A$1:$ZZ$1, 0))</f>
        <v/>
      </c>
      <c r="B1574">
        <f>INDEX(resultados!$A$2:$ZZ$2290, 1568, MATCH($B$2, resultados!$A$1:$ZZ$1, 0))</f>
        <v/>
      </c>
      <c r="C1574">
        <f>INDEX(resultados!$A$2:$ZZ$2290, 1568, MATCH($B$3, resultados!$A$1:$ZZ$1, 0))</f>
        <v/>
      </c>
    </row>
    <row r="1575">
      <c r="A1575">
        <f>INDEX(resultados!$A$2:$ZZ$2290, 1569, MATCH($B$1, resultados!$A$1:$ZZ$1, 0))</f>
        <v/>
      </c>
      <c r="B1575">
        <f>INDEX(resultados!$A$2:$ZZ$2290, 1569, MATCH($B$2, resultados!$A$1:$ZZ$1, 0))</f>
        <v/>
      </c>
      <c r="C1575">
        <f>INDEX(resultados!$A$2:$ZZ$2290, 1569, MATCH($B$3, resultados!$A$1:$ZZ$1, 0))</f>
        <v/>
      </c>
    </row>
    <row r="1576">
      <c r="A1576">
        <f>INDEX(resultados!$A$2:$ZZ$2290, 1570, MATCH($B$1, resultados!$A$1:$ZZ$1, 0))</f>
        <v/>
      </c>
      <c r="B1576">
        <f>INDEX(resultados!$A$2:$ZZ$2290, 1570, MATCH($B$2, resultados!$A$1:$ZZ$1, 0))</f>
        <v/>
      </c>
      <c r="C1576">
        <f>INDEX(resultados!$A$2:$ZZ$2290, 1570, MATCH($B$3, resultados!$A$1:$ZZ$1, 0))</f>
        <v/>
      </c>
    </row>
    <row r="1577">
      <c r="A1577">
        <f>INDEX(resultados!$A$2:$ZZ$2290, 1571, MATCH($B$1, resultados!$A$1:$ZZ$1, 0))</f>
        <v/>
      </c>
      <c r="B1577">
        <f>INDEX(resultados!$A$2:$ZZ$2290, 1571, MATCH($B$2, resultados!$A$1:$ZZ$1, 0))</f>
        <v/>
      </c>
      <c r="C1577">
        <f>INDEX(resultados!$A$2:$ZZ$2290, 1571, MATCH($B$3, resultados!$A$1:$ZZ$1, 0))</f>
        <v/>
      </c>
    </row>
    <row r="1578">
      <c r="A1578">
        <f>INDEX(resultados!$A$2:$ZZ$2290, 1572, MATCH($B$1, resultados!$A$1:$ZZ$1, 0))</f>
        <v/>
      </c>
      <c r="B1578">
        <f>INDEX(resultados!$A$2:$ZZ$2290, 1572, MATCH($B$2, resultados!$A$1:$ZZ$1, 0))</f>
        <v/>
      </c>
      <c r="C1578">
        <f>INDEX(resultados!$A$2:$ZZ$2290, 1572, MATCH($B$3, resultados!$A$1:$ZZ$1, 0))</f>
        <v/>
      </c>
    </row>
    <row r="1579">
      <c r="A1579">
        <f>INDEX(resultados!$A$2:$ZZ$2290, 1573, MATCH($B$1, resultados!$A$1:$ZZ$1, 0))</f>
        <v/>
      </c>
      <c r="B1579">
        <f>INDEX(resultados!$A$2:$ZZ$2290, 1573, MATCH($B$2, resultados!$A$1:$ZZ$1, 0))</f>
        <v/>
      </c>
      <c r="C1579">
        <f>INDEX(resultados!$A$2:$ZZ$2290, 1573, MATCH($B$3, resultados!$A$1:$ZZ$1, 0))</f>
        <v/>
      </c>
    </row>
    <row r="1580">
      <c r="A1580">
        <f>INDEX(resultados!$A$2:$ZZ$2290, 1574, MATCH($B$1, resultados!$A$1:$ZZ$1, 0))</f>
        <v/>
      </c>
      <c r="B1580">
        <f>INDEX(resultados!$A$2:$ZZ$2290, 1574, MATCH($B$2, resultados!$A$1:$ZZ$1, 0))</f>
        <v/>
      </c>
      <c r="C1580">
        <f>INDEX(resultados!$A$2:$ZZ$2290, 1574, MATCH($B$3, resultados!$A$1:$ZZ$1, 0))</f>
        <v/>
      </c>
    </row>
    <row r="1581">
      <c r="A1581">
        <f>INDEX(resultados!$A$2:$ZZ$2290, 1575, MATCH($B$1, resultados!$A$1:$ZZ$1, 0))</f>
        <v/>
      </c>
      <c r="B1581">
        <f>INDEX(resultados!$A$2:$ZZ$2290, 1575, MATCH($B$2, resultados!$A$1:$ZZ$1, 0))</f>
        <v/>
      </c>
      <c r="C1581">
        <f>INDEX(resultados!$A$2:$ZZ$2290, 1575, MATCH($B$3, resultados!$A$1:$ZZ$1, 0))</f>
        <v/>
      </c>
    </row>
    <row r="1582">
      <c r="A1582">
        <f>INDEX(resultados!$A$2:$ZZ$2290, 1576, MATCH($B$1, resultados!$A$1:$ZZ$1, 0))</f>
        <v/>
      </c>
      <c r="B1582">
        <f>INDEX(resultados!$A$2:$ZZ$2290, 1576, MATCH($B$2, resultados!$A$1:$ZZ$1, 0))</f>
        <v/>
      </c>
      <c r="C1582">
        <f>INDEX(resultados!$A$2:$ZZ$2290, 1576, MATCH($B$3, resultados!$A$1:$ZZ$1, 0))</f>
        <v/>
      </c>
    </row>
    <row r="1583">
      <c r="A1583">
        <f>INDEX(resultados!$A$2:$ZZ$2290, 1577, MATCH($B$1, resultados!$A$1:$ZZ$1, 0))</f>
        <v/>
      </c>
      <c r="B1583">
        <f>INDEX(resultados!$A$2:$ZZ$2290, 1577, MATCH($B$2, resultados!$A$1:$ZZ$1, 0))</f>
        <v/>
      </c>
      <c r="C1583">
        <f>INDEX(resultados!$A$2:$ZZ$2290, 1577, MATCH($B$3, resultados!$A$1:$ZZ$1, 0))</f>
        <v/>
      </c>
    </row>
    <row r="1584">
      <c r="A1584">
        <f>INDEX(resultados!$A$2:$ZZ$2290, 1578, MATCH($B$1, resultados!$A$1:$ZZ$1, 0))</f>
        <v/>
      </c>
      <c r="B1584">
        <f>INDEX(resultados!$A$2:$ZZ$2290, 1578, MATCH($B$2, resultados!$A$1:$ZZ$1, 0))</f>
        <v/>
      </c>
      <c r="C1584">
        <f>INDEX(resultados!$A$2:$ZZ$2290, 1578, MATCH($B$3, resultados!$A$1:$ZZ$1, 0))</f>
        <v/>
      </c>
    </row>
    <row r="1585">
      <c r="A1585">
        <f>INDEX(resultados!$A$2:$ZZ$2290, 1579, MATCH($B$1, resultados!$A$1:$ZZ$1, 0))</f>
        <v/>
      </c>
      <c r="B1585">
        <f>INDEX(resultados!$A$2:$ZZ$2290, 1579, MATCH($B$2, resultados!$A$1:$ZZ$1, 0))</f>
        <v/>
      </c>
      <c r="C1585">
        <f>INDEX(resultados!$A$2:$ZZ$2290, 1579, MATCH($B$3, resultados!$A$1:$ZZ$1, 0))</f>
        <v/>
      </c>
    </row>
    <row r="1586">
      <c r="A1586">
        <f>INDEX(resultados!$A$2:$ZZ$2290, 1580, MATCH($B$1, resultados!$A$1:$ZZ$1, 0))</f>
        <v/>
      </c>
      <c r="B1586">
        <f>INDEX(resultados!$A$2:$ZZ$2290, 1580, MATCH($B$2, resultados!$A$1:$ZZ$1, 0))</f>
        <v/>
      </c>
      <c r="C1586">
        <f>INDEX(resultados!$A$2:$ZZ$2290, 1580, MATCH($B$3, resultados!$A$1:$ZZ$1, 0))</f>
        <v/>
      </c>
    </row>
    <row r="1587">
      <c r="A1587">
        <f>INDEX(resultados!$A$2:$ZZ$2290, 1581, MATCH($B$1, resultados!$A$1:$ZZ$1, 0))</f>
        <v/>
      </c>
      <c r="B1587">
        <f>INDEX(resultados!$A$2:$ZZ$2290, 1581, MATCH($B$2, resultados!$A$1:$ZZ$1, 0))</f>
        <v/>
      </c>
      <c r="C1587">
        <f>INDEX(resultados!$A$2:$ZZ$2290, 1581, MATCH($B$3, resultados!$A$1:$ZZ$1, 0))</f>
        <v/>
      </c>
    </row>
    <row r="1588">
      <c r="A1588">
        <f>INDEX(resultados!$A$2:$ZZ$2290, 1582, MATCH($B$1, resultados!$A$1:$ZZ$1, 0))</f>
        <v/>
      </c>
      <c r="B1588">
        <f>INDEX(resultados!$A$2:$ZZ$2290, 1582, MATCH($B$2, resultados!$A$1:$ZZ$1, 0))</f>
        <v/>
      </c>
      <c r="C1588">
        <f>INDEX(resultados!$A$2:$ZZ$2290, 1582, MATCH($B$3, resultados!$A$1:$ZZ$1, 0))</f>
        <v/>
      </c>
    </row>
    <row r="1589">
      <c r="A1589">
        <f>INDEX(resultados!$A$2:$ZZ$2290, 1583, MATCH($B$1, resultados!$A$1:$ZZ$1, 0))</f>
        <v/>
      </c>
      <c r="B1589">
        <f>INDEX(resultados!$A$2:$ZZ$2290, 1583, MATCH($B$2, resultados!$A$1:$ZZ$1, 0))</f>
        <v/>
      </c>
      <c r="C1589">
        <f>INDEX(resultados!$A$2:$ZZ$2290, 1583, MATCH($B$3, resultados!$A$1:$ZZ$1, 0))</f>
        <v/>
      </c>
    </row>
    <row r="1590">
      <c r="A1590">
        <f>INDEX(resultados!$A$2:$ZZ$2290, 1584, MATCH($B$1, resultados!$A$1:$ZZ$1, 0))</f>
        <v/>
      </c>
      <c r="B1590">
        <f>INDEX(resultados!$A$2:$ZZ$2290, 1584, MATCH($B$2, resultados!$A$1:$ZZ$1, 0))</f>
        <v/>
      </c>
      <c r="C1590">
        <f>INDEX(resultados!$A$2:$ZZ$2290, 1584, MATCH($B$3, resultados!$A$1:$ZZ$1, 0))</f>
        <v/>
      </c>
    </row>
    <row r="1591">
      <c r="A1591">
        <f>INDEX(resultados!$A$2:$ZZ$2290, 1585, MATCH($B$1, resultados!$A$1:$ZZ$1, 0))</f>
        <v/>
      </c>
      <c r="B1591">
        <f>INDEX(resultados!$A$2:$ZZ$2290, 1585, MATCH($B$2, resultados!$A$1:$ZZ$1, 0))</f>
        <v/>
      </c>
      <c r="C1591">
        <f>INDEX(resultados!$A$2:$ZZ$2290, 1585, MATCH($B$3, resultados!$A$1:$ZZ$1, 0))</f>
        <v/>
      </c>
    </row>
    <row r="1592">
      <c r="A1592">
        <f>INDEX(resultados!$A$2:$ZZ$2290, 1586, MATCH($B$1, resultados!$A$1:$ZZ$1, 0))</f>
        <v/>
      </c>
      <c r="B1592">
        <f>INDEX(resultados!$A$2:$ZZ$2290, 1586, MATCH($B$2, resultados!$A$1:$ZZ$1, 0))</f>
        <v/>
      </c>
      <c r="C1592">
        <f>INDEX(resultados!$A$2:$ZZ$2290, 1586, MATCH($B$3, resultados!$A$1:$ZZ$1, 0))</f>
        <v/>
      </c>
    </row>
    <row r="1593">
      <c r="A1593">
        <f>INDEX(resultados!$A$2:$ZZ$2290, 1587, MATCH($B$1, resultados!$A$1:$ZZ$1, 0))</f>
        <v/>
      </c>
      <c r="B1593">
        <f>INDEX(resultados!$A$2:$ZZ$2290, 1587, MATCH($B$2, resultados!$A$1:$ZZ$1, 0))</f>
        <v/>
      </c>
      <c r="C1593">
        <f>INDEX(resultados!$A$2:$ZZ$2290, 1587, MATCH($B$3, resultados!$A$1:$ZZ$1, 0))</f>
        <v/>
      </c>
    </row>
    <row r="1594">
      <c r="A1594">
        <f>INDEX(resultados!$A$2:$ZZ$2290, 1588, MATCH($B$1, resultados!$A$1:$ZZ$1, 0))</f>
        <v/>
      </c>
      <c r="B1594">
        <f>INDEX(resultados!$A$2:$ZZ$2290, 1588, MATCH($B$2, resultados!$A$1:$ZZ$1, 0))</f>
        <v/>
      </c>
      <c r="C1594">
        <f>INDEX(resultados!$A$2:$ZZ$2290, 1588, MATCH($B$3, resultados!$A$1:$ZZ$1, 0))</f>
        <v/>
      </c>
    </row>
    <row r="1595">
      <c r="A1595">
        <f>INDEX(resultados!$A$2:$ZZ$2290, 1589, MATCH($B$1, resultados!$A$1:$ZZ$1, 0))</f>
        <v/>
      </c>
      <c r="B1595">
        <f>INDEX(resultados!$A$2:$ZZ$2290, 1589, MATCH($B$2, resultados!$A$1:$ZZ$1, 0))</f>
        <v/>
      </c>
      <c r="C1595">
        <f>INDEX(resultados!$A$2:$ZZ$2290, 1589, MATCH($B$3, resultados!$A$1:$ZZ$1, 0))</f>
        <v/>
      </c>
    </row>
    <row r="1596">
      <c r="A1596">
        <f>INDEX(resultados!$A$2:$ZZ$2290, 1590, MATCH($B$1, resultados!$A$1:$ZZ$1, 0))</f>
        <v/>
      </c>
      <c r="B1596">
        <f>INDEX(resultados!$A$2:$ZZ$2290, 1590, MATCH($B$2, resultados!$A$1:$ZZ$1, 0))</f>
        <v/>
      </c>
      <c r="C1596">
        <f>INDEX(resultados!$A$2:$ZZ$2290, 1590, MATCH($B$3, resultados!$A$1:$ZZ$1, 0))</f>
        <v/>
      </c>
    </row>
    <row r="1597">
      <c r="A1597">
        <f>INDEX(resultados!$A$2:$ZZ$2290, 1591, MATCH($B$1, resultados!$A$1:$ZZ$1, 0))</f>
        <v/>
      </c>
      <c r="B1597">
        <f>INDEX(resultados!$A$2:$ZZ$2290, 1591, MATCH($B$2, resultados!$A$1:$ZZ$1, 0))</f>
        <v/>
      </c>
      <c r="C1597">
        <f>INDEX(resultados!$A$2:$ZZ$2290, 1591, MATCH($B$3, resultados!$A$1:$ZZ$1, 0))</f>
        <v/>
      </c>
    </row>
    <row r="1598">
      <c r="A1598">
        <f>INDEX(resultados!$A$2:$ZZ$2290, 1592, MATCH($B$1, resultados!$A$1:$ZZ$1, 0))</f>
        <v/>
      </c>
      <c r="B1598">
        <f>INDEX(resultados!$A$2:$ZZ$2290, 1592, MATCH($B$2, resultados!$A$1:$ZZ$1, 0))</f>
        <v/>
      </c>
      <c r="C1598">
        <f>INDEX(resultados!$A$2:$ZZ$2290, 1592, MATCH($B$3, resultados!$A$1:$ZZ$1, 0))</f>
        <v/>
      </c>
    </row>
    <row r="1599">
      <c r="A1599">
        <f>INDEX(resultados!$A$2:$ZZ$2290, 1593, MATCH($B$1, resultados!$A$1:$ZZ$1, 0))</f>
        <v/>
      </c>
      <c r="B1599">
        <f>INDEX(resultados!$A$2:$ZZ$2290, 1593, MATCH($B$2, resultados!$A$1:$ZZ$1, 0))</f>
        <v/>
      </c>
      <c r="C1599">
        <f>INDEX(resultados!$A$2:$ZZ$2290, 1593, MATCH($B$3, resultados!$A$1:$ZZ$1, 0))</f>
        <v/>
      </c>
    </row>
    <row r="1600">
      <c r="A1600">
        <f>INDEX(resultados!$A$2:$ZZ$2290, 1594, MATCH($B$1, resultados!$A$1:$ZZ$1, 0))</f>
        <v/>
      </c>
      <c r="B1600">
        <f>INDEX(resultados!$A$2:$ZZ$2290, 1594, MATCH($B$2, resultados!$A$1:$ZZ$1, 0))</f>
        <v/>
      </c>
      <c r="C1600">
        <f>INDEX(resultados!$A$2:$ZZ$2290, 1594, MATCH($B$3, resultados!$A$1:$ZZ$1, 0))</f>
        <v/>
      </c>
    </row>
    <row r="1601">
      <c r="A1601">
        <f>INDEX(resultados!$A$2:$ZZ$2290, 1595, MATCH($B$1, resultados!$A$1:$ZZ$1, 0))</f>
        <v/>
      </c>
      <c r="B1601">
        <f>INDEX(resultados!$A$2:$ZZ$2290, 1595, MATCH($B$2, resultados!$A$1:$ZZ$1, 0))</f>
        <v/>
      </c>
      <c r="C1601">
        <f>INDEX(resultados!$A$2:$ZZ$2290, 1595, MATCH($B$3, resultados!$A$1:$ZZ$1, 0))</f>
        <v/>
      </c>
    </row>
    <row r="1602">
      <c r="A1602">
        <f>INDEX(resultados!$A$2:$ZZ$2290, 1596, MATCH($B$1, resultados!$A$1:$ZZ$1, 0))</f>
        <v/>
      </c>
      <c r="B1602">
        <f>INDEX(resultados!$A$2:$ZZ$2290, 1596, MATCH($B$2, resultados!$A$1:$ZZ$1, 0))</f>
        <v/>
      </c>
      <c r="C1602">
        <f>INDEX(resultados!$A$2:$ZZ$2290, 1596, MATCH($B$3, resultados!$A$1:$ZZ$1, 0))</f>
        <v/>
      </c>
    </row>
    <row r="1603">
      <c r="A1603">
        <f>INDEX(resultados!$A$2:$ZZ$2290, 1597, MATCH($B$1, resultados!$A$1:$ZZ$1, 0))</f>
        <v/>
      </c>
      <c r="B1603">
        <f>INDEX(resultados!$A$2:$ZZ$2290, 1597, MATCH($B$2, resultados!$A$1:$ZZ$1, 0))</f>
        <v/>
      </c>
      <c r="C1603">
        <f>INDEX(resultados!$A$2:$ZZ$2290, 1597, MATCH($B$3, resultados!$A$1:$ZZ$1, 0))</f>
        <v/>
      </c>
    </row>
    <row r="1604">
      <c r="A1604">
        <f>INDEX(resultados!$A$2:$ZZ$2290, 1598, MATCH($B$1, resultados!$A$1:$ZZ$1, 0))</f>
        <v/>
      </c>
      <c r="B1604">
        <f>INDEX(resultados!$A$2:$ZZ$2290, 1598, MATCH($B$2, resultados!$A$1:$ZZ$1, 0))</f>
        <v/>
      </c>
      <c r="C1604">
        <f>INDEX(resultados!$A$2:$ZZ$2290, 1598, MATCH($B$3, resultados!$A$1:$ZZ$1, 0))</f>
        <v/>
      </c>
    </row>
    <row r="1605">
      <c r="A1605">
        <f>INDEX(resultados!$A$2:$ZZ$2290, 1599, MATCH($B$1, resultados!$A$1:$ZZ$1, 0))</f>
        <v/>
      </c>
      <c r="B1605">
        <f>INDEX(resultados!$A$2:$ZZ$2290, 1599, MATCH($B$2, resultados!$A$1:$ZZ$1, 0))</f>
        <v/>
      </c>
      <c r="C1605">
        <f>INDEX(resultados!$A$2:$ZZ$2290, 1599, MATCH($B$3, resultados!$A$1:$ZZ$1, 0))</f>
        <v/>
      </c>
    </row>
    <row r="1606">
      <c r="A1606">
        <f>INDEX(resultados!$A$2:$ZZ$2290, 1600, MATCH($B$1, resultados!$A$1:$ZZ$1, 0))</f>
        <v/>
      </c>
      <c r="B1606">
        <f>INDEX(resultados!$A$2:$ZZ$2290, 1600, MATCH($B$2, resultados!$A$1:$ZZ$1, 0))</f>
        <v/>
      </c>
      <c r="C1606">
        <f>INDEX(resultados!$A$2:$ZZ$2290, 1600, MATCH($B$3, resultados!$A$1:$ZZ$1, 0))</f>
        <v/>
      </c>
    </row>
    <row r="1607">
      <c r="A1607">
        <f>INDEX(resultados!$A$2:$ZZ$2290, 1601, MATCH($B$1, resultados!$A$1:$ZZ$1, 0))</f>
        <v/>
      </c>
      <c r="B1607">
        <f>INDEX(resultados!$A$2:$ZZ$2290, 1601, MATCH($B$2, resultados!$A$1:$ZZ$1, 0))</f>
        <v/>
      </c>
      <c r="C1607">
        <f>INDEX(resultados!$A$2:$ZZ$2290, 1601, MATCH($B$3, resultados!$A$1:$ZZ$1, 0))</f>
        <v/>
      </c>
    </row>
    <row r="1608">
      <c r="A1608">
        <f>INDEX(resultados!$A$2:$ZZ$2290, 1602, MATCH($B$1, resultados!$A$1:$ZZ$1, 0))</f>
        <v/>
      </c>
      <c r="B1608">
        <f>INDEX(resultados!$A$2:$ZZ$2290, 1602, MATCH($B$2, resultados!$A$1:$ZZ$1, 0))</f>
        <v/>
      </c>
      <c r="C1608">
        <f>INDEX(resultados!$A$2:$ZZ$2290, 1602, MATCH($B$3, resultados!$A$1:$ZZ$1, 0))</f>
        <v/>
      </c>
    </row>
    <row r="1609">
      <c r="A1609">
        <f>INDEX(resultados!$A$2:$ZZ$2290, 1603, MATCH($B$1, resultados!$A$1:$ZZ$1, 0))</f>
        <v/>
      </c>
      <c r="B1609">
        <f>INDEX(resultados!$A$2:$ZZ$2290, 1603, MATCH($B$2, resultados!$A$1:$ZZ$1, 0))</f>
        <v/>
      </c>
      <c r="C1609">
        <f>INDEX(resultados!$A$2:$ZZ$2290, 1603, MATCH($B$3, resultados!$A$1:$ZZ$1, 0))</f>
        <v/>
      </c>
    </row>
    <row r="1610">
      <c r="A1610">
        <f>INDEX(resultados!$A$2:$ZZ$2290, 1604, MATCH($B$1, resultados!$A$1:$ZZ$1, 0))</f>
        <v/>
      </c>
      <c r="B1610">
        <f>INDEX(resultados!$A$2:$ZZ$2290, 1604, MATCH($B$2, resultados!$A$1:$ZZ$1, 0))</f>
        <v/>
      </c>
      <c r="C1610">
        <f>INDEX(resultados!$A$2:$ZZ$2290, 1604, MATCH($B$3, resultados!$A$1:$ZZ$1, 0))</f>
        <v/>
      </c>
    </row>
    <row r="1611">
      <c r="A1611">
        <f>INDEX(resultados!$A$2:$ZZ$2290, 1605, MATCH($B$1, resultados!$A$1:$ZZ$1, 0))</f>
        <v/>
      </c>
      <c r="B1611">
        <f>INDEX(resultados!$A$2:$ZZ$2290, 1605, MATCH($B$2, resultados!$A$1:$ZZ$1, 0))</f>
        <v/>
      </c>
      <c r="C1611">
        <f>INDEX(resultados!$A$2:$ZZ$2290, 1605, MATCH($B$3, resultados!$A$1:$ZZ$1, 0))</f>
        <v/>
      </c>
    </row>
    <row r="1612">
      <c r="A1612">
        <f>INDEX(resultados!$A$2:$ZZ$2290, 1606, MATCH($B$1, resultados!$A$1:$ZZ$1, 0))</f>
        <v/>
      </c>
      <c r="B1612">
        <f>INDEX(resultados!$A$2:$ZZ$2290, 1606, MATCH($B$2, resultados!$A$1:$ZZ$1, 0))</f>
        <v/>
      </c>
      <c r="C1612">
        <f>INDEX(resultados!$A$2:$ZZ$2290, 1606, MATCH($B$3, resultados!$A$1:$ZZ$1, 0))</f>
        <v/>
      </c>
    </row>
    <row r="1613">
      <c r="A1613">
        <f>INDEX(resultados!$A$2:$ZZ$2290, 1607, MATCH($B$1, resultados!$A$1:$ZZ$1, 0))</f>
        <v/>
      </c>
      <c r="B1613">
        <f>INDEX(resultados!$A$2:$ZZ$2290, 1607, MATCH($B$2, resultados!$A$1:$ZZ$1, 0))</f>
        <v/>
      </c>
      <c r="C1613">
        <f>INDEX(resultados!$A$2:$ZZ$2290, 1607, MATCH($B$3, resultados!$A$1:$ZZ$1, 0))</f>
        <v/>
      </c>
    </row>
    <row r="1614">
      <c r="A1614">
        <f>INDEX(resultados!$A$2:$ZZ$2290, 1608, MATCH($B$1, resultados!$A$1:$ZZ$1, 0))</f>
        <v/>
      </c>
      <c r="B1614">
        <f>INDEX(resultados!$A$2:$ZZ$2290, 1608, MATCH($B$2, resultados!$A$1:$ZZ$1, 0))</f>
        <v/>
      </c>
      <c r="C1614">
        <f>INDEX(resultados!$A$2:$ZZ$2290, 1608, MATCH($B$3, resultados!$A$1:$ZZ$1, 0))</f>
        <v/>
      </c>
    </row>
    <row r="1615">
      <c r="A1615">
        <f>INDEX(resultados!$A$2:$ZZ$2290, 1609, MATCH($B$1, resultados!$A$1:$ZZ$1, 0))</f>
        <v/>
      </c>
      <c r="B1615">
        <f>INDEX(resultados!$A$2:$ZZ$2290, 1609, MATCH($B$2, resultados!$A$1:$ZZ$1, 0))</f>
        <v/>
      </c>
      <c r="C1615">
        <f>INDEX(resultados!$A$2:$ZZ$2290, 1609, MATCH($B$3, resultados!$A$1:$ZZ$1, 0))</f>
        <v/>
      </c>
    </row>
    <row r="1616">
      <c r="A1616">
        <f>INDEX(resultados!$A$2:$ZZ$2290, 1610, MATCH($B$1, resultados!$A$1:$ZZ$1, 0))</f>
        <v/>
      </c>
      <c r="B1616">
        <f>INDEX(resultados!$A$2:$ZZ$2290, 1610, MATCH($B$2, resultados!$A$1:$ZZ$1, 0))</f>
        <v/>
      </c>
      <c r="C1616">
        <f>INDEX(resultados!$A$2:$ZZ$2290, 1610, MATCH($B$3, resultados!$A$1:$ZZ$1, 0))</f>
        <v/>
      </c>
    </row>
    <row r="1617">
      <c r="A1617">
        <f>INDEX(resultados!$A$2:$ZZ$2290, 1611, MATCH($B$1, resultados!$A$1:$ZZ$1, 0))</f>
        <v/>
      </c>
      <c r="B1617">
        <f>INDEX(resultados!$A$2:$ZZ$2290, 1611, MATCH($B$2, resultados!$A$1:$ZZ$1, 0))</f>
        <v/>
      </c>
      <c r="C1617">
        <f>INDEX(resultados!$A$2:$ZZ$2290, 1611, MATCH($B$3, resultados!$A$1:$ZZ$1, 0))</f>
        <v/>
      </c>
    </row>
    <row r="1618">
      <c r="A1618">
        <f>INDEX(resultados!$A$2:$ZZ$2290, 1612, MATCH($B$1, resultados!$A$1:$ZZ$1, 0))</f>
        <v/>
      </c>
      <c r="B1618">
        <f>INDEX(resultados!$A$2:$ZZ$2290, 1612, MATCH($B$2, resultados!$A$1:$ZZ$1, 0))</f>
        <v/>
      </c>
      <c r="C1618">
        <f>INDEX(resultados!$A$2:$ZZ$2290, 1612, MATCH($B$3, resultados!$A$1:$ZZ$1, 0))</f>
        <v/>
      </c>
    </row>
    <row r="1619">
      <c r="A1619">
        <f>INDEX(resultados!$A$2:$ZZ$2290, 1613, MATCH($B$1, resultados!$A$1:$ZZ$1, 0))</f>
        <v/>
      </c>
      <c r="B1619">
        <f>INDEX(resultados!$A$2:$ZZ$2290, 1613, MATCH($B$2, resultados!$A$1:$ZZ$1, 0))</f>
        <v/>
      </c>
      <c r="C1619">
        <f>INDEX(resultados!$A$2:$ZZ$2290, 1613, MATCH($B$3, resultados!$A$1:$ZZ$1, 0))</f>
        <v/>
      </c>
    </row>
    <row r="1620">
      <c r="A1620">
        <f>INDEX(resultados!$A$2:$ZZ$2290, 1614, MATCH($B$1, resultados!$A$1:$ZZ$1, 0))</f>
        <v/>
      </c>
      <c r="B1620">
        <f>INDEX(resultados!$A$2:$ZZ$2290, 1614, MATCH($B$2, resultados!$A$1:$ZZ$1, 0))</f>
        <v/>
      </c>
      <c r="C1620">
        <f>INDEX(resultados!$A$2:$ZZ$2290, 1614, MATCH($B$3, resultados!$A$1:$ZZ$1, 0))</f>
        <v/>
      </c>
    </row>
    <row r="1621">
      <c r="A1621">
        <f>INDEX(resultados!$A$2:$ZZ$2290, 1615, MATCH($B$1, resultados!$A$1:$ZZ$1, 0))</f>
        <v/>
      </c>
      <c r="B1621">
        <f>INDEX(resultados!$A$2:$ZZ$2290, 1615, MATCH($B$2, resultados!$A$1:$ZZ$1, 0))</f>
        <v/>
      </c>
      <c r="C1621">
        <f>INDEX(resultados!$A$2:$ZZ$2290, 1615, MATCH($B$3, resultados!$A$1:$ZZ$1, 0))</f>
        <v/>
      </c>
    </row>
    <row r="1622">
      <c r="A1622">
        <f>INDEX(resultados!$A$2:$ZZ$2290, 1616, MATCH($B$1, resultados!$A$1:$ZZ$1, 0))</f>
        <v/>
      </c>
      <c r="B1622">
        <f>INDEX(resultados!$A$2:$ZZ$2290, 1616, MATCH($B$2, resultados!$A$1:$ZZ$1, 0))</f>
        <v/>
      </c>
      <c r="C1622">
        <f>INDEX(resultados!$A$2:$ZZ$2290, 1616, MATCH($B$3, resultados!$A$1:$ZZ$1, 0))</f>
        <v/>
      </c>
    </row>
    <row r="1623">
      <c r="A1623">
        <f>INDEX(resultados!$A$2:$ZZ$2290, 1617, MATCH($B$1, resultados!$A$1:$ZZ$1, 0))</f>
        <v/>
      </c>
      <c r="B1623">
        <f>INDEX(resultados!$A$2:$ZZ$2290, 1617, MATCH($B$2, resultados!$A$1:$ZZ$1, 0))</f>
        <v/>
      </c>
      <c r="C1623">
        <f>INDEX(resultados!$A$2:$ZZ$2290, 1617, MATCH($B$3, resultados!$A$1:$ZZ$1, 0))</f>
        <v/>
      </c>
    </row>
    <row r="1624">
      <c r="A1624">
        <f>INDEX(resultados!$A$2:$ZZ$2290, 1618, MATCH($B$1, resultados!$A$1:$ZZ$1, 0))</f>
        <v/>
      </c>
      <c r="B1624">
        <f>INDEX(resultados!$A$2:$ZZ$2290, 1618, MATCH($B$2, resultados!$A$1:$ZZ$1, 0))</f>
        <v/>
      </c>
      <c r="C1624">
        <f>INDEX(resultados!$A$2:$ZZ$2290, 1618, MATCH($B$3, resultados!$A$1:$ZZ$1, 0))</f>
        <v/>
      </c>
    </row>
    <row r="1625">
      <c r="A1625">
        <f>INDEX(resultados!$A$2:$ZZ$2290, 1619, MATCH($B$1, resultados!$A$1:$ZZ$1, 0))</f>
        <v/>
      </c>
      <c r="B1625">
        <f>INDEX(resultados!$A$2:$ZZ$2290, 1619, MATCH($B$2, resultados!$A$1:$ZZ$1, 0))</f>
        <v/>
      </c>
      <c r="C1625">
        <f>INDEX(resultados!$A$2:$ZZ$2290, 1619, MATCH($B$3, resultados!$A$1:$ZZ$1, 0))</f>
        <v/>
      </c>
    </row>
    <row r="1626">
      <c r="A1626">
        <f>INDEX(resultados!$A$2:$ZZ$2290, 1620, MATCH($B$1, resultados!$A$1:$ZZ$1, 0))</f>
        <v/>
      </c>
      <c r="B1626">
        <f>INDEX(resultados!$A$2:$ZZ$2290, 1620, MATCH($B$2, resultados!$A$1:$ZZ$1, 0))</f>
        <v/>
      </c>
      <c r="C1626">
        <f>INDEX(resultados!$A$2:$ZZ$2290, 1620, MATCH($B$3, resultados!$A$1:$ZZ$1, 0))</f>
        <v/>
      </c>
    </row>
    <row r="1627">
      <c r="A1627">
        <f>INDEX(resultados!$A$2:$ZZ$2290, 1621, MATCH($B$1, resultados!$A$1:$ZZ$1, 0))</f>
        <v/>
      </c>
      <c r="B1627">
        <f>INDEX(resultados!$A$2:$ZZ$2290, 1621, MATCH($B$2, resultados!$A$1:$ZZ$1, 0))</f>
        <v/>
      </c>
      <c r="C1627">
        <f>INDEX(resultados!$A$2:$ZZ$2290, 1621, MATCH($B$3, resultados!$A$1:$ZZ$1, 0))</f>
        <v/>
      </c>
    </row>
    <row r="1628">
      <c r="A1628">
        <f>INDEX(resultados!$A$2:$ZZ$2290, 1622, MATCH($B$1, resultados!$A$1:$ZZ$1, 0))</f>
        <v/>
      </c>
      <c r="B1628">
        <f>INDEX(resultados!$A$2:$ZZ$2290, 1622, MATCH($B$2, resultados!$A$1:$ZZ$1, 0))</f>
        <v/>
      </c>
      <c r="C1628">
        <f>INDEX(resultados!$A$2:$ZZ$2290, 1622, MATCH($B$3, resultados!$A$1:$ZZ$1, 0))</f>
        <v/>
      </c>
    </row>
    <row r="1629">
      <c r="A1629">
        <f>INDEX(resultados!$A$2:$ZZ$2290, 1623, MATCH($B$1, resultados!$A$1:$ZZ$1, 0))</f>
        <v/>
      </c>
      <c r="B1629">
        <f>INDEX(resultados!$A$2:$ZZ$2290, 1623, MATCH($B$2, resultados!$A$1:$ZZ$1, 0))</f>
        <v/>
      </c>
      <c r="C1629">
        <f>INDEX(resultados!$A$2:$ZZ$2290, 1623, MATCH($B$3, resultados!$A$1:$ZZ$1, 0))</f>
        <v/>
      </c>
    </row>
    <row r="1630">
      <c r="A1630">
        <f>INDEX(resultados!$A$2:$ZZ$2290, 1624, MATCH($B$1, resultados!$A$1:$ZZ$1, 0))</f>
        <v/>
      </c>
      <c r="B1630">
        <f>INDEX(resultados!$A$2:$ZZ$2290, 1624, MATCH($B$2, resultados!$A$1:$ZZ$1, 0))</f>
        <v/>
      </c>
      <c r="C1630">
        <f>INDEX(resultados!$A$2:$ZZ$2290, 1624, MATCH($B$3, resultados!$A$1:$ZZ$1, 0))</f>
        <v/>
      </c>
    </row>
    <row r="1631">
      <c r="A1631">
        <f>INDEX(resultados!$A$2:$ZZ$2290, 1625, MATCH($B$1, resultados!$A$1:$ZZ$1, 0))</f>
        <v/>
      </c>
      <c r="B1631">
        <f>INDEX(resultados!$A$2:$ZZ$2290, 1625, MATCH($B$2, resultados!$A$1:$ZZ$1, 0))</f>
        <v/>
      </c>
      <c r="C1631">
        <f>INDEX(resultados!$A$2:$ZZ$2290, 1625, MATCH($B$3, resultados!$A$1:$ZZ$1, 0))</f>
        <v/>
      </c>
    </row>
    <row r="1632">
      <c r="A1632">
        <f>INDEX(resultados!$A$2:$ZZ$2290, 1626, MATCH($B$1, resultados!$A$1:$ZZ$1, 0))</f>
        <v/>
      </c>
      <c r="B1632">
        <f>INDEX(resultados!$A$2:$ZZ$2290, 1626, MATCH($B$2, resultados!$A$1:$ZZ$1, 0))</f>
        <v/>
      </c>
      <c r="C1632">
        <f>INDEX(resultados!$A$2:$ZZ$2290, 1626, MATCH($B$3, resultados!$A$1:$ZZ$1, 0))</f>
        <v/>
      </c>
    </row>
    <row r="1633">
      <c r="A1633">
        <f>INDEX(resultados!$A$2:$ZZ$2290, 1627, MATCH($B$1, resultados!$A$1:$ZZ$1, 0))</f>
        <v/>
      </c>
      <c r="B1633">
        <f>INDEX(resultados!$A$2:$ZZ$2290, 1627, MATCH($B$2, resultados!$A$1:$ZZ$1, 0))</f>
        <v/>
      </c>
      <c r="C1633">
        <f>INDEX(resultados!$A$2:$ZZ$2290, 1627, MATCH($B$3, resultados!$A$1:$ZZ$1, 0))</f>
        <v/>
      </c>
    </row>
    <row r="1634">
      <c r="A1634">
        <f>INDEX(resultados!$A$2:$ZZ$2290, 1628, MATCH($B$1, resultados!$A$1:$ZZ$1, 0))</f>
        <v/>
      </c>
      <c r="B1634">
        <f>INDEX(resultados!$A$2:$ZZ$2290, 1628, MATCH($B$2, resultados!$A$1:$ZZ$1, 0))</f>
        <v/>
      </c>
      <c r="C1634">
        <f>INDEX(resultados!$A$2:$ZZ$2290, 1628, MATCH($B$3, resultados!$A$1:$ZZ$1, 0))</f>
        <v/>
      </c>
    </row>
    <row r="1635">
      <c r="A1635">
        <f>INDEX(resultados!$A$2:$ZZ$2290, 1629, MATCH($B$1, resultados!$A$1:$ZZ$1, 0))</f>
        <v/>
      </c>
      <c r="B1635">
        <f>INDEX(resultados!$A$2:$ZZ$2290, 1629, MATCH($B$2, resultados!$A$1:$ZZ$1, 0))</f>
        <v/>
      </c>
      <c r="C1635">
        <f>INDEX(resultados!$A$2:$ZZ$2290, 1629, MATCH($B$3, resultados!$A$1:$ZZ$1, 0))</f>
        <v/>
      </c>
    </row>
    <row r="1636">
      <c r="A1636">
        <f>INDEX(resultados!$A$2:$ZZ$2290, 1630, MATCH($B$1, resultados!$A$1:$ZZ$1, 0))</f>
        <v/>
      </c>
      <c r="B1636">
        <f>INDEX(resultados!$A$2:$ZZ$2290, 1630, MATCH($B$2, resultados!$A$1:$ZZ$1, 0))</f>
        <v/>
      </c>
      <c r="C1636">
        <f>INDEX(resultados!$A$2:$ZZ$2290, 1630, MATCH($B$3, resultados!$A$1:$ZZ$1, 0))</f>
        <v/>
      </c>
    </row>
    <row r="1637">
      <c r="A1637">
        <f>INDEX(resultados!$A$2:$ZZ$2290, 1631, MATCH($B$1, resultados!$A$1:$ZZ$1, 0))</f>
        <v/>
      </c>
      <c r="B1637">
        <f>INDEX(resultados!$A$2:$ZZ$2290, 1631, MATCH($B$2, resultados!$A$1:$ZZ$1, 0))</f>
        <v/>
      </c>
      <c r="C1637">
        <f>INDEX(resultados!$A$2:$ZZ$2290, 1631, MATCH($B$3, resultados!$A$1:$ZZ$1, 0))</f>
        <v/>
      </c>
    </row>
    <row r="1638">
      <c r="A1638">
        <f>INDEX(resultados!$A$2:$ZZ$2290, 1632, MATCH($B$1, resultados!$A$1:$ZZ$1, 0))</f>
        <v/>
      </c>
      <c r="B1638">
        <f>INDEX(resultados!$A$2:$ZZ$2290, 1632, MATCH($B$2, resultados!$A$1:$ZZ$1, 0))</f>
        <v/>
      </c>
      <c r="C1638">
        <f>INDEX(resultados!$A$2:$ZZ$2290, 1632, MATCH($B$3, resultados!$A$1:$ZZ$1, 0))</f>
        <v/>
      </c>
    </row>
    <row r="1639">
      <c r="A1639">
        <f>INDEX(resultados!$A$2:$ZZ$2290, 1633, MATCH($B$1, resultados!$A$1:$ZZ$1, 0))</f>
        <v/>
      </c>
      <c r="B1639">
        <f>INDEX(resultados!$A$2:$ZZ$2290, 1633, MATCH($B$2, resultados!$A$1:$ZZ$1, 0))</f>
        <v/>
      </c>
      <c r="C1639">
        <f>INDEX(resultados!$A$2:$ZZ$2290, 1633, MATCH($B$3, resultados!$A$1:$ZZ$1, 0))</f>
        <v/>
      </c>
    </row>
    <row r="1640">
      <c r="A1640">
        <f>INDEX(resultados!$A$2:$ZZ$2290, 1634, MATCH($B$1, resultados!$A$1:$ZZ$1, 0))</f>
        <v/>
      </c>
      <c r="B1640">
        <f>INDEX(resultados!$A$2:$ZZ$2290, 1634, MATCH($B$2, resultados!$A$1:$ZZ$1, 0))</f>
        <v/>
      </c>
      <c r="C1640">
        <f>INDEX(resultados!$A$2:$ZZ$2290, 1634, MATCH($B$3, resultados!$A$1:$ZZ$1, 0))</f>
        <v/>
      </c>
    </row>
    <row r="1641">
      <c r="A1641">
        <f>INDEX(resultados!$A$2:$ZZ$2290, 1635, MATCH($B$1, resultados!$A$1:$ZZ$1, 0))</f>
        <v/>
      </c>
      <c r="B1641">
        <f>INDEX(resultados!$A$2:$ZZ$2290, 1635, MATCH($B$2, resultados!$A$1:$ZZ$1, 0))</f>
        <v/>
      </c>
      <c r="C1641">
        <f>INDEX(resultados!$A$2:$ZZ$2290, 1635, MATCH($B$3, resultados!$A$1:$ZZ$1, 0))</f>
        <v/>
      </c>
    </row>
    <row r="1642">
      <c r="A1642">
        <f>INDEX(resultados!$A$2:$ZZ$2290, 1636, MATCH($B$1, resultados!$A$1:$ZZ$1, 0))</f>
        <v/>
      </c>
      <c r="B1642">
        <f>INDEX(resultados!$A$2:$ZZ$2290, 1636, MATCH($B$2, resultados!$A$1:$ZZ$1, 0))</f>
        <v/>
      </c>
      <c r="C1642">
        <f>INDEX(resultados!$A$2:$ZZ$2290, 1636, MATCH($B$3, resultados!$A$1:$ZZ$1, 0))</f>
        <v/>
      </c>
    </row>
    <row r="1643">
      <c r="A1643">
        <f>INDEX(resultados!$A$2:$ZZ$2290, 1637, MATCH($B$1, resultados!$A$1:$ZZ$1, 0))</f>
        <v/>
      </c>
      <c r="B1643">
        <f>INDEX(resultados!$A$2:$ZZ$2290, 1637, MATCH($B$2, resultados!$A$1:$ZZ$1, 0))</f>
        <v/>
      </c>
      <c r="C1643">
        <f>INDEX(resultados!$A$2:$ZZ$2290, 1637, MATCH($B$3, resultados!$A$1:$ZZ$1, 0))</f>
        <v/>
      </c>
    </row>
    <row r="1644">
      <c r="A1644">
        <f>INDEX(resultados!$A$2:$ZZ$2290, 1638, MATCH($B$1, resultados!$A$1:$ZZ$1, 0))</f>
        <v/>
      </c>
      <c r="B1644">
        <f>INDEX(resultados!$A$2:$ZZ$2290, 1638, MATCH($B$2, resultados!$A$1:$ZZ$1, 0))</f>
        <v/>
      </c>
      <c r="C1644">
        <f>INDEX(resultados!$A$2:$ZZ$2290, 1638, MATCH($B$3, resultados!$A$1:$ZZ$1, 0))</f>
        <v/>
      </c>
    </row>
    <row r="1645">
      <c r="A1645">
        <f>INDEX(resultados!$A$2:$ZZ$2290, 1639, MATCH($B$1, resultados!$A$1:$ZZ$1, 0))</f>
        <v/>
      </c>
      <c r="B1645">
        <f>INDEX(resultados!$A$2:$ZZ$2290, 1639, MATCH($B$2, resultados!$A$1:$ZZ$1, 0))</f>
        <v/>
      </c>
      <c r="C1645">
        <f>INDEX(resultados!$A$2:$ZZ$2290, 1639, MATCH($B$3, resultados!$A$1:$ZZ$1, 0))</f>
        <v/>
      </c>
    </row>
    <row r="1646">
      <c r="A1646">
        <f>INDEX(resultados!$A$2:$ZZ$2290, 1640, MATCH($B$1, resultados!$A$1:$ZZ$1, 0))</f>
        <v/>
      </c>
      <c r="B1646">
        <f>INDEX(resultados!$A$2:$ZZ$2290, 1640, MATCH($B$2, resultados!$A$1:$ZZ$1, 0))</f>
        <v/>
      </c>
      <c r="C1646">
        <f>INDEX(resultados!$A$2:$ZZ$2290, 1640, MATCH($B$3, resultados!$A$1:$ZZ$1, 0))</f>
        <v/>
      </c>
    </row>
    <row r="1647">
      <c r="A1647">
        <f>INDEX(resultados!$A$2:$ZZ$2290, 1641, MATCH($B$1, resultados!$A$1:$ZZ$1, 0))</f>
        <v/>
      </c>
      <c r="B1647">
        <f>INDEX(resultados!$A$2:$ZZ$2290, 1641, MATCH($B$2, resultados!$A$1:$ZZ$1, 0))</f>
        <v/>
      </c>
      <c r="C1647">
        <f>INDEX(resultados!$A$2:$ZZ$2290, 1641, MATCH($B$3, resultados!$A$1:$ZZ$1, 0))</f>
        <v/>
      </c>
    </row>
    <row r="1648">
      <c r="A1648">
        <f>INDEX(resultados!$A$2:$ZZ$2290, 1642, MATCH($B$1, resultados!$A$1:$ZZ$1, 0))</f>
        <v/>
      </c>
      <c r="B1648">
        <f>INDEX(resultados!$A$2:$ZZ$2290, 1642, MATCH($B$2, resultados!$A$1:$ZZ$1, 0))</f>
        <v/>
      </c>
      <c r="C1648">
        <f>INDEX(resultados!$A$2:$ZZ$2290, 1642, MATCH($B$3, resultados!$A$1:$ZZ$1, 0))</f>
        <v/>
      </c>
    </row>
    <row r="1649">
      <c r="A1649">
        <f>INDEX(resultados!$A$2:$ZZ$2290, 1643, MATCH($B$1, resultados!$A$1:$ZZ$1, 0))</f>
        <v/>
      </c>
      <c r="B1649">
        <f>INDEX(resultados!$A$2:$ZZ$2290, 1643, MATCH($B$2, resultados!$A$1:$ZZ$1, 0))</f>
        <v/>
      </c>
      <c r="C1649">
        <f>INDEX(resultados!$A$2:$ZZ$2290, 1643, MATCH($B$3, resultados!$A$1:$ZZ$1, 0))</f>
        <v/>
      </c>
    </row>
    <row r="1650">
      <c r="A1650">
        <f>INDEX(resultados!$A$2:$ZZ$2290, 1644, MATCH($B$1, resultados!$A$1:$ZZ$1, 0))</f>
        <v/>
      </c>
      <c r="B1650">
        <f>INDEX(resultados!$A$2:$ZZ$2290, 1644, MATCH($B$2, resultados!$A$1:$ZZ$1, 0))</f>
        <v/>
      </c>
      <c r="C1650">
        <f>INDEX(resultados!$A$2:$ZZ$2290, 1644, MATCH($B$3, resultados!$A$1:$ZZ$1, 0))</f>
        <v/>
      </c>
    </row>
    <row r="1651">
      <c r="A1651">
        <f>INDEX(resultados!$A$2:$ZZ$2290, 1645, MATCH($B$1, resultados!$A$1:$ZZ$1, 0))</f>
        <v/>
      </c>
      <c r="B1651">
        <f>INDEX(resultados!$A$2:$ZZ$2290, 1645, MATCH($B$2, resultados!$A$1:$ZZ$1, 0))</f>
        <v/>
      </c>
      <c r="C1651">
        <f>INDEX(resultados!$A$2:$ZZ$2290, 1645, MATCH($B$3, resultados!$A$1:$ZZ$1, 0))</f>
        <v/>
      </c>
    </row>
    <row r="1652">
      <c r="A1652">
        <f>INDEX(resultados!$A$2:$ZZ$2290, 1646, MATCH($B$1, resultados!$A$1:$ZZ$1, 0))</f>
        <v/>
      </c>
      <c r="B1652">
        <f>INDEX(resultados!$A$2:$ZZ$2290, 1646, MATCH($B$2, resultados!$A$1:$ZZ$1, 0))</f>
        <v/>
      </c>
      <c r="C1652">
        <f>INDEX(resultados!$A$2:$ZZ$2290, 1646, MATCH($B$3, resultados!$A$1:$ZZ$1, 0))</f>
        <v/>
      </c>
    </row>
    <row r="1653">
      <c r="A1653">
        <f>INDEX(resultados!$A$2:$ZZ$2290, 1647, MATCH($B$1, resultados!$A$1:$ZZ$1, 0))</f>
        <v/>
      </c>
      <c r="B1653">
        <f>INDEX(resultados!$A$2:$ZZ$2290, 1647, MATCH($B$2, resultados!$A$1:$ZZ$1, 0))</f>
        <v/>
      </c>
      <c r="C1653">
        <f>INDEX(resultados!$A$2:$ZZ$2290, 1647, MATCH($B$3, resultados!$A$1:$ZZ$1, 0))</f>
        <v/>
      </c>
    </row>
    <row r="1654">
      <c r="A1654">
        <f>INDEX(resultados!$A$2:$ZZ$2290, 1648, MATCH($B$1, resultados!$A$1:$ZZ$1, 0))</f>
        <v/>
      </c>
      <c r="B1654">
        <f>INDEX(resultados!$A$2:$ZZ$2290, 1648, MATCH($B$2, resultados!$A$1:$ZZ$1, 0))</f>
        <v/>
      </c>
      <c r="C1654">
        <f>INDEX(resultados!$A$2:$ZZ$2290, 1648, MATCH($B$3, resultados!$A$1:$ZZ$1, 0))</f>
        <v/>
      </c>
    </row>
    <row r="1655">
      <c r="A1655">
        <f>INDEX(resultados!$A$2:$ZZ$2290, 1649, MATCH($B$1, resultados!$A$1:$ZZ$1, 0))</f>
        <v/>
      </c>
      <c r="B1655">
        <f>INDEX(resultados!$A$2:$ZZ$2290, 1649, MATCH($B$2, resultados!$A$1:$ZZ$1, 0))</f>
        <v/>
      </c>
      <c r="C1655">
        <f>INDEX(resultados!$A$2:$ZZ$2290, 1649, MATCH($B$3, resultados!$A$1:$ZZ$1, 0))</f>
        <v/>
      </c>
    </row>
    <row r="1656">
      <c r="A1656">
        <f>INDEX(resultados!$A$2:$ZZ$2290, 1650, MATCH($B$1, resultados!$A$1:$ZZ$1, 0))</f>
        <v/>
      </c>
      <c r="B1656">
        <f>INDEX(resultados!$A$2:$ZZ$2290, 1650, MATCH($B$2, resultados!$A$1:$ZZ$1, 0))</f>
        <v/>
      </c>
      <c r="C1656">
        <f>INDEX(resultados!$A$2:$ZZ$2290, 1650, MATCH($B$3, resultados!$A$1:$ZZ$1, 0))</f>
        <v/>
      </c>
    </row>
    <row r="1657">
      <c r="A1657">
        <f>INDEX(resultados!$A$2:$ZZ$2290, 1651, MATCH($B$1, resultados!$A$1:$ZZ$1, 0))</f>
        <v/>
      </c>
      <c r="B1657">
        <f>INDEX(resultados!$A$2:$ZZ$2290, 1651, MATCH($B$2, resultados!$A$1:$ZZ$1, 0))</f>
        <v/>
      </c>
      <c r="C1657">
        <f>INDEX(resultados!$A$2:$ZZ$2290, 1651, MATCH($B$3, resultados!$A$1:$ZZ$1, 0))</f>
        <v/>
      </c>
    </row>
    <row r="1658">
      <c r="A1658">
        <f>INDEX(resultados!$A$2:$ZZ$2290, 1652, MATCH($B$1, resultados!$A$1:$ZZ$1, 0))</f>
        <v/>
      </c>
      <c r="B1658">
        <f>INDEX(resultados!$A$2:$ZZ$2290, 1652, MATCH($B$2, resultados!$A$1:$ZZ$1, 0))</f>
        <v/>
      </c>
      <c r="C1658">
        <f>INDEX(resultados!$A$2:$ZZ$2290, 1652, MATCH($B$3, resultados!$A$1:$ZZ$1, 0))</f>
        <v/>
      </c>
    </row>
    <row r="1659">
      <c r="A1659">
        <f>INDEX(resultados!$A$2:$ZZ$2290, 1653, MATCH($B$1, resultados!$A$1:$ZZ$1, 0))</f>
        <v/>
      </c>
      <c r="B1659">
        <f>INDEX(resultados!$A$2:$ZZ$2290, 1653, MATCH($B$2, resultados!$A$1:$ZZ$1, 0))</f>
        <v/>
      </c>
      <c r="C1659">
        <f>INDEX(resultados!$A$2:$ZZ$2290, 1653, MATCH($B$3, resultados!$A$1:$ZZ$1, 0))</f>
        <v/>
      </c>
    </row>
    <row r="1660">
      <c r="A1660">
        <f>INDEX(resultados!$A$2:$ZZ$2290, 1654, MATCH($B$1, resultados!$A$1:$ZZ$1, 0))</f>
        <v/>
      </c>
      <c r="B1660">
        <f>INDEX(resultados!$A$2:$ZZ$2290, 1654, MATCH($B$2, resultados!$A$1:$ZZ$1, 0))</f>
        <v/>
      </c>
      <c r="C1660">
        <f>INDEX(resultados!$A$2:$ZZ$2290, 1654, MATCH($B$3, resultados!$A$1:$ZZ$1, 0))</f>
        <v/>
      </c>
    </row>
    <row r="1661">
      <c r="A1661">
        <f>INDEX(resultados!$A$2:$ZZ$2290, 1655, MATCH($B$1, resultados!$A$1:$ZZ$1, 0))</f>
        <v/>
      </c>
      <c r="B1661">
        <f>INDEX(resultados!$A$2:$ZZ$2290, 1655, MATCH($B$2, resultados!$A$1:$ZZ$1, 0))</f>
        <v/>
      </c>
      <c r="C1661">
        <f>INDEX(resultados!$A$2:$ZZ$2290, 1655, MATCH($B$3, resultados!$A$1:$ZZ$1, 0))</f>
        <v/>
      </c>
    </row>
    <row r="1662">
      <c r="A1662">
        <f>INDEX(resultados!$A$2:$ZZ$2290, 1656, MATCH($B$1, resultados!$A$1:$ZZ$1, 0))</f>
        <v/>
      </c>
      <c r="B1662">
        <f>INDEX(resultados!$A$2:$ZZ$2290, 1656, MATCH($B$2, resultados!$A$1:$ZZ$1, 0))</f>
        <v/>
      </c>
      <c r="C1662">
        <f>INDEX(resultados!$A$2:$ZZ$2290, 1656, MATCH($B$3, resultados!$A$1:$ZZ$1, 0))</f>
        <v/>
      </c>
    </row>
    <row r="1663">
      <c r="A1663">
        <f>INDEX(resultados!$A$2:$ZZ$2290, 1657, MATCH($B$1, resultados!$A$1:$ZZ$1, 0))</f>
        <v/>
      </c>
      <c r="B1663">
        <f>INDEX(resultados!$A$2:$ZZ$2290, 1657, MATCH($B$2, resultados!$A$1:$ZZ$1, 0))</f>
        <v/>
      </c>
      <c r="C1663">
        <f>INDEX(resultados!$A$2:$ZZ$2290, 1657, MATCH($B$3, resultados!$A$1:$ZZ$1, 0))</f>
        <v/>
      </c>
    </row>
    <row r="1664">
      <c r="A1664">
        <f>INDEX(resultados!$A$2:$ZZ$2290, 1658, MATCH($B$1, resultados!$A$1:$ZZ$1, 0))</f>
        <v/>
      </c>
      <c r="B1664">
        <f>INDEX(resultados!$A$2:$ZZ$2290, 1658, MATCH($B$2, resultados!$A$1:$ZZ$1, 0))</f>
        <v/>
      </c>
      <c r="C1664">
        <f>INDEX(resultados!$A$2:$ZZ$2290, 1658, MATCH($B$3, resultados!$A$1:$ZZ$1, 0))</f>
        <v/>
      </c>
    </row>
    <row r="1665">
      <c r="A1665">
        <f>INDEX(resultados!$A$2:$ZZ$2290, 1659, MATCH($B$1, resultados!$A$1:$ZZ$1, 0))</f>
        <v/>
      </c>
      <c r="B1665">
        <f>INDEX(resultados!$A$2:$ZZ$2290, 1659, MATCH($B$2, resultados!$A$1:$ZZ$1, 0))</f>
        <v/>
      </c>
      <c r="C1665">
        <f>INDEX(resultados!$A$2:$ZZ$2290, 1659, MATCH($B$3, resultados!$A$1:$ZZ$1, 0))</f>
        <v/>
      </c>
    </row>
    <row r="1666">
      <c r="A1666">
        <f>INDEX(resultados!$A$2:$ZZ$2290, 1660, MATCH($B$1, resultados!$A$1:$ZZ$1, 0))</f>
        <v/>
      </c>
      <c r="B1666">
        <f>INDEX(resultados!$A$2:$ZZ$2290, 1660, MATCH($B$2, resultados!$A$1:$ZZ$1, 0))</f>
        <v/>
      </c>
      <c r="C1666">
        <f>INDEX(resultados!$A$2:$ZZ$2290, 1660, MATCH($B$3, resultados!$A$1:$ZZ$1, 0))</f>
        <v/>
      </c>
    </row>
    <row r="1667">
      <c r="A1667">
        <f>INDEX(resultados!$A$2:$ZZ$2290, 1661, MATCH($B$1, resultados!$A$1:$ZZ$1, 0))</f>
        <v/>
      </c>
      <c r="B1667">
        <f>INDEX(resultados!$A$2:$ZZ$2290, 1661, MATCH($B$2, resultados!$A$1:$ZZ$1, 0))</f>
        <v/>
      </c>
      <c r="C1667">
        <f>INDEX(resultados!$A$2:$ZZ$2290, 1661, MATCH($B$3, resultados!$A$1:$ZZ$1, 0))</f>
        <v/>
      </c>
    </row>
    <row r="1668">
      <c r="A1668">
        <f>INDEX(resultados!$A$2:$ZZ$2290, 1662, MATCH($B$1, resultados!$A$1:$ZZ$1, 0))</f>
        <v/>
      </c>
      <c r="B1668">
        <f>INDEX(resultados!$A$2:$ZZ$2290, 1662, MATCH($B$2, resultados!$A$1:$ZZ$1, 0))</f>
        <v/>
      </c>
      <c r="C1668">
        <f>INDEX(resultados!$A$2:$ZZ$2290, 1662, MATCH($B$3, resultados!$A$1:$ZZ$1, 0))</f>
        <v/>
      </c>
    </row>
    <row r="1669">
      <c r="A1669">
        <f>INDEX(resultados!$A$2:$ZZ$2290, 1663, MATCH($B$1, resultados!$A$1:$ZZ$1, 0))</f>
        <v/>
      </c>
      <c r="B1669">
        <f>INDEX(resultados!$A$2:$ZZ$2290, 1663, MATCH($B$2, resultados!$A$1:$ZZ$1, 0))</f>
        <v/>
      </c>
      <c r="C1669">
        <f>INDEX(resultados!$A$2:$ZZ$2290, 1663, MATCH($B$3, resultados!$A$1:$ZZ$1, 0))</f>
        <v/>
      </c>
    </row>
    <row r="1670">
      <c r="A1670">
        <f>INDEX(resultados!$A$2:$ZZ$2290, 1664, MATCH($B$1, resultados!$A$1:$ZZ$1, 0))</f>
        <v/>
      </c>
      <c r="B1670">
        <f>INDEX(resultados!$A$2:$ZZ$2290, 1664, MATCH($B$2, resultados!$A$1:$ZZ$1, 0))</f>
        <v/>
      </c>
      <c r="C1670">
        <f>INDEX(resultados!$A$2:$ZZ$2290, 1664, MATCH($B$3, resultados!$A$1:$ZZ$1, 0))</f>
        <v/>
      </c>
    </row>
    <row r="1671">
      <c r="A1671">
        <f>INDEX(resultados!$A$2:$ZZ$2290, 1665, MATCH($B$1, resultados!$A$1:$ZZ$1, 0))</f>
        <v/>
      </c>
      <c r="B1671">
        <f>INDEX(resultados!$A$2:$ZZ$2290, 1665, MATCH($B$2, resultados!$A$1:$ZZ$1, 0))</f>
        <v/>
      </c>
      <c r="C1671">
        <f>INDEX(resultados!$A$2:$ZZ$2290, 1665, MATCH($B$3, resultados!$A$1:$ZZ$1, 0))</f>
        <v/>
      </c>
    </row>
    <row r="1672">
      <c r="A1672">
        <f>INDEX(resultados!$A$2:$ZZ$2290, 1666, MATCH($B$1, resultados!$A$1:$ZZ$1, 0))</f>
        <v/>
      </c>
      <c r="B1672">
        <f>INDEX(resultados!$A$2:$ZZ$2290, 1666, MATCH($B$2, resultados!$A$1:$ZZ$1, 0))</f>
        <v/>
      </c>
      <c r="C1672">
        <f>INDEX(resultados!$A$2:$ZZ$2290, 1666, MATCH($B$3, resultados!$A$1:$ZZ$1, 0))</f>
        <v/>
      </c>
    </row>
    <row r="1673">
      <c r="A1673">
        <f>INDEX(resultados!$A$2:$ZZ$2290, 1667, MATCH($B$1, resultados!$A$1:$ZZ$1, 0))</f>
        <v/>
      </c>
      <c r="B1673">
        <f>INDEX(resultados!$A$2:$ZZ$2290, 1667, MATCH($B$2, resultados!$A$1:$ZZ$1, 0))</f>
        <v/>
      </c>
      <c r="C1673">
        <f>INDEX(resultados!$A$2:$ZZ$2290, 1667, MATCH($B$3, resultados!$A$1:$ZZ$1, 0))</f>
        <v/>
      </c>
    </row>
    <row r="1674">
      <c r="A1674">
        <f>INDEX(resultados!$A$2:$ZZ$2290, 1668, MATCH($B$1, resultados!$A$1:$ZZ$1, 0))</f>
        <v/>
      </c>
      <c r="B1674">
        <f>INDEX(resultados!$A$2:$ZZ$2290, 1668, MATCH($B$2, resultados!$A$1:$ZZ$1, 0))</f>
        <v/>
      </c>
      <c r="C1674">
        <f>INDEX(resultados!$A$2:$ZZ$2290, 1668, MATCH($B$3, resultados!$A$1:$ZZ$1, 0))</f>
        <v/>
      </c>
    </row>
    <row r="1675">
      <c r="A1675">
        <f>INDEX(resultados!$A$2:$ZZ$2290, 1669, MATCH($B$1, resultados!$A$1:$ZZ$1, 0))</f>
        <v/>
      </c>
      <c r="B1675">
        <f>INDEX(resultados!$A$2:$ZZ$2290, 1669, MATCH($B$2, resultados!$A$1:$ZZ$1, 0))</f>
        <v/>
      </c>
      <c r="C1675">
        <f>INDEX(resultados!$A$2:$ZZ$2290, 1669, MATCH($B$3, resultados!$A$1:$ZZ$1, 0))</f>
        <v/>
      </c>
    </row>
    <row r="1676">
      <c r="A1676">
        <f>INDEX(resultados!$A$2:$ZZ$2290, 1670, MATCH($B$1, resultados!$A$1:$ZZ$1, 0))</f>
        <v/>
      </c>
      <c r="B1676">
        <f>INDEX(resultados!$A$2:$ZZ$2290, 1670, MATCH($B$2, resultados!$A$1:$ZZ$1, 0))</f>
        <v/>
      </c>
      <c r="C1676">
        <f>INDEX(resultados!$A$2:$ZZ$2290, 1670, MATCH($B$3, resultados!$A$1:$ZZ$1, 0))</f>
        <v/>
      </c>
    </row>
    <row r="1677">
      <c r="A1677">
        <f>INDEX(resultados!$A$2:$ZZ$2290, 1671, MATCH($B$1, resultados!$A$1:$ZZ$1, 0))</f>
        <v/>
      </c>
      <c r="B1677">
        <f>INDEX(resultados!$A$2:$ZZ$2290, 1671, MATCH($B$2, resultados!$A$1:$ZZ$1, 0))</f>
        <v/>
      </c>
      <c r="C1677">
        <f>INDEX(resultados!$A$2:$ZZ$2290, 1671, MATCH($B$3, resultados!$A$1:$ZZ$1, 0))</f>
        <v/>
      </c>
    </row>
    <row r="1678">
      <c r="A1678">
        <f>INDEX(resultados!$A$2:$ZZ$2290, 1672, MATCH($B$1, resultados!$A$1:$ZZ$1, 0))</f>
        <v/>
      </c>
      <c r="B1678">
        <f>INDEX(resultados!$A$2:$ZZ$2290, 1672, MATCH($B$2, resultados!$A$1:$ZZ$1, 0))</f>
        <v/>
      </c>
      <c r="C1678">
        <f>INDEX(resultados!$A$2:$ZZ$2290, 1672, MATCH($B$3, resultados!$A$1:$ZZ$1, 0))</f>
        <v/>
      </c>
    </row>
    <row r="1679">
      <c r="A1679">
        <f>INDEX(resultados!$A$2:$ZZ$2290, 1673, MATCH($B$1, resultados!$A$1:$ZZ$1, 0))</f>
        <v/>
      </c>
      <c r="B1679">
        <f>INDEX(resultados!$A$2:$ZZ$2290, 1673, MATCH($B$2, resultados!$A$1:$ZZ$1, 0))</f>
        <v/>
      </c>
      <c r="C1679">
        <f>INDEX(resultados!$A$2:$ZZ$2290, 1673, MATCH($B$3, resultados!$A$1:$ZZ$1, 0))</f>
        <v/>
      </c>
    </row>
    <row r="1680">
      <c r="A1680">
        <f>INDEX(resultados!$A$2:$ZZ$2290, 1674, MATCH($B$1, resultados!$A$1:$ZZ$1, 0))</f>
        <v/>
      </c>
      <c r="B1680">
        <f>INDEX(resultados!$A$2:$ZZ$2290, 1674, MATCH($B$2, resultados!$A$1:$ZZ$1, 0))</f>
        <v/>
      </c>
      <c r="C1680">
        <f>INDEX(resultados!$A$2:$ZZ$2290, 1674, MATCH($B$3, resultados!$A$1:$ZZ$1, 0))</f>
        <v/>
      </c>
    </row>
    <row r="1681">
      <c r="A1681">
        <f>INDEX(resultados!$A$2:$ZZ$2290, 1675, MATCH($B$1, resultados!$A$1:$ZZ$1, 0))</f>
        <v/>
      </c>
      <c r="B1681">
        <f>INDEX(resultados!$A$2:$ZZ$2290, 1675, MATCH($B$2, resultados!$A$1:$ZZ$1, 0))</f>
        <v/>
      </c>
      <c r="C1681">
        <f>INDEX(resultados!$A$2:$ZZ$2290, 1675, MATCH($B$3, resultados!$A$1:$ZZ$1, 0))</f>
        <v/>
      </c>
    </row>
    <row r="1682">
      <c r="A1682">
        <f>INDEX(resultados!$A$2:$ZZ$2290, 1676, MATCH($B$1, resultados!$A$1:$ZZ$1, 0))</f>
        <v/>
      </c>
      <c r="B1682">
        <f>INDEX(resultados!$A$2:$ZZ$2290, 1676, MATCH($B$2, resultados!$A$1:$ZZ$1, 0))</f>
        <v/>
      </c>
      <c r="C1682">
        <f>INDEX(resultados!$A$2:$ZZ$2290, 1676, MATCH($B$3, resultados!$A$1:$ZZ$1, 0))</f>
        <v/>
      </c>
    </row>
    <row r="1683">
      <c r="A1683">
        <f>INDEX(resultados!$A$2:$ZZ$2290, 1677, MATCH($B$1, resultados!$A$1:$ZZ$1, 0))</f>
        <v/>
      </c>
      <c r="B1683">
        <f>INDEX(resultados!$A$2:$ZZ$2290, 1677, MATCH($B$2, resultados!$A$1:$ZZ$1, 0))</f>
        <v/>
      </c>
      <c r="C1683">
        <f>INDEX(resultados!$A$2:$ZZ$2290, 1677, MATCH($B$3, resultados!$A$1:$ZZ$1, 0))</f>
        <v/>
      </c>
    </row>
    <row r="1684">
      <c r="A1684">
        <f>INDEX(resultados!$A$2:$ZZ$2290, 1678, MATCH($B$1, resultados!$A$1:$ZZ$1, 0))</f>
        <v/>
      </c>
      <c r="B1684">
        <f>INDEX(resultados!$A$2:$ZZ$2290, 1678, MATCH($B$2, resultados!$A$1:$ZZ$1, 0))</f>
        <v/>
      </c>
      <c r="C1684">
        <f>INDEX(resultados!$A$2:$ZZ$2290, 1678, MATCH($B$3, resultados!$A$1:$ZZ$1, 0))</f>
        <v/>
      </c>
    </row>
    <row r="1685">
      <c r="A1685">
        <f>INDEX(resultados!$A$2:$ZZ$2290, 1679, MATCH($B$1, resultados!$A$1:$ZZ$1, 0))</f>
        <v/>
      </c>
      <c r="B1685">
        <f>INDEX(resultados!$A$2:$ZZ$2290, 1679, MATCH($B$2, resultados!$A$1:$ZZ$1, 0))</f>
        <v/>
      </c>
      <c r="C1685">
        <f>INDEX(resultados!$A$2:$ZZ$2290, 1679, MATCH($B$3, resultados!$A$1:$ZZ$1, 0))</f>
        <v/>
      </c>
    </row>
    <row r="1686">
      <c r="A1686">
        <f>INDEX(resultados!$A$2:$ZZ$2290, 1680, MATCH($B$1, resultados!$A$1:$ZZ$1, 0))</f>
        <v/>
      </c>
      <c r="B1686">
        <f>INDEX(resultados!$A$2:$ZZ$2290, 1680, MATCH($B$2, resultados!$A$1:$ZZ$1, 0))</f>
        <v/>
      </c>
      <c r="C1686">
        <f>INDEX(resultados!$A$2:$ZZ$2290, 1680, MATCH($B$3, resultados!$A$1:$ZZ$1, 0))</f>
        <v/>
      </c>
    </row>
    <row r="1687">
      <c r="A1687">
        <f>INDEX(resultados!$A$2:$ZZ$2290, 1681, MATCH($B$1, resultados!$A$1:$ZZ$1, 0))</f>
        <v/>
      </c>
      <c r="B1687">
        <f>INDEX(resultados!$A$2:$ZZ$2290, 1681, MATCH($B$2, resultados!$A$1:$ZZ$1, 0))</f>
        <v/>
      </c>
      <c r="C1687">
        <f>INDEX(resultados!$A$2:$ZZ$2290, 1681, MATCH($B$3, resultados!$A$1:$ZZ$1, 0))</f>
        <v/>
      </c>
    </row>
    <row r="1688">
      <c r="A1688">
        <f>INDEX(resultados!$A$2:$ZZ$2290, 1682, MATCH($B$1, resultados!$A$1:$ZZ$1, 0))</f>
        <v/>
      </c>
      <c r="B1688">
        <f>INDEX(resultados!$A$2:$ZZ$2290, 1682, MATCH($B$2, resultados!$A$1:$ZZ$1, 0))</f>
        <v/>
      </c>
      <c r="C1688">
        <f>INDEX(resultados!$A$2:$ZZ$2290, 1682, MATCH($B$3, resultados!$A$1:$ZZ$1, 0))</f>
        <v/>
      </c>
    </row>
    <row r="1689">
      <c r="A1689">
        <f>INDEX(resultados!$A$2:$ZZ$2290, 1683, MATCH($B$1, resultados!$A$1:$ZZ$1, 0))</f>
        <v/>
      </c>
      <c r="B1689">
        <f>INDEX(resultados!$A$2:$ZZ$2290, 1683, MATCH($B$2, resultados!$A$1:$ZZ$1, 0))</f>
        <v/>
      </c>
      <c r="C1689">
        <f>INDEX(resultados!$A$2:$ZZ$2290, 1683, MATCH($B$3, resultados!$A$1:$ZZ$1, 0))</f>
        <v/>
      </c>
    </row>
    <row r="1690">
      <c r="A1690">
        <f>INDEX(resultados!$A$2:$ZZ$2290, 1684, MATCH($B$1, resultados!$A$1:$ZZ$1, 0))</f>
        <v/>
      </c>
      <c r="B1690">
        <f>INDEX(resultados!$A$2:$ZZ$2290, 1684, MATCH($B$2, resultados!$A$1:$ZZ$1, 0))</f>
        <v/>
      </c>
      <c r="C1690">
        <f>INDEX(resultados!$A$2:$ZZ$2290, 1684, MATCH($B$3, resultados!$A$1:$ZZ$1, 0))</f>
        <v/>
      </c>
    </row>
    <row r="1691">
      <c r="A1691">
        <f>INDEX(resultados!$A$2:$ZZ$2290, 1685, MATCH($B$1, resultados!$A$1:$ZZ$1, 0))</f>
        <v/>
      </c>
      <c r="B1691">
        <f>INDEX(resultados!$A$2:$ZZ$2290, 1685, MATCH($B$2, resultados!$A$1:$ZZ$1, 0))</f>
        <v/>
      </c>
      <c r="C1691">
        <f>INDEX(resultados!$A$2:$ZZ$2290, 1685, MATCH($B$3, resultados!$A$1:$ZZ$1, 0))</f>
        <v/>
      </c>
    </row>
    <row r="1692">
      <c r="A1692">
        <f>INDEX(resultados!$A$2:$ZZ$2290, 1686, MATCH($B$1, resultados!$A$1:$ZZ$1, 0))</f>
        <v/>
      </c>
      <c r="B1692">
        <f>INDEX(resultados!$A$2:$ZZ$2290, 1686, MATCH($B$2, resultados!$A$1:$ZZ$1, 0))</f>
        <v/>
      </c>
      <c r="C1692">
        <f>INDEX(resultados!$A$2:$ZZ$2290, 1686, MATCH($B$3, resultados!$A$1:$ZZ$1, 0))</f>
        <v/>
      </c>
    </row>
    <row r="1693">
      <c r="A1693">
        <f>INDEX(resultados!$A$2:$ZZ$2290, 1687, MATCH($B$1, resultados!$A$1:$ZZ$1, 0))</f>
        <v/>
      </c>
      <c r="B1693">
        <f>INDEX(resultados!$A$2:$ZZ$2290, 1687, MATCH($B$2, resultados!$A$1:$ZZ$1, 0))</f>
        <v/>
      </c>
      <c r="C1693">
        <f>INDEX(resultados!$A$2:$ZZ$2290, 1687, MATCH($B$3, resultados!$A$1:$ZZ$1, 0))</f>
        <v/>
      </c>
    </row>
    <row r="1694">
      <c r="A1694">
        <f>INDEX(resultados!$A$2:$ZZ$2290, 1688, MATCH($B$1, resultados!$A$1:$ZZ$1, 0))</f>
        <v/>
      </c>
      <c r="B1694">
        <f>INDEX(resultados!$A$2:$ZZ$2290, 1688, MATCH($B$2, resultados!$A$1:$ZZ$1, 0))</f>
        <v/>
      </c>
      <c r="C1694">
        <f>INDEX(resultados!$A$2:$ZZ$2290, 1688, MATCH($B$3, resultados!$A$1:$ZZ$1, 0))</f>
        <v/>
      </c>
    </row>
    <row r="1695">
      <c r="A1695">
        <f>INDEX(resultados!$A$2:$ZZ$2290, 1689, MATCH($B$1, resultados!$A$1:$ZZ$1, 0))</f>
        <v/>
      </c>
      <c r="B1695">
        <f>INDEX(resultados!$A$2:$ZZ$2290, 1689, MATCH($B$2, resultados!$A$1:$ZZ$1, 0))</f>
        <v/>
      </c>
      <c r="C1695">
        <f>INDEX(resultados!$A$2:$ZZ$2290, 1689, MATCH($B$3, resultados!$A$1:$ZZ$1, 0))</f>
        <v/>
      </c>
    </row>
    <row r="1696">
      <c r="A1696">
        <f>INDEX(resultados!$A$2:$ZZ$2290, 1690, MATCH($B$1, resultados!$A$1:$ZZ$1, 0))</f>
        <v/>
      </c>
      <c r="B1696">
        <f>INDEX(resultados!$A$2:$ZZ$2290, 1690, MATCH($B$2, resultados!$A$1:$ZZ$1, 0))</f>
        <v/>
      </c>
      <c r="C1696">
        <f>INDEX(resultados!$A$2:$ZZ$2290, 1690, MATCH($B$3, resultados!$A$1:$ZZ$1, 0))</f>
        <v/>
      </c>
    </row>
    <row r="1697">
      <c r="A1697">
        <f>INDEX(resultados!$A$2:$ZZ$2290, 1691, MATCH($B$1, resultados!$A$1:$ZZ$1, 0))</f>
        <v/>
      </c>
      <c r="B1697">
        <f>INDEX(resultados!$A$2:$ZZ$2290, 1691, MATCH($B$2, resultados!$A$1:$ZZ$1, 0))</f>
        <v/>
      </c>
      <c r="C1697">
        <f>INDEX(resultados!$A$2:$ZZ$2290, 1691, MATCH($B$3, resultados!$A$1:$ZZ$1, 0))</f>
        <v/>
      </c>
    </row>
    <row r="1698">
      <c r="A1698">
        <f>INDEX(resultados!$A$2:$ZZ$2290, 1692, MATCH($B$1, resultados!$A$1:$ZZ$1, 0))</f>
        <v/>
      </c>
      <c r="B1698">
        <f>INDEX(resultados!$A$2:$ZZ$2290, 1692, MATCH($B$2, resultados!$A$1:$ZZ$1, 0))</f>
        <v/>
      </c>
      <c r="C1698">
        <f>INDEX(resultados!$A$2:$ZZ$2290, 1692, MATCH($B$3, resultados!$A$1:$ZZ$1, 0))</f>
        <v/>
      </c>
    </row>
    <row r="1699">
      <c r="A1699">
        <f>INDEX(resultados!$A$2:$ZZ$2290, 1693, MATCH($B$1, resultados!$A$1:$ZZ$1, 0))</f>
        <v/>
      </c>
      <c r="B1699">
        <f>INDEX(resultados!$A$2:$ZZ$2290, 1693, MATCH($B$2, resultados!$A$1:$ZZ$1, 0))</f>
        <v/>
      </c>
      <c r="C1699">
        <f>INDEX(resultados!$A$2:$ZZ$2290, 1693, MATCH($B$3, resultados!$A$1:$ZZ$1, 0))</f>
        <v/>
      </c>
    </row>
    <row r="1700">
      <c r="A1700">
        <f>INDEX(resultados!$A$2:$ZZ$2290, 1694, MATCH($B$1, resultados!$A$1:$ZZ$1, 0))</f>
        <v/>
      </c>
      <c r="B1700">
        <f>INDEX(resultados!$A$2:$ZZ$2290, 1694, MATCH($B$2, resultados!$A$1:$ZZ$1, 0))</f>
        <v/>
      </c>
      <c r="C1700">
        <f>INDEX(resultados!$A$2:$ZZ$2290, 1694, MATCH($B$3, resultados!$A$1:$ZZ$1, 0))</f>
        <v/>
      </c>
    </row>
    <row r="1701">
      <c r="A1701">
        <f>INDEX(resultados!$A$2:$ZZ$2290, 1695, MATCH($B$1, resultados!$A$1:$ZZ$1, 0))</f>
        <v/>
      </c>
      <c r="B1701">
        <f>INDEX(resultados!$A$2:$ZZ$2290, 1695, MATCH($B$2, resultados!$A$1:$ZZ$1, 0))</f>
        <v/>
      </c>
      <c r="C1701">
        <f>INDEX(resultados!$A$2:$ZZ$2290, 1695, MATCH($B$3, resultados!$A$1:$ZZ$1, 0))</f>
        <v/>
      </c>
    </row>
    <row r="1702">
      <c r="A1702">
        <f>INDEX(resultados!$A$2:$ZZ$2290, 1696, MATCH($B$1, resultados!$A$1:$ZZ$1, 0))</f>
        <v/>
      </c>
      <c r="B1702">
        <f>INDEX(resultados!$A$2:$ZZ$2290, 1696, MATCH($B$2, resultados!$A$1:$ZZ$1, 0))</f>
        <v/>
      </c>
      <c r="C1702">
        <f>INDEX(resultados!$A$2:$ZZ$2290, 1696, MATCH($B$3, resultados!$A$1:$ZZ$1, 0))</f>
        <v/>
      </c>
    </row>
    <row r="1703">
      <c r="A1703">
        <f>INDEX(resultados!$A$2:$ZZ$2290, 1697, MATCH($B$1, resultados!$A$1:$ZZ$1, 0))</f>
        <v/>
      </c>
      <c r="B1703">
        <f>INDEX(resultados!$A$2:$ZZ$2290, 1697, MATCH($B$2, resultados!$A$1:$ZZ$1, 0))</f>
        <v/>
      </c>
      <c r="C1703">
        <f>INDEX(resultados!$A$2:$ZZ$2290, 1697, MATCH($B$3, resultados!$A$1:$ZZ$1, 0))</f>
        <v/>
      </c>
    </row>
    <row r="1704">
      <c r="A1704">
        <f>INDEX(resultados!$A$2:$ZZ$2290, 1698, MATCH($B$1, resultados!$A$1:$ZZ$1, 0))</f>
        <v/>
      </c>
      <c r="B1704">
        <f>INDEX(resultados!$A$2:$ZZ$2290, 1698, MATCH($B$2, resultados!$A$1:$ZZ$1, 0))</f>
        <v/>
      </c>
      <c r="C1704">
        <f>INDEX(resultados!$A$2:$ZZ$2290, 1698, MATCH($B$3, resultados!$A$1:$ZZ$1, 0))</f>
        <v/>
      </c>
    </row>
    <row r="1705">
      <c r="A1705">
        <f>INDEX(resultados!$A$2:$ZZ$2290, 1699, MATCH($B$1, resultados!$A$1:$ZZ$1, 0))</f>
        <v/>
      </c>
      <c r="B1705">
        <f>INDEX(resultados!$A$2:$ZZ$2290, 1699, MATCH($B$2, resultados!$A$1:$ZZ$1, 0))</f>
        <v/>
      </c>
      <c r="C1705">
        <f>INDEX(resultados!$A$2:$ZZ$2290, 1699, MATCH($B$3, resultados!$A$1:$ZZ$1, 0))</f>
        <v/>
      </c>
    </row>
    <row r="1706">
      <c r="A1706">
        <f>INDEX(resultados!$A$2:$ZZ$2290, 1700, MATCH($B$1, resultados!$A$1:$ZZ$1, 0))</f>
        <v/>
      </c>
      <c r="B1706">
        <f>INDEX(resultados!$A$2:$ZZ$2290, 1700, MATCH($B$2, resultados!$A$1:$ZZ$1, 0))</f>
        <v/>
      </c>
      <c r="C1706">
        <f>INDEX(resultados!$A$2:$ZZ$2290, 1700, MATCH($B$3, resultados!$A$1:$ZZ$1, 0))</f>
        <v/>
      </c>
    </row>
    <row r="1707">
      <c r="A1707">
        <f>INDEX(resultados!$A$2:$ZZ$2290, 1701, MATCH($B$1, resultados!$A$1:$ZZ$1, 0))</f>
        <v/>
      </c>
      <c r="B1707">
        <f>INDEX(resultados!$A$2:$ZZ$2290, 1701, MATCH($B$2, resultados!$A$1:$ZZ$1, 0))</f>
        <v/>
      </c>
      <c r="C1707">
        <f>INDEX(resultados!$A$2:$ZZ$2290, 1701, MATCH($B$3, resultados!$A$1:$ZZ$1, 0))</f>
        <v/>
      </c>
    </row>
    <row r="1708">
      <c r="A1708">
        <f>INDEX(resultados!$A$2:$ZZ$2290, 1702, MATCH($B$1, resultados!$A$1:$ZZ$1, 0))</f>
        <v/>
      </c>
      <c r="B1708">
        <f>INDEX(resultados!$A$2:$ZZ$2290, 1702, MATCH($B$2, resultados!$A$1:$ZZ$1, 0))</f>
        <v/>
      </c>
      <c r="C1708">
        <f>INDEX(resultados!$A$2:$ZZ$2290, 1702, MATCH($B$3, resultados!$A$1:$ZZ$1, 0))</f>
        <v/>
      </c>
    </row>
    <row r="1709">
      <c r="A1709">
        <f>INDEX(resultados!$A$2:$ZZ$2290, 1703, MATCH($B$1, resultados!$A$1:$ZZ$1, 0))</f>
        <v/>
      </c>
      <c r="B1709">
        <f>INDEX(resultados!$A$2:$ZZ$2290, 1703, MATCH($B$2, resultados!$A$1:$ZZ$1, 0))</f>
        <v/>
      </c>
      <c r="C1709">
        <f>INDEX(resultados!$A$2:$ZZ$2290, 1703, MATCH($B$3, resultados!$A$1:$ZZ$1, 0))</f>
        <v/>
      </c>
    </row>
    <row r="1710">
      <c r="A1710">
        <f>INDEX(resultados!$A$2:$ZZ$2290, 1704, MATCH($B$1, resultados!$A$1:$ZZ$1, 0))</f>
        <v/>
      </c>
      <c r="B1710">
        <f>INDEX(resultados!$A$2:$ZZ$2290, 1704, MATCH($B$2, resultados!$A$1:$ZZ$1, 0))</f>
        <v/>
      </c>
      <c r="C1710">
        <f>INDEX(resultados!$A$2:$ZZ$2290, 1704, MATCH($B$3, resultados!$A$1:$ZZ$1, 0))</f>
        <v/>
      </c>
    </row>
    <row r="1711">
      <c r="A1711">
        <f>INDEX(resultados!$A$2:$ZZ$2290, 1705, MATCH($B$1, resultados!$A$1:$ZZ$1, 0))</f>
        <v/>
      </c>
      <c r="B1711">
        <f>INDEX(resultados!$A$2:$ZZ$2290, 1705, MATCH($B$2, resultados!$A$1:$ZZ$1, 0))</f>
        <v/>
      </c>
      <c r="C1711">
        <f>INDEX(resultados!$A$2:$ZZ$2290, 1705, MATCH($B$3, resultados!$A$1:$ZZ$1, 0))</f>
        <v/>
      </c>
    </row>
    <row r="1712">
      <c r="A1712">
        <f>INDEX(resultados!$A$2:$ZZ$2290, 1706, MATCH($B$1, resultados!$A$1:$ZZ$1, 0))</f>
        <v/>
      </c>
      <c r="B1712">
        <f>INDEX(resultados!$A$2:$ZZ$2290, 1706, MATCH($B$2, resultados!$A$1:$ZZ$1, 0))</f>
        <v/>
      </c>
      <c r="C1712">
        <f>INDEX(resultados!$A$2:$ZZ$2290, 1706, MATCH($B$3, resultados!$A$1:$ZZ$1, 0))</f>
        <v/>
      </c>
    </row>
    <row r="1713">
      <c r="A1713">
        <f>INDEX(resultados!$A$2:$ZZ$2290, 1707, MATCH($B$1, resultados!$A$1:$ZZ$1, 0))</f>
        <v/>
      </c>
      <c r="B1713">
        <f>INDEX(resultados!$A$2:$ZZ$2290, 1707, MATCH($B$2, resultados!$A$1:$ZZ$1, 0))</f>
        <v/>
      </c>
      <c r="C1713">
        <f>INDEX(resultados!$A$2:$ZZ$2290, 1707, MATCH($B$3, resultados!$A$1:$ZZ$1, 0))</f>
        <v/>
      </c>
    </row>
    <row r="1714">
      <c r="A1714">
        <f>INDEX(resultados!$A$2:$ZZ$2290, 1708, MATCH($B$1, resultados!$A$1:$ZZ$1, 0))</f>
        <v/>
      </c>
      <c r="B1714">
        <f>INDEX(resultados!$A$2:$ZZ$2290, 1708, MATCH($B$2, resultados!$A$1:$ZZ$1, 0))</f>
        <v/>
      </c>
      <c r="C1714">
        <f>INDEX(resultados!$A$2:$ZZ$2290, 1708, MATCH($B$3, resultados!$A$1:$ZZ$1, 0))</f>
        <v/>
      </c>
    </row>
    <row r="1715">
      <c r="A1715">
        <f>INDEX(resultados!$A$2:$ZZ$2290, 1709, MATCH($B$1, resultados!$A$1:$ZZ$1, 0))</f>
        <v/>
      </c>
      <c r="B1715">
        <f>INDEX(resultados!$A$2:$ZZ$2290, 1709, MATCH($B$2, resultados!$A$1:$ZZ$1, 0))</f>
        <v/>
      </c>
      <c r="C1715">
        <f>INDEX(resultados!$A$2:$ZZ$2290, 1709, MATCH($B$3, resultados!$A$1:$ZZ$1, 0))</f>
        <v/>
      </c>
    </row>
    <row r="1716">
      <c r="A1716">
        <f>INDEX(resultados!$A$2:$ZZ$2290, 1710, MATCH($B$1, resultados!$A$1:$ZZ$1, 0))</f>
        <v/>
      </c>
      <c r="B1716">
        <f>INDEX(resultados!$A$2:$ZZ$2290, 1710, MATCH($B$2, resultados!$A$1:$ZZ$1, 0))</f>
        <v/>
      </c>
      <c r="C1716">
        <f>INDEX(resultados!$A$2:$ZZ$2290, 1710, MATCH($B$3, resultados!$A$1:$ZZ$1, 0))</f>
        <v/>
      </c>
    </row>
    <row r="1717">
      <c r="A1717">
        <f>INDEX(resultados!$A$2:$ZZ$2290, 1711, MATCH($B$1, resultados!$A$1:$ZZ$1, 0))</f>
        <v/>
      </c>
      <c r="B1717">
        <f>INDEX(resultados!$A$2:$ZZ$2290, 1711, MATCH($B$2, resultados!$A$1:$ZZ$1, 0))</f>
        <v/>
      </c>
      <c r="C1717">
        <f>INDEX(resultados!$A$2:$ZZ$2290, 1711, MATCH($B$3, resultados!$A$1:$ZZ$1, 0))</f>
        <v/>
      </c>
    </row>
    <row r="1718">
      <c r="A1718">
        <f>INDEX(resultados!$A$2:$ZZ$2290, 1712, MATCH($B$1, resultados!$A$1:$ZZ$1, 0))</f>
        <v/>
      </c>
      <c r="B1718">
        <f>INDEX(resultados!$A$2:$ZZ$2290, 1712, MATCH($B$2, resultados!$A$1:$ZZ$1, 0))</f>
        <v/>
      </c>
      <c r="C1718">
        <f>INDEX(resultados!$A$2:$ZZ$2290, 1712, MATCH($B$3, resultados!$A$1:$ZZ$1, 0))</f>
        <v/>
      </c>
    </row>
    <row r="1719">
      <c r="A1719">
        <f>INDEX(resultados!$A$2:$ZZ$2290, 1713, MATCH($B$1, resultados!$A$1:$ZZ$1, 0))</f>
        <v/>
      </c>
      <c r="B1719">
        <f>INDEX(resultados!$A$2:$ZZ$2290, 1713, MATCH($B$2, resultados!$A$1:$ZZ$1, 0))</f>
        <v/>
      </c>
      <c r="C1719">
        <f>INDEX(resultados!$A$2:$ZZ$2290, 1713, MATCH($B$3, resultados!$A$1:$ZZ$1, 0))</f>
        <v/>
      </c>
    </row>
    <row r="1720">
      <c r="A1720">
        <f>INDEX(resultados!$A$2:$ZZ$2290, 1714, MATCH($B$1, resultados!$A$1:$ZZ$1, 0))</f>
        <v/>
      </c>
      <c r="B1720">
        <f>INDEX(resultados!$A$2:$ZZ$2290, 1714, MATCH($B$2, resultados!$A$1:$ZZ$1, 0))</f>
        <v/>
      </c>
      <c r="C1720">
        <f>INDEX(resultados!$A$2:$ZZ$2290, 1714, MATCH($B$3, resultados!$A$1:$ZZ$1, 0))</f>
        <v/>
      </c>
    </row>
    <row r="1721">
      <c r="A1721">
        <f>INDEX(resultados!$A$2:$ZZ$2290, 1715, MATCH($B$1, resultados!$A$1:$ZZ$1, 0))</f>
        <v/>
      </c>
      <c r="B1721">
        <f>INDEX(resultados!$A$2:$ZZ$2290, 1715, MATCH($B$2, resultados!$A$1:$ZZ$1, 0))</f>
        <v/>
      </c>
      <c r="C1721">
        <f>INDEX(resultados!$A$2:$ZZ$2290, 1715, MATCH($B$3, resultados!$A$1:$ZZ$1, 0))</f>
        <v/>
      </c>
    </row>
    <row r="1722">
      <c r="A1722">
        <f>INDEX(resultados!$A$2:$ZZ$2290, 1716, MATCH($B$1, resultados!$A$1:$ZZ$1, 0))</f>
        <v/>
      </c>
      <c r="B1722">
        <f>INDEX(resultados!$A$2:$ZZ$2290, 1716, MATCH($B$2, resultados!$A$1:$ZZ$1, 0))</f>
        <v/>
      </c>
      <c r="C1722">
        <f>INDEX(resultados!$A$2:$ZZ$2290, 1716, MATCH($B$3, resultados!$A$1:$ZZ$1, 0))</f>
        <v/>
      </c>
    </row>
    <row r="1723">
      <c r="A1723">
        <f>INDEX(resultados!$A$2:$ZZ$2290, 1717, MATCH($B$1, resultados!$A$1:$ZZ$1, 0))</f>
        <v/>
      </c>
      <c r="B1723">
        <f>INDEX(resultados!$A$2:$ZZ$2290, 1717, MATCH($B$2, resultados!$A$1:$ZZ$1, 0))</f>
        <v/>
      </c>
      <c r="C1723">
        <f>INDEX(resultados!$A$2:$ZZ$2290, 1717, MATCH($B$3, resultados!$A$1:$ZZ$1, 0))</f>
        <v/>
      </c>
    </row>
    <row r="1724">
      <c r="A1724">
        <f>INDEX(resultados!$A$2:$ZZ$2290, 1718, MATCH($B$1, resultados!$A$1:$ZZ$1, 0))</f>
        <v/>
      </c>
      <c r="B1724">
        <f>INDEX(resultados!$A$2:$ZZ$2290, 1718, MATCH($B$2, resultados!$A$1:$ZZ$1, 0))</f>
        <v/>
      </c>
      <c r="C1724">
        <f>INDEX(resultados!$A$2:$ZZ$2290, 1718, MATCH($B$3, resultados!$A$1:$ZZ$1, 0))</f>
        <v/>
      </c>
    </row>
    <row r="1725">
      <c r="A1725">
        <f>INDEX(resultados!$A$2:$ZZ$2290, 1719, MATCH($B$1, resultados!$A$1:$ZZ$1, 0))</f>
        <v/>
      </c>
      <c r="B1725">
        <f>INDEX(resultados!$A$2:$ZZ$2290, 1719, MATCH($B$2, resultados!$A$1:$ZZ$1, 0))</f>
        <v/>
      </c>
      <c r="C1725">
        <f>INDEX(resultados!$A$2:$ZZ$2290, 1719, MATCH($B$3, resultados!$A$1:$ZZ$1, 0))</f>
        <v/>
      </c>
    </row>
    <row r="1726">
      <c r="A1726">
        <f>INDEX(resultados!$A$2:$ZZ$2290, 1720, MATCH($B$1, resultados!$A$1:$ZZ$1, 0))</f>
        <v/>
      </c>
      <c r="B1726">
        <f>INDEX(resultados!$A$2:$ZZ$2290, 1720, MATCH($B$2, resultados!$A$1:$ZZ$1, 0))</f>
        <v/>
      </c>
      <c r="C1726">
        <f>INDEX(resultados!$A$2:$ZZ$2290, 1720, MATCH($B$3, resultados!$A$1:$ZZ$1, 0))</f>
        <v/>
      </c>
    </row>
    <row r="1727">
      <c r="A1727">
        <f>INDEX(resultados!$A$2:$ZZ$2290, 1721, MATCH($B$1, resultados!$A$1:$ZZ$1, 0))</f>
        <v/>
      </c>
      <c r="B1727">
        <f>INDEX(resultados!$A$2:$ZZ$2290, 1721, MATCH($B$2, resultados!$A$1:$ZZ$1, 0))</f>
        <v/>
      </c>
      <c r="C1727">
        <f>INDEX(resultados!$A$2:$ZZ$2290, 1721, MATCH($B$3, resultados!$A$1:$ZZ$1, 0))</f>
        <v/>
      </c>
    </row>
    <row r="1728">
      <c r="A1728">
        <f>INDEX(resultados!$A$2:$ZZ$2290, 1722, MATCH($B$1, resultados!$A$1:$ZZ$1, 0))</f>
        <v/>
      </c>
      <c r="B1728">
        <f>INDEX(resultados!$A$2:$ZZ$2290, 1722, MATCH($B$2, resultados!$A$1:$ZZ$1, 0))</f>
        <v/>
      </c>
      <c r="C1728">
        <f>INDEX(resultados!$A$2:$ZZ$2290, 1722, MATCH($B$3, resultados!$A$1:$ZZ$1, 0))</f>
        <v/>
      </c>
    </row>
    <row r="1729">
      <c r="A1729">
        <f>INDEX(resultados!$A$2:$ZZ$2290, 1723, MATCH($B$1, resultados!$A$1:$ZZ$1, 0))</f>
        <v/>
      </c>
      <c r="B1729">
        <f>INDEX(resultados!$A$2:$ZZ$2290, 1723, MATCH($B$2, resultados!$A$1:$ZZ$1, 0))</f>
        <v/>
      </c>
      <c r="C1729">
        <f>INDEX(resultados!$A$2:$ZZ$2290, 1723, MATCH($B$3, resultados!$A$1:$ZZ$1, 0))</f>
        <v/>
      </c>
    </row>
    <row r="1730">
      <c r="A1730">
        <f>INDEX(resultados!$A$2:$ZZ$2290, 1724, MATCH($B$1, resultados!$A$1:$ZZ$1, 0))</f>
        <v/>
      </c>
      <c r="B1730">
        <f>INDEX(resultados!$A$2:$ZZ$2290, 1724, MATCH($B$2, resultados!$A$1:$ZZ$1, 0))</f>
        <v/>
      </c>
      <c r="C1730">
        <f>INDEX(resultados!$A$2:$ZZ$2290, 1724, MATCH($B$3, resultados!$A$1:$ZZ$1, 0))</f>
        <v/>
      </c>
    </row>
    <row r="1731">
      <c r="A1731">
        <f>INDEX(resultados!$A$2:$ZZ$2290, 1725, MATCH($B$1, resultados!$A$1:$ZZ$1, 0))</f>
        <v/>
      </c>
      <c r="B1731">
        <f>INDEX(resultados!$A$2:$ZZ$2290, 1725, MATCH($B$2, resultados!$A$1:$ZZ$1, 0))</f>
        <v/>
      </c>
      <c r="C1731">
        <f>INDEX(resultados!$A$2:$ZZ$2290, 1725, MATCH($B$3, resultados!$A$1:$ZZ$1, 0))</f>
        <v/>
      </c>
    </row>
    <row r="1732">
      <c r="A1732">
        <f>INDEX(resultados!$A$2:$ZZ$2290, 1726, MATCH($B$1, resultados!$A$1:$ZZ$1, 0))</f>
        <v/>
      </c>
      <c r="B1732">
        <f>INDEX(resultados!$A$2:$ZZ$2290, 1726, MATCH($B$2, resultados!$A$1:$ZZ$1, 0))</f>
        <v/>
      </c>
      <c r="C1732">
        <f>INDEX(resultados!$A$2:$ZZ$2290, 1726, MATCH($B$3, resultados!$A$1:$ZZ$1, 0))</f>
        <v/>
      </c>
    </row>
    <row r="1733">
      <c r="A1733">
        <f>INDEX(resultados!$A$2:$ZZ$2290, 1727, MATCH($B$1, resultados!$A$1:$ZZ$1, 0))</f>
        <v/>
      </c>
      <c r="B1733">
        <f>INDEX(resultados!$A$2:$ZZ$2290, 1727, MATCH($B$2, resultados!$A$1:$ZZ$1, 0))</f>
        <v/>
      </c>
      <c r="C1733">
        <f>INDEX(resultados!$A$2:$ZZ$2290, 1727, MATCH($B$3, resultados!$A$1:$ZZ$1, 0))</f>
        <v/>
      </c>
    </row>
    <row r="1734">
      <c r="A1734">
        <f>INDEX(resultados!$A$2:$ZZ$2290, 1728, MATCH($B$1, resultados!$A$1:$ZZ$1, 0))</f>
        <v/>
      </c>
      <c r="B1734">
        <f>INDEX(resultados!$A$2:$ZZ$2290, 1728, MATCH($B$2, resultados!$A$1:$ZZ$1, 0))</f>
        <v/>
      </c>
      <c r="C1734">
        <f>INDEX(resultados!$A$2:$ZZ$2290, 1728, MATCH($B$3, resultados!$A$1:$ZZ$1, 0))</f>
        <v/>
      </c>
    </row>
    <row r="1735">
      <c r="A1735">
        <f>INDEX(resultados!$A$2:$ZZ$2290, 1729, MATCH($B$1, resultados!$A$1:$ZZ$1, 0))</f>
        <v/>
      </c>
      <c r="B1735">
        <f>INDEX(resultados!$A$2:$ZZ$2290, 1729, MATCH($B$2, resultados!$A$1:$ZZ$1, 0))</f>
        <v/>
      </c>
      <c r="C1735">
        <f>INDEX(resultados!$A$2:$ZZ$2290, 1729, MATCH($B$3, resultados!$A$1:$ZZ$1, 0))</f>
        <v/>
      </c>
    </row>
    <row r="1736">
      <c r="A1736">
        <f>INDEX(resultados!$A$2:$ZZ$2290, 1730, MATCH($B$1, resultados!$A$1:$ZZ$1, 0))</f>
        <v/>
      </c>
      <c r="B1736">
        <f>INDEX(resultados!$A$2:$ZZ$2290, 1730, MATCH($B$2, resultados!$A$1:$ZZ$1, 0))</f>
        <v/>
      </c>
      <c r="C1736">
        <f>INDEX(resultados!$A$2:$ZZ$2290, 1730, MATCH($B$3, resultados!$A$1:$ZZ$1, 0))</f>
        <v/>
      </c>
    </row>
    <row r="1737">
      <c r="A1737">
        <f>INDEX(resultados!$A$2:$ZZ$2290, 1731, MATCH($B$1, resultados!$A$1:$ZZ$1, 0))</f>
        <v/>
      </c>
      <c r="B1737">
        <f>INDEX(resultados!$A$2:$ZZ$2290, 1731, MATCH($B$2, resultados!$A$1:$ZZ$1, 0))</f>
        <v/>
      </c>
      <c r="C1737">
        <f>INDEX(resultados!$A$2:$ZZ$2290, 1731, MATCH($B$3, resultados!$A$1:$ZZ$1, 0))</f>
        <v/>
      </c>
    </row>
    <row r="1738">
      <c r="A1738">
        <f>INDEX(resultados!$A$2:$ZZ$2290, 1732, MATCH($B$1, resultados!$A$1:$ZZ$1, 0))</f>
        <v/>
      </c>
      <c r="B1738">
        <f>INDEX(resultados!$A$2:$ZZ$2290, 1732, MATCH($B$2, resultados!$A$1:$ZZ$1, 0))</f>
        <v/>
      </c>
      <c r="C1738">
        <f>INDEX(resultados!$A$2:$ZZ$2290, 1732, MATCH($B$3, resultados!$A$1:$ZZ$1, 0))</f>
        <v/>
      </c>
    </row>
    <row r="1739">
      <c r="A1739">
        <f>INDEX(resultados!$A$2:$ZZ$2290, 1733, MATCH($B$1, resultados!$A$1:$ZZ$1, 0))</f>
        <v/>
      </c>
      <c r="B1739">
        <f>INDEX(resultados!$A$2:$ZZ$2290, 1733, MATCH($B$2, resultados!$A$1:$ZZ$1, 0))</f>
        <v/>
      </c>
      <c r="C1739">
        <f>INDEX(resultados!$A$2:$ZZ$2290, 1733, MATCH($B$3, resultados!$A$1:$ZZ$1, 0))</f>
        <v/>
      </c>
    </row>
    <row r="1740">
      <c r="A1740">
        <f>INDEX(resultados!$A$2:$ZZ$2290, 1734, MATCH($B$1, resultados!$A$1:$ZZ$1, 0))</f>
        <v/>
      </c>
      <c r="B1740">
        <f>INDEX(resultados!$A$2:$ZZ$2290, 1734, MATCH($B$2, resultados!$A$1:$ZZ$1, 0))</f>
        <v/>
      </c>
      <c r="C1740">
        <f>INDEX(resultados!$A$2:$ZZ$2290, 1734, MATCH($B$3, resultados!$A$1:$ZZ$1, 0))</f>
        <v/>
      </c>
    </row>
    <row r="1741">
      <c r="A1741">
        <f>INDEX(resultados!$A$2:$ZZ$2290, 1735, MATCH($B$1, resultados!$A$1:$ZZ$1, 0))</f>
        <v/>
      </c>
      <c r="B1741">
        <f>INDEX(resultados!$A$2:$ZZ$2290, 1735, MATCH($B$2, resultados!$A$1:$ZZ$1, 0))</f>
        <v/>
      </c>
      <c r="C1741">
        <f>INDEX(resultados!$A$2:$ZZ$2290, 1735, MATCH($B$3, resultados!$A$1:$ZZ$1, 0))</f>
        <v/>
      </c>
    </row>
    <row r="1742">
      <c r="A1742">
        <f>INDEX(resultados!$A$2:$ZZ$2290, 1736, MATCH($B$1, resultados!$A$1:$ZZ$1, 0))</f>
        <v/>
      </c>
      <c r="B1742">
        <f>INDEX(resultados!$A$2:$ZZ$2290, 1736, MATCH($B$2, resultados!$A$1:$ZZ$1, 0))</f>
        <v/>
      </c>
      <c r="C1742">
        <f>INDEX(resultados!$A$2:$ZZ$2290, 1736, MATCH($B$3, resultados!$A$1:$ZZ$1, 0))</f>
        <v/>
      </c>
    </row>
    <row r="1743">
      <c r="A1743">
        <f>INDEX(resultados!$A$2:$ZZ$2290, 1737, MATCH($B$1, resultados!$A$1:$ZZ$1, 0))</f>
        <v/>
      </c>
      <c r="B1743">
        <f>INDEX(resultados!$A$2:$ZZ$2290, 1737, MATCH($B$2, resultados!$A$1:$ZZ$1, 0))</f>
        <v/>
      </c>
      <c r="C1743">
        <f>INDEX(resultados!$A$2:$ZZ$2290, 1737, MATCH($B$3, resultados!$A$1:$ZZ$1, 0))</f>
        <v/>
      </c>
    </row>
    <row r="1744">
      <c r="A1744">
        <f>INDEX(resultados!$A$2:$ZZ$2290, 1738, MATCH($B$1, resultados!$A$1:$ZZ$1, 0))</f>
        <v/>
      </c>
      <c r="B1744">
        <f>INDEX(resultados!$A$2:$ZZ$2290, 1738, MATCH($B$2, resultados!$A$1:$ZZ$1, 0))</f>
        <v/>
      </c>
      <c r="C1744">
        <f>INDEX(resultados!$A$2:$ZZ$2290, 1738, MATCH($B$3, resultados!$A$1:$ZZ$1, 0))</f>
        <v/>
      </c>
    </row>
    <row r="1745">
      <c r="A1745">
        <f>INDEX(resultados!$A$2:$ZZ$2290, 1739, MATCH($B$1, resultados!$A$1:$ZZ$1, 0))</f>
        <v/>
      </c>
      <c r="B1745">
        <f>INDEX(resultados!$A$2:$ZZ$2290, 1739, MATCH($B$2, resultados!$A$1:$ZZ$1, 0))</f>
        <v/>
      </c>
      <c r="C1745">
        <f>INDEX(resultados!$A$2:$ZZ$2290, 1739, MATCH($B$3, resultados!$A$1:$ZZ$1, 0))</f>
        <v/>
      </c>
    </row>
    <row r="1746">
      <c r="A1746">
        <f>INDEX(resultados!$A$2:$ZZ$2290, 1740, MATCH($B$1, resultados!$A$1:$ZZ$1, 0))</f>
        <v/>
      </c>
      <c r="B1746">
        <f>INDEX(resultados!$A$2:$ZZ$2290, 1740, MATCH($B$2, resultados!$A$1:$ZZ$1, 0))</f>
        <v/>
      </c>
      <c r="C1746">
        <f>INDEX(resultados!$A$2:$ZZ$2290, 1740, MATCH($B$3, resultados!$A$1:$ZZ$1, 0))</f>
        <v/>
      </c>
    </row>
    <row r="1747">
      <c r="A1747">
        <f>INDEX(resultados!$A$2:$ZZ$2290, 1741, MATCH($B$1, resultados!$A$1:$ZZ$1, 0))</f>
        <v/>
      </c>
      <c r="B1747">
        <f>INDEX(resultados!$A$2:$ZZ$2290, 1741, MATCH($B$2, resultados!$A$1:$ZZ$1, 0))</f>
        <v/>
      </c>
      <c r="C1747">
        <f>INDEX(resultados!$A$2:$ZZ$2290, 1741, MATCH($B$3, resultados!$A$1:$ZZ$1, 0))</f>
        <v/>
      </c>
    </row>
    <row r="1748">
      <c r="A1748">
        <f>INDEX(resultados!$A$2:$ZZ$2290, 1742, MATCH($B$1, resultados!$A$1:$ZZ$1, 0))</f>
        <v/>
      </c>
      <c r="B1748">
        <f>INDEX(resultados!$A$2:$ZZ$2290, 1742, MATCH($B$2, resultados!$A$1:$ZZ$1, 0))</f>
        <v/>
      </c>
      <c r="C1748">
        <f>INDEX(resultados!$A$2:$ZZ$2290, 1742, MATCH($B$3, resultados!$A$1:$ZZ$1, 0))</f>
        <v/>
      </c>
    </row>
    <row r="1749">
      <c r="A1749">
        <f>INDEX(resultados!$A$2:$ZZ$2290, 1743, MATCH($B$1, resultados!$A$1:$ZZ$1, 0))</f>
        <v/>
      </c>
      <c r="B1749">
        <f>INDEX(resultados!$A$2:$ZZ$2290, 1743, MATCH($B$2, resultados!$A$1:$ZZ$1, 0))</f>
        <v/>
      </c>
      <c r="C1749">
        <f>INDEX(resultados!$A$2:$ZZ$2290, 1743, MATCH($B$3, resultados!$A$1:$ZZ$1, 0))</f>
        <v/>
      </c>
    </row>
    <row r="1750">
      <c r="A1750">
        <f>INDEX(resultados!$A$2:$ZZ$2290, 1744, MATCH($B$1, resultados!$A$1:$ZZ$1, 0))</f>
        <v/>
      </c>
      <c r="B1750">
        <f>INDEX(resultados!$A$2:$ZZ$2290, 1744, MATCH($B$2, resultados!$A$1:$ZZ$1, 0))</f>
        <v/>
      </c>
      <c r="C1750">
        <f>INDEX(resultados!$A$2:$ZZ$2290, 1744, MATCH($B$3, resultados!$A$1:$ZZ$1, 0))</f>
        <v/>
      </c>
    </row>
    <row r="1751">
      <c r="A1751">
        <f>INDEX(resultados!$A$2:$ZZ$2290, 1745, MATCH($B$1, resultados!$A$1:$ZZ$1, 0))</f>
        <v/>
      </c>
      <c r="B1751">
        <f>INDEX(resultados!$A$2:$ZZ$2290, 1745, MATCH($B$2, resultados!$A$1:$ZZ$1, 0))</f>
        <v/>
      </c>
      <c r="C1751">
        <f>INDEX(resultados!$A$2:$ZZ$2290, 1745, MATCH($B$3, resultados!$A$1:$ZZ$1, 0))</f>
        <v/>
      </c>
    </row>
    <row r="1752">
      <c r="A1752">
        <f>INDEX(resultados!$A$2:$ZZ$2290, 1746, MATCH($B$1, resultados!$A$1:$ZZ$1, 0))</f>
        <v/>
      </c>
      <c r="B1752">
        <f>INDEX(resultados!$A$2:$ZZ$2290, 1746, MATCH($B$2, resultados!$A$1:$ZZ$1, 0))</f>
        <v/>
      </c>
      <c r="C1752">
        <f>INDEX(resultados!$A$2:$ZZ$2290, 1746, MATCH($B$3, resultados!$A$1:$ZZ$1, 0))</f>
        <v/>
      </c>
    </row>
    <row r="1753">
      <c r="A1753">
        <f>INDEX(resultados!$A$2:$ZZ$2290, 1747, MATCH($B$1, resultados!$A$1:$ZZ$1, 0))</f>
        <v/>
      </c>
      <c r="B1753">
        <f>INDEX(resultados!$A$2:$ZZ$2290, 1747, MATCH($B$2, resultados!$A$1:$ZZ$1, 0))</f>
        <v/>
      </c>
      <c r="C1753">
        <f>INDEX(resultados!$A$2:$ZZ$2290, 1747, MATCH($B$3, resultados!$A$1:$ZZ$1, 0))</f>
        <v/>
      </c>
    </row>
    <row r="1754">
      <c r="A1754">
        <f>INDEX(resultados!$A$2:$ZZ$2290, 1748, MATCH($B$1, resultados!$A$1:$ZZ$1, 0))</f>
        <v/>
      </c>
      <c r="B1754">
        <f>INDEX(resultados!$A$2:$ZZ$2290, 1748, MATCH($B$2, resultados!$A$1:$ZZ$1, 0))</f>
        <v/>
      </c>
      <c r="C1754">
        <f>INDEX(resultados!$A$2:$ZZ$2290, 1748, MATCH($B$3, resultados!$A$1:$ZZ$1, 0))</f>
        <v/>
      </c>
    </row>
    <row r="1755">
      <c r="A1755">
        <f>INDEX(resultados!$A$2:$ZZ$2290, 1749, MATCH($B$1, resultados!$A$1:$ZZ$1, 0))</f>
        <v/>
      </c>
      <c r="B1755">
        <f>INDEX(resultados!$A$2:$ZZ$2290, 1749, MATCH($B$2, resultados!$A$1:$ZZ$1, 0))</f>
        <v/>
      </c>
      <c r="C1755">
        <f>INDEX(resultados!$A$2:$ZZ$2290, 1749, MATCH($B$3, resultados!$A$1:$ZZ$1, 0))</f>
        <v/>
      </c>
    </row>
    <row r="1756">
      <c r="A1756">
        <f>INDEX(resultados!$A$2:$ZZ$2290, 1750, MATCH($B$1, resultados!$A$1:$ZZ$1, 0))</f>
        <v/>
      </c>
      <c r="B1756">
        <f>INDEX(resultados!$A$2:$ZZ$2290, 1750, MATCH($B$2, resultados!$A$1:$ZZ$1, 0))</f>
        <v/>
      </c>
      <c r="C1756">
        <f>INDEX(resultados!$A$2:$ZZ$2290, 1750, MATCH($B$3, resultados!$A$1:$ZZ$1, 0))</f>
        <v/>
      </c>
    </row>
    <row r="1757">
      <c r="A1757">
        <f>INDEX(resultados!$A$2:$ZZ$2290, 1751, MATCH($B$1, resultados!$A$1:$ZZ$1, 0))</f>
        <v/>
      </c>
      <c r="B1757">
        <f>INDEX(resultados!$A$2:$ZZ$2290, 1751, MATCH($B$2, resultados!$A$1:$ZZ$1, 0))</f>
        <v/>
      </c>
      <c r="C1757">
        <f>INDEX(resultados!$A$2:$ZZ$2290, 1751, MATCH($B$3, resultados!$A$1:$ZZ$1, 0))</f>
        <v/>
      </c>
    </row>
    <row r="1758">
      <c r="A1758">
        <f>INDEX(resultados!$A$2:$ZZ$2290, 1752, MATCH($B$1, resultados!$A$1:$ZZ$1, 0))</f>
        <v/>
      </c>
      <c r="B1758">
        <f>INDEX(resultados!$A$2:$ZZ$2290, 1752, MATCH($B$2, resultados!$A$1:$ZZ$1, 0))</f>
        <v/>
      </c>
      <c r="C1758">
        <f>INDEX(resultados!$A$2:$ZZ$2290, 1752, MATCH($B$3, resultados!$A$1:$ZZ$1, 0))</f>
        <v/>
      </c>
    </row>
    <row r="1759">
      <c r="A1759">
        <f>INDEX(resultados!$A$2:$ZZ$2290, 1753, MATCH($B$1, resultados!$A$1:$ZZ$1, 0))</f>
        <v/>
      </c>
      <c r="B1759">
        <f>INDEX(resultados!$A$2:$ZZ$2290, 1753, MATCH($B$2, resultados!$A$1:$ZZ$1, 0))</f>
        <v/>
      </c>
      <c r="C1759">
        <f>INDEX(resultados!$A$2:$ZZ$2290, 1753, MATCH($B$3, resultados!$A$1:$ZZ$1, 0))</f>
        <v/>
      </c>
    </row>
    <row r="1760">
      <c r="A1760">
        <f>INDEX(resultados!$A$2:$ZZ$2290, 1754, MATCH($B$1, resultados!$A$1:$ZZ$1, 0))</f>
        <v/>
      </c>
      <c r="B1760">
        <f>INDEX(resultados!$A$2:$ZZ$2290, 1754, MATCH($B$2, resultados!$A$1:$ZZ$1, 0))</f>
        <v/>
      </c>
      <c r="C1760">
        <f>INDEX(resultados!$A$2:$ZZ$2290, 1754, MATCH($B$3, resultados!$A$1:$ZZ$1, 0))</f>
        <v/>
      </c>
    </row>
    <row r="1761">
      <c r="A1761">
        <f>INDEX(resultados!$A$2:$ZZ$2290, 1755, MATCH($B$1, resultados!$A$1:$ZZ$1, 0))</f>
        <v/>
      </c>
      <c r="B1761">
        <f>INDEX(resultados!$A$2:$ZZ$2290, 1755, MATCH($B$2, resultados!$A$1:$ZZ$1, 0))</f>
        <v/>
      </c>
      <c r="C1761">
        <f>INDEX(resultados!$A$2:$ZZ$2290, 1755, MATCH($B$3, resultados!$A$1:$ZZ$1, 0))</f>
        <v/>
      </c>
    </row>
    <row r="1762">
      <c r="A1762">
        <f>INDEX(resultados!$A$2:$ZZ$2290, 1756, MATCH($B$1, resultados!$A$1:$ZZ$1, 0))</f>
        <v/>
      </c>
      <c r="B1762">
        <f>INDEX(resultados!$A$2:$ZZ$2290, 1756, MATCH($B$2, resultados!$A$1:$ZZ$1, 0))</f>
        <v/>
      </c>
      <c r="C1762">
        <f>INDEX(resultados!$A$2:$ZZ$2290, 1756, MATCH($B$3, resultados!$A$1:$ZZ$1, 0))</f>
        <v/>
      </c>
    </row>
    <row r="1763">
      <c r="A1763">
        <f>INDEX(resultados!$A$2:$ZZ$2290, 1757, MATCH($B$1, resultados!$A$1:$ZZ$1, 0))</f>
        <v/>
      </c>
      <c r="B1763">
        <f>INDEX(resultados!$A$2:$ZZ$2290, 1757, MATCH($B$2, resultados!$A$1:$ZZ$1, 0))</f>
        <v/>
      </c>
      <c r="C1763">
        <f>INDEX(resultados!$A$2:$ZZ$2290, 1757, MATCH($B$3, resultados!$A$1:$ZZ$1, 0))</f>
        <v/>
      </c>
    </row>
    <row r="1764">
      <c r="A1764">
        <f>INDEX(resultados!$A$2:$ZZ$2290, 1758, MATCH($B$1, resultados!$A$1:$ZZ$1, 0))</f>
        <v/>
      </c>
      <c r="B1764">
        <f>INDEX(resultados!$A$2:$ZZ$2290, 1758, MATCH($B$2, resultados!$A$1:$ZZ$1, 0))</f>
        <v/>
      </c>
      <c r="C1764">
        <f>INDEX(resultados!$A$2:$ZZ$2290, 1758, MATCH($B$3, resultados!$A$1:$ZZ$1, 0))</f>
        <v/>
      </c>
    </row>
    <row r="1765">
      <c r="A1765">
        <f>INDEX(resultados!$A$2:$ZZ$2290, 1759, MATCH($B$1, resultados!$A$1:$ZZ$1, 0))</f>
        <v/>
      </c>
      <c r="B1765">
        <f>INDEX(resultados!$A$2:$ZZ$2290, 1759, MATCH($B$2, resultados!$A$1:$ZZ$1, 0))</f>
        <v/>
      </c>
      <c r="C1765">
        <f>INDEX(resultados!$A$2:$ZZ$2290, 1759, MATCH($B$3, resultados!$A$1:$ZZ$1, 0))</f>
        <v/>
      </c>
    </row>
    <row r="1766">
      <c r="A1766">
        <f>INDEX(resultados!$A$2:$ZZ$2290, 1760, MATCH($B$1, resultados!$A$1:$ZZ$1, 0))</f>
        <v/>
      </c>
      <c r="B1766">
        <f>INDEX(resultados!$A$2:$ZZ$2290, 1760, MATCH($B$2, resultados!$A$1:$ZZ$1, 0))</f>
        <v/>
      </c>
      <c r="C1766">
        <f>INDEX(resultados!$A$2:$ZZ$2290, 1760, MATCH($B$3, resultados!$A$1:$ZZ$1, 0))</f>
        <v/>
      </c>
    </row>
    <row r="1767">
      <c r="A1767">
        <f>INDEX(resultados!$A$2:$ZZ$2290, 1761, MATCH($B$1, resultados!$A$1:$ZZ$1, 0))</f>
        <v/>
      </c>
      <c r="B1767">
        <f>INDEX(resultados!$A$2:$ZZ$2290, 1761, MATCH($B$2, resultados!$A$1:$ZZ$1, 0))</f>
        <v/>
      </c>
      <c r="C1767">
        <f>INDEX(resultados!$A$2:$ZZ$2290, 1761, MATCH($B$3, resultados!$A$1:$ZZ$1, 0))</f>
        <v/>
      </c>
    </row>
    <row r="1768">
      <c r="A1768">
        <f>INDEX(resultados!$A$2:$ZZ$2290, 1762, MATCH($B$1, resultados!$A$1:$ZZ$1, 0))</f>
        <v/>
      </c>
      <c r="B1768">
        <f>INDEX(resultados!$A$2:$ZZ$2290, 1762, MATCH($B$2, resultados!$A$1:$ZZ$1, 0))</f>
        <v/>
      </c>
      <c r="C1768">
        <f>INDEX(resultados!$A$2:$ZZ$2290, 1762, MATCH($B$3, resultados!$A$1:$ZZ$1, 0))</f>
        <v/>
      </c>
    </row>
    <row r="1769">
      <c r="A1769">
        <f>INDEX(resultados!$A$2:$ZZ$2290, 1763, MATCH($B$1, resultados!$A$1:$ZZ$1, 0))</f>
        <v/>
      </c>
      <c r="B1769">
        <f>INDEX(resultados!$A$2:$ZZ$2290, 1763, MATCH($B$2, resultados!$A$1:$ZZ$1, 0))</f>
        <v/>
      </c>
      <c r="C1769">
        <f>INDEX(resultados!$A$2:$ZZ$2290, 1763, MATCH($B$3, resultados!$A$1:$ZZ$1, 0))</f>
        <v/>
      </c>
    </row>
    <row r="1770">
      <c r="A1770">
        <f>INDEX(resultados!$A$2:$ZZ$2290, 1764, MATCH($B$1, resultados!$A$1:$ZZ$1, 0))</f>
        <v/>
      </c>
      <c r="B1770">
        <f>INDEX(resultados!$A$2:$ZZ$2290, 1764, MATCH($B$2, resultados!$A$1:$ZZ$1, 0))</f>
        <v/>
      </c>
      <c r="C1770">
        <f>INDEX(resultados!$A$2:$ZZ$2290, 1764, MATCH($B$3, resultados!$A$1:$ZZ$1, 0))</f>
        <v/>
      </c>
    </row>
    <row r="1771">
      <c r="A1771">
        <f>INDEX(resultados!$A$2:$ZZ$2290, 1765, MATCH($B$1, resultados!$A$1:$ZZ$1, 0))</f>
        <v/>
      </c>
      <c r="B1771">
        <f>INDEX(resultados!$A$2:$ZZ$2290, 1765, MATCH($B$2, resultados!$A$1:$ZZ$1, 0))</f>
        <v/>
      </c>
      <c r="C1771">
        <f>INDEX(resultados!$A$2:$ZZ$2290, 1765, MATCH($B$3, resultados!$A$1:$ZZ$1, 0))</f>
        <v/>
      </c>
    </row>
    <row r="1772">
      <c r="A1772">
        <f>INDEX(resultados!$A$2:$ZZ$2290, 1766, MATCH($B$1, resultados!$A$1:$ZZ$1, 0))</f>
        <v/>
      </c>
      <c r="B1772">
        <f>INDEX(resultados!$A$2:$ZZ$2290, 1766, MATCH($B$2, resultados!$A$1:$ZZ$1, 0))</f>
        <v/>
      </c>
      <c r="C1772">
        <f>INDEX(resultados!$A$2:$ZZ$2290, 1766, MATCH($B$3, resultados!$A$1:$ZZ$1, 0))</f>
        <v/>
      </c>
    </row>
    <row r="1773">
      <c r="A1773">
        <f>INDEX(resultados!$A$2:$ZZ$2290, 1767, MATCH($B$1, resultados!$A$1:$ZZ$1, 0))</f>
        <v/>
      </c>
      <c r="B1773">
        <f>INDEX(resultados!$A$2:$ZZ$2290, 1767, MATCH($B$2, resultados!$A$1:$ZZ$1, 0))</f>
        <v/>
      </c>
      <c r="C1773">
        <f>INDEX(resultados!$A$2:$ZZ$2290, 1767, MATCH($B$3, resultados!$A$1:$ZZ$1, 0))</f>
        <v/>
      </c>
    </row>
    <row r="1774">
      <c r="A1774">
        <f>INDEX(resultados!$A$2:$ZZ$2290, 1768, MATCH($B$1, resultados!$A$1:$ZZ$1, 0))</f>
        <v/>
      </c>
      <c r="B1774">
        <f>INDEX(resultados!$A$2:$ZZ$2290, 1768, MATCH($B$2, resultados!$A$1:$ZZ$1, 0))</f>
        <v/>
      </c>
      <c r="C1774">
        <f>INDEX(resultados!$A$2:$ZZ$2290, 1768, MATCH($B$3, resultados!$A$1:$ZZ$1, 0))</f>
        <v/>
      </c>
    </row>
    <row r="1775">
      <c r="A1775">
        <f>INDEX(resultados!$A$2:$ZZ$2290, 1769, MATCH($B$1, resultados!$A$1:$ZZ$1, 0))</f>
        <v/>
      </c>
      <c r="B1775">
        <f>INDEX(resultados!$A$2:$ZZ$2290, 1769, MATCH($B$2, resultados!$A$1:$ZZ$1, 0))</f>
        <v/>
      </c>
      <c r="C1775">
        <f>INDEX(resultados!$A$2:$ZZ$2290, 1769, MATCH($B$3, resultados!$A$1:$ZZ$1, 0))</f>
        <v/>
      </c>
    </row>
    <row r="1776">
      <c r="A1776">
        <f>INDEX(resultados!$A$2:$ZZ$2290, 1770, MATCH($B$1, resultados!$A$1:$ZZ$1, 0))</f>
        <v/>
      </c>
      <c r="B1776">
        <f>INDEX(resultados!$A$2:$ZZ$2290, 1770, MATCH($B$2, resultados!$A$1:$ZZ$1, 0))</f>
        <v/>
      </c>
      <c r="C1776">
        <f>INDEX(resultados!$A$2:$ZZ$2290, 1770, MATCH($B$3, resultados!$A$1:$ZZ$1, 0))</f>
        <v/>
      </c>
    </row>
    <row r="1777">
      <c r="A1777">
        <f>INDEX(resultados!$A$2:$ZZ$2290, 1771, MATCH($B$1, resultados!$A$1:$ZZ$1, 0))</f>
        <v/>
      </c>
      <c r="B1777">
        <f>INDEX(resultados!$A$2:$ZZ$2290, 1771, MATCH($B$2, resultados!$A$1:$ZZ$1, 0))</f>
        <v/>
      </c>
      <c r="C1777">
        <f>INDEX(resultados!$A$2:$ZZ$2290, 1771, MATCH($B$3, resultados!$A$1:$ZZ$1, 0))</f>
        <v/>
      </c>
    </row>
    <row r="1778">
      <c r="A1778">
        <f>INDEX(resultados!$A$2:$ZZ$2290, 1772, MATCH($B$1, resultados!$A$1:$ZZ$1, 0))</f>
        <v/>
      </c>
      <c r="B1778">
        <f>INDEX(resultados!$A$2:$ZZ$2290, 1772, MATCH($B$2, resultados!$A$1:$ZZ$1, 0))</f>
        <v/>
      </c>
      <c r="C1778">
        <f>INDEX(resultados!$A$2:$ZZ$2290, 1772, MATCH($B$3, resultados!$A$1:$ZZ$1, 0))</f>
        <v/>
      </c>
    </row>
    <row r="1779">
      <c r="A1779">
        <f>INDEX(resultados!$A$2:$ZZ$2290, 1773, MATCH($B$1, resultados!$A$1:$ZZ$1, 0))</f>
        <v/>
      </c>
      <c r="B1779">
        <f>INDEX(resultados!$A$2:$ZZ$2290, 1773, MATCH($B$2, resultados!$A$1:$ZZ$1, 0))</f>
        <v/>
      </c>
      <c r="C1779">
        <f>INDEX(resultados!$A$2:$ZZ$2290, 1773, MATCH($B$3, resultados!$A$1:$ZZ$1, 0))</f>
        <v/>
      </c>
    </row>
    <row r="1780">
      <c r="A1780">
        <f>INDEX(resultados!$A$2:$ZZ$2290, 1774, MATCH($B$1, resultados!$A$1:$ZZ$1, 0))</f>
        <v/>
      </c>
      <c r="B1780">
        <f>INDEX(resultados!$A$2:$ZZ$2290, 1774, MATCH($B$2, resultados!$A$1:$ZZ$1, 0))</f>
        <v/>
      </c>
      <c r="C1780">
        <f>INDEX(resultados!$A$2:$ZZ$2290, 1774, MATCH($B$3, resultados!$A$1:$ZZ$1, 0))</f>
        <v/>
      </c>
    </row>
    <row r="1781">
      <c r="A1781">
        <f>INDEX(resultados!$A$2:$ZZ$2290, 1775, MATCH($B$1, resultados!$A$1:$ZZ$1, 0))</f>
        <v/>
      </c>
      <c r="B1781">
        <f>INDEX(resultados!$A$2:$ZZ$2290, 1775, MATCH($B$2, resultados!$A$1:$ZZ$1, 0))</f>
        <v/>
      </c>
      <c r="C1781">
        <f>INDEX(resultados!$A$2:$ZZ$2290, 1775, MATCH($B$3, resultados!$A$1:$ZZ$1, 0))</f>
        <v/>
      </c>
    </row>
    <row r="1782">
      <c r="A1782">
        <f>INDEX(resultados!$A$2:$ZZ$2290, 1776, MATCH($B$1, resultados!$A$1:$ZZ$1, 0))</f>
        <v/>
      </c>
      <c r="B1782">
        <f>INDEX(resultados!$A$2:$ZZ$2290, 1776, MATCH($B$2, resultados!$A$1:$ZZ$1, 0))</f>
        <v/>
      </c>
      <c r="C1782">
        <f>INDEX(resultados!$A$2:$ZZ$2290, 1776, MATCH($B$3, resultados!$A$1:$ZZ$1, 0))</f>
        <v/>
      </c>
    </row>
    <row r="1783">
      <c r="A1783">
        <f>INDEX(resultados!$A$2:$ZZ$2290, 1777, MATCH($B$1, resultados!$A$1:$ZZ$1, 0))</f>
        <v/>
      </c>
      <c r="B1783">
        <f>INDEX(resultados!$A$2:$ZZ$2290, 1777, MATCH($B$2, resultados!$A$1:$ZZ$1, 0))</f>
        <v/>
      </c>
      <c r="C1783">
        <f>INDEX(resultados!$A$2:$ZZ$2290, 1777, MATCH($B$3, resultados!$A$1:$ZZ$1, 0))</f>
        <v/>
      </c>
    </row>
    <row r="1784">
      <c r="A1784">
        <f>INDEX(resultados!$A$2:$ZZ$2290, 1778, MATCH($B$1, resultados!$A$1:$ZZ$1, 0))</f>
        <v/>
      </c>
      <c r="B1784">
        <f>INDEX(resultados!$A$2:$ZZ$2290, 1778, MATCH($B$2, resultados!$A$1:$ZZ$1, 0))</f>
        <v/>
      </c>
      <c r="C1784">
        <f>INDEX(resultados!$A$2:$ZZ$2290, 1778, MATCH($B$3, resultados!$A$1:$ZZ$1, 0))</f>
        <v/>
      </c>
    </row>
    <row r="1785">
      <c r="A1785">
        <f>INDEX(resultados!$A$2:$ZZ$2290, 1779, MATCH($B$1, resultados!$A$1:$ZZ$1, 0))</f>
        <v/>
      </c>
      <c r="B1785">
        <f>INDEX(resultados!$A$2:$ZZ$2290, 1779, MATCH($B$2, resultados!$A$1:$ZZ$1, 0))</f>
        <v/>
      </c>
      <c r="C1785">
        <f>INDEX(resultados!$A$2:$ZZ$2290, 1779, MATCH($B$3, resultados!$A$1:$ZZ$1, 0))</f>
        <v/>
      </c>
    </row>
    <row r="1786">
      <c r="A1786">
        <f>INDEX(resultados!$A$2:$ZZ$2290, 1780, MATCH($B$1, resultados!$A$1:$ZZ$1, 0))</f>
        <v/>
      </c>
      <c r="B1786">
        <f>INDEX(resultados!$A$2:$ZZ$2290, 1780, MATCH($B$2, resultados!$A$1:$ZZ$1, 0))</f>
        <v/>
      </c>
      <c r="C1786">
        <f>INDEX(resultados!$A$2:$ZZ$2290, 1780, MATCH($B$3, resultados!$A$1:$ZZ$1, 0))</f>
        <v/>
      </c>
    </row>
    <row r="1787">
      <c r="A1787">
        <f>INDEX(resultados!$A$2:$ZZ$2290, 1781, MATCH($B$1, resultados!$A$1:$ZZ$1, 0))</f>
        <v/>
      </c>
      <c r="B1787">
        <f>INDEX(resultados!$A$2:$ZZ$2290, 1781, MATCH($B$2, resultados!$A$1:$ZZ$1, 0))</f>
        <v/>
      </c>
      <c r="C1787">
        <f>INDEX(resultados!$A$2:$ZZ$2290, 1781, MATCH($B$3, resultados!$A$1:$ZZ$1, 0))</f>
        <v/>
      </c>
    </row>
    <row r="1788">
      <c r="A1788">
        <f>INDEX(resultados!$A$2:$ZZ$2290, 1782, MATCH($B$1, resultados!$A$1:$ZZ$1, 0))</f>
        <v/>
      </c>
      <c r="B1788">
        <f>INDEX(resultados!$A$2:$ZZ$2290, 1782, MATCH($B$2, resultados!$A$1:$ZZ$1, 0))</f>
        <v/>
      </c>
      <c r="C1788">
        <f>INDEX(resultados!$A$2:$ZZ$2290, 1782, MATCH($B$3, resultados!$A$1:$ZZ$1, 0))</f>
        <v/>
      </c>
    </row>
    <row r="1789">
      <c r="A1789">
        <f>INDEX(resultados!$A$2:$ZZ$2290, 1783, MATCH($B$1, resultados!$A$1:$ZZ$1, 0))</f>
        <v/>
      </c>
      <c r="B1789">
        <f>INDEX(resultados!$A$2:$ZZ$2290, 1783, MATCH($B$2, resultados!$A$1:$ZZ$1, 0))</f>
        <v/>
      </c>
      <c r="C1789">
        <f>INDEX(resultados!$A$2:$ZZ$2290, 1783, MATCH($B$3, resultados!$A$1:$ZZ$1, 0))</f>
        <v/>
      </c>
    </row>
    <row r="1790">
      <c r="A1790">
        <f>INDEX(resultados!$A$2:$ZZ$2290, 1784, MATCH($B$1, resultados!$A$1:$ZZ$1, 0))</f>
        <v/>
      </c>
      <c r="B1790">
        <f>INDEX(resultados!$A$2:$ZZ$2290, 1784, MATCH($B$2, resultados!$A$1:$ZZ$1, 0))</f>
        <v/>
      </c>
      <c r="C1790">
        <f>INDEX(resultados!$A$2:$ZZ$2290, 1784, MATCH($B$3, resultados!$A$1:$ZZ$1, 0))</f>
        <v/>
      </c>
    </row>
    <row r="1791">
      <c r="A1791">
        <f>INDEX(resultados!$A$2:$ZZ$2290, 1785, MATCH($B$1, resultados!$A$1:$ZZ$1, 0))</f>
        <v/>
      </c>
      <c r="B1791">
        <f>INDEX(resultados!$A$2:$ZZ$2290, 1785, MATCH($B$2, resultados!$A$1:$ZZ$1, 0))</f>
        <v/>
      </c>
      <c r="C1791">
        <f>INDEX(resultados!$A$2:$ZZ$2290, 1785, MATCH($B$3, resultados!$A$1:$ZZ$1, 0))</f>
        <v/>
      </c>
    </row>
    <row r="1792">
      <c r="A1792">
        <f>INDEX(resultados!$A$2:$ZZ$2290, 1786, MATCH($B$1, resultados!$A$1:$ZZ$1, 0))</f>
        <v/>
      </c>
      <c r="B1792">
        <f>INDEX(resultados!$A$2:$ZZ$2290, 1786, MATCH($B$2, resultados!$A$1:$ZZ$1, 0))</f>
        <v/>
      </c>
      <c r="C1792">
        <f>INDEX(resultados!$A$2:$ZZ$2290, 1786, MATCH($B$3, resultados!$A$1:$ZZ$1, 0))</f>
        <v/>
      </c>
    </row>
    <row r="1793">
      <c r="A1793">
        <f>INDEX(resultados!$A$2:$ZZ$2290, 1787, MATCH($B$1, resultados!$A$1:$ZZ$1, 0))</f>
        <v/>
      </c>
      <c r="B1793">
        <f>INDEX(resultados!$A$2:$ZZ$2290, 1787, MATCH($B$2, resultados!$A$1:$ZZ$1, 0))</f>
        <v/>
      </c>
      <c r="C1793">
        <f>INDEX(resultados!$A$2:$ZZ$2290, 1787, MATCH($B$3, resultados!$A$1:$ZZ$1, 0))</f>
        <v/>
      </c>
    </row>
    <row r="1794">
      <c r="A1794">
        <f>INDEX(resultados!$A$2:$ZZ$2290, 1788, MATCH($B$1, resultados!$A$1:$ZZ$1, 0))</f>
        <v/>
      </c>
      <c r="B1794">
        <f>INDEX(resultados!$A$2:$ZZ$2290, 1788, MATCH($B$2, resultados!$A$1:$ZZ$1, 0))</f>
        <v/>
      </c>
      <c r="C1794">
        <f>INDEX(resultados!$A$2:$ZZ$2290, 1788, MATCH($B$3, resultados!$A$1:$ZZ$1, 0))</f>
        <v/>
      </c>
    </row>
    <row r="1795">
      <c r="A1795">
        <f>INDEX(resultados!$A$2:$ZZ$2290, 1789, MATCH($B$1, resultados!$A$1:$ZZ$1, 0))</f>
        <v/>
      </c>
      <c r="B1795">
        <f>INDEX(resultados!$A$2:$ZZ$2290, 1789, MATCH($B$2, resultados!$A$1:$ZZ$1, 0))</f>
        <v/>
      </c>
      <c r="C1795">
        <f>INDEX(resultados!$A$2:$ZZ$2290, 1789, MATCH($B$3, resultados!$A$1:$ZZ$1, 0))</f>
        <v/>
      </c>
    </row>
    <row r="1796">
      <c r="A1796">
        <f>INDEX(resultados!$A$2:$ZZ$2290, 1790, MATCH($B$1, resultados!$A$1:$ZZ$1, 0))</f>
        <v/>
      </c>
      <c r="B1796">
        <f>INDEX(resultados!$A$2:$ZZ$2290, 1790, MATCH($B$2, resultados!$A$1:$ZZ$1, 0))</f>
        <v/>
      </c>
      <c r="C1796">
        <f>INDEX(resultados!$A$2:$ZZ$2290, 1790, MATCH($B$3, resultados!$A$1:$ZZ$1, 0))</f>
        <v/>
      </c>
    </row>
    <row r="1797">
      <c r="A1797">
        <f>INDEX(resultados!$A$2:$ZZ$2290, 1791, MATCH($B$1, resultados!$A$1:$ZZ$1, 0))</f>
        <v/>
      </c>
      <c r="B1797">
        <f>INDEX(resultados!$A$2:$ZZ$2290, 1791, MATCH($B$2, resultados!$A$1:$ZZ$1, 0))</f>
        <v/>
      </c>
      <c r="C1797">
        <f>INDEX(resultados!$A$2:$ZZ$2290, 1791, MATCH($B$3, resultados!$A$1:$ZZ$1, 0))</f>
        <v/>
      </c>
    </row>
    <row r="1798">
      <c r="A1798">
        <f>INDEX(resultados!$A$2:$ZZ$2290, 1792, MATCH($B$1, resultados!$A$1:$ZZ$1, 0))</f>
        <v/>
      </c>
      <c r="B1798">
        <f>INDEX(resultados!$A$2:$ZZ$2290, 1792, MATCH($B$2, resultados!$A$1:$ZZ$1, 0))</f>
        <v/>
      </c>
      <c r="C1798">
        <f>INDEX(resultados!$A$2:$ZZ$2290, 1792, MATCH($B$3, resultados!$A$1:$ZZ$1, 0))</f>
        <v/>
      </c>
    </row>
    <row r="1799">
      <c r="A1799">
        <f>INDEX(resultados!$A$2:$ZZ$2290, 1793, MATCH($B$1, resultados!$A$1:$ZZ$1, 0))</f>
        <v/>
      </c>
      <c r="B1799">
        <f>INDEX(resultados!$A$2:$ZZ$2290, 1793, MATCH($B$2, resultados!$A$1:$ZZ$1, 0))</f>
        <v/>
      </c>
      <c r="C1799">
        <f>INDEX(resultados!$A$2:$ZZ$2290, 1793, MATCH($B$3, resultados!$A$1:$ZZ$1, 0))</f>
        <v/>
      </c>
    </row>
    <row r="1800">
      <c r="A1800">
        <f>INDEX(resultados!$A$2:$ZZ$2290, 1794, MATCH($B$1, resultados!$A$1:$ZZ$1, 0))</f>
        <v/>
      </c>
      <c r="B1800">
        <f>INDEX(resultados!$A$2:$ZZ$2290, 1794, MATCH($B$2, resultados!$A$1:$ZZ$1, 0))</f>
        <v/>
      </c>
      <c r="C1800">
        <f>INDEX(resultados!$A$2:$ZZ$2290, 1794, MATCH($B$3, resultados!$A$1:$ZZ$1, 0))</f>
        <v/>
      </c>
    </row>
    <row r="1801">
      <c r="A1801">
        <f>INDEX(resultados!$A$2:$ZZ$2290, 1795, MATCH($B$1, resultados!$A$1:$ZZ$1, 0))</f>
        <v/>
      </c>
      <c r="B1801">
        <f>INDEX(resultados!$A$2:$ZZ$2290, 1795, MATCH($B$2, resultados!$A$1:$ZZ$1, 0))</f>
        <v/>
      </c>
      <c r="C1801">
        <f>INDEX(resultados!$A$2:$ZZ$2290, 1795, MATCH($B$3, resultados!$A$1:$ZZ$1, 0))</f>
        <v/>
      </c>
    </row>
    <row r="1802">
      <c r="A1802">
        <f>INDEX(resultados!$A$2:$ZZ$2290, 1796, MATCH($B$1, resultados!$A$1:$ZZ$1, 0))</f>
        <v/>
      </c>
      <c r="B1802">
        <f>INDEX(resultados!$A$2:$ZZ$2290, 1796, MATCH($B$2, resultados!$A$1:$ZZ$1, 0))</f>
        <v/>
      </c>
      <c r="C1802">
        <f>INDEX(resultados!$A$2:$ZZ$2290, 1796, MATCH($B$3, resultados!$A$1:$ZZ$1, 0))</f>
        <v/>
      </c>
    </row>
    <row r="1803">
      <c r="A1803">
        <f>INDEX(resultados!$A$2:$ZZ$2290, 1797, MATCH($B$1, resultados!$A$1:$ZZ$1, 0))</f>
        <v/>
      </c>
      <c r="B1803">
        <f>INDEX(resultados!$A$2:$ZZ$2290, 1797, MATCH($B$2, resultados!$A$1:$ZZ$1, 0))</f>
        <v/>
      </c>
      <c r="C1803">
        <f>INDEX(resultados!$A$2:$ZZ$2290, 1797, MATCH($B$3, resultados!$A$1:$ZZ$1, 0))</f>
        <v/>
      </c>
    </row>
    <row r="1804">
      <c r="A1804">
        <f>INDEX(resultados!$A$2:$ZZ$2290, 1798, MATCH($B$1, resultados!$A$1:$ZZ$1, 0))</f>
        <v/>
      </c>
      <c r="B1804">
        <f>INDEX(resultados!$A$2:$ZZ$2290, 1798, MATCH($B$2, resultados!$A$1:$ZZ$1, 0))</f>
        <v/>
      </c>
      <c r="C1804">
        <f>INDEX(resultados!$A$2:$ZZ$2290, 1798, MATCH($B$3, resultados!$A$1:$ZZ$1, 0))</f>
        <v/>
      </c>
    </row>
    <row r="1805">
      <c r="A1805">
        <f>INDEX(resultados!$A$2:$ZZ$2290, 1799, MATCH($B$1, resultados!$A$1:$ZZ$1, 0))</f>
        <v/>
      </c>
      <c r="B1805">
        <f>INDEX(resultados!$A$2:$ZZ$2290, 1799, MATCH($B$2, resultados!$A$1:$ZZ$1, 0))</f>
        <v/>
      </c>
      <c r="C1805">
        <f>INDEX(resultados!$A$2:$ZZ$2290, 1799, MATCH($B$3, resultados!$A$1:$ZZ$1, 0))</f>
        <v/>
      </c>
    </row>
    <row r="1806">
      <c r="A1806">
        <f>INDEX(resultados!$A$2:$ZZ$2290, 1800, MATCH($B$1, resultados!$A$1:$ZZ$1, 0))</f>
        <v/>
      </c>
      <c r="B1806">
        <f>INDEX(resultados!$A$2:$ZZ$2290, 1800, MATCH($B$2, resultados!$A$1:$ZZ$1, 0))</f>
        <v/>
      </c>
      <c r="C1806">
        <f>INDEX(resultados!$A$2:$ZZ$2290, 1800, MATCH($B$3, resultados!$A$1:$ZZ$1, 0))</f>
        <v/>
      </c>
    </row>
    <row r="1807">
      <c r="A1807">
        <f>INDEX(resultados!$A$2:$ZZ$2290, 1801, MATCH($B$1, resultados!$A$1:$ZZ$1, 0))</f>
        <v/>
      </c>
      <c r="B1807">
        <f>INDEX(resultados!$A$2:$ZZ$2290, 1801, MATCH($B$2, resultados!$A$1:$ZZ$1, 0))</f>
        <v/>
      </c>
      <c r="C1807">
        <f>INDEX(resultados!$A$2:$ZZ$2290, 1801, MATCH($B$3, resultados!$A$1:$ZZ$1, 0))</f>
        <v/>
      </c>
    </row>
    <row r="1808">
      <c r="A1808">
        <f>INDEX(resultados!$A$2:$ZZ$2290, 1802, MATCH($B$1, resultados!$A$1:$ZZ$1, 0))</f>
        <v/>
      </c>
      <c r="B1808">
        <f>INDEX(resultados!$A$2:$ZZ$2290, 1802, MATCH($B$2, resultados!$A$1:$ZZ$1, 0))</f>
        <v/>
      </c>
      <c r="C1808">
        <f>INDEX(resultados!$A$2:$ZZ$2290, 1802, MATCH($B$3, resultados!$A$1:$ZZ$1, 0))</f>
        <v/>
      </c>
    </row>
    <row r="1809">
      <c r="A1809">
        <f>INDEX(resultados!$A$2:$ZZ$2290, 1803, MATCH($B$1, resultados!$A$1:$ZZ$1, 0))</f>
        <v/>
      </c>
      <c r="B1809">
        <f>INDEX(resultados!$A$2:$ZZ$2290, 1803, MATCH($B$2, resultados!$A$1:$ZZ$1, 0))</f>
        <v/>
      </c>
      <c r="C1809">
        <f>INDEX(resultados!$A$2:$ZZ$2290, 1803, MATCH($B$3, resultados!$A$1:$ZZ$1, 0))</f>
        <v/>
      </c>
    </row>
    <row r="1810">
      <c r="A1810">
        <f>INDEX(resultados!$A$2:$ZZ$2290, 1804, MATCH($B$1, resultados!$A$1:$ZZ$1, 0))</f>
        <v/>
      </c>
      <c r="B1810">
        <f>INDEX(resultados!$A$2:$ZZ$2290, 1804, MATCH($B$2, resultados!$A$1:$ZZ$1, 0))</f>
        <v/>
      </c>
      <c r="C1810">
        <f>INDEX(resultados!$A$2:$ZZ$2290, 1804, MATCH($B$3, resultados!$A$1:$ZZ$1, 0))</f>
        <v/>
      </c>
    </row>
    <row r="1811">
      <c r="A1811">
        <f>INDEX(resultados!$A$2:$ZZ$2290, 1805, MATCH($B$1, resultados!$A$1:$ZZ$1, 0))</f>
        <v/>
      </c>
      <c r="B1811">
        <f>INDEX(resultados!$A$2:$ZZ$2290, 1805, MATCH($B$2, resultados!$A$1:$ZZ$1, 0))</f>
        <v/>
      </c>
      <c r="C1811">
        <f>INDEX(resultados!$A$2:$ZZ$2290, 1805, MATCH($B$3, resultados!$A$1:$ZZ$1, 0))</f>
        <v/>
      </c>
    </row>
    <row r="1812">
      <c r="A1812">
        <f>INDEX(resultados!$A$2:$ZZ$2290, 1806, MATCH($B$1, resultados!$A$1:$ZZ$1, 0))</f>
        <v/>
      </c>
      <c r="B1812">
        <f>INDEX(resultados!$A$2:$ZZ$2290, 1806, MATCH($B$2, resultados!$A$1:$ZZ$1, 0))</f>
        <v/>
      </c>
      <c r="C1812">
        <f>INDEX(resultados!$A$2:$ZZ$2290, 1806, MATCH($B$3, resultados!$A$1:$ZZ$1, 0))</f>
        <v/>
      </c>
    </row>
    <row r="1813">
      <c r="A1813">
        <f>INDEX(resultados!$A$2:$ZZ$2290, 1807, MATCH($B$1, resultados!$A$1:$ZZ$1, 0))</f>
        <v/>
      </c>
      <c r="B1813">
        <f>INDEX(resultados!$A$2:$ZZ$2290, 1807, MATCH($B$2, resultados!$A$1:$ZZ$1, 0))</f>
        <v/>
      </c>
      <c r="C1813">
        <f>INDEX(resultados!$A$2:$ZZ$2290, 1807, MATCH($B$3, resultados!$A$1:$ZZ$1, 0))</f>
        <v/>
      </c>
    </row>
    <row r="1814">
      <c r="A1814">
        <f>INDEX(resultados!$A$2:$ZZ$2290, 1808, MATCH($B$1, resultados!$A$1:$ZZ$1, 0))</f>
        <v/>
      </c>
      <c r="B1814">
        <f>INDEX(resultados!$A$2:$ZZ$2290, 1808, MATCH($B$2, resultados!$A$1:$ZZ$1, 0))</f>
        <v/>
      </c>
      <c r="C1814">
        <f>INDEX(resultados!$A$2:$ZZ$2290, 1808, MATCH($B$3, resultados!$A$1:$ZZ$1, 0))</f>
        <v/>
      </c>
    </row>
    <row r="1815">
      <c r="A1815">
        <f>INDEX(resultados!$A$2:$ZZ$2290, 1809, MATCH($B$1, resultados!$A$1:$ZZ$1, 0))</f>
        <v/>
      </c>
      <c r="B1815">
        <f>INDEX(resultados!$A$2:$ZZ$2290, 1809, MATCH($B$2, resultados!$A$1:$ZZ$1, 0))</f>
        <v/>
      </c>
      <c r="C1815">
        <f>INDEX(resultados!$A$2:$ZZ$2290, 1809, MATCH($B$3, resultados!$A$1:$ZZ$1, 0))</f>
        <v/>
      </c>
    </row>
    <row r="1816">
      <c r="A1816">
        <f>INDEX(resultados!$A$2:$ZZ$2290, 1810, MATCH($B$1, resultados!$A$1:$ZZ$1, 0))</f>
        <v/>
      </c>
      <c r="B1816">
        <f>INDEX(resultados!$A$2:$ZZ$2290, 1810, MATCH($B$2, resultados!$A$1:$ZZ$1, 0))</f>
        <v/>
      </c>
      <c r="C1816">
        <f>INDEX(resultados!$A$2:$ZZ$2290, 1810, MATCH($B$3, resultados!$A$1:$ZZ$1, 0))</f>
        <v/>
      </c>
    </row>
    <row r="1817">
      <c r="A1817">
        <f>INDEX(resultados!$A$2:$ZZ$2290, 1811, MATCH($B$1, resultados!$A$1:$ZZ$1, 0))</f>
        <v/>
      </c>
      <c r="B1817">
        <f>INDEX(resultados!$A$2:$ZZ$2290, 1811, MATCH($B$2, resultados!$A$1:$ZZ$1, 0))</f>
        <v/>
      </c>
      <c r="C1817">
        <f>INDEX(resultados!$A$2:$ZZ$2290, 1811, MATCH($B$3, resultados!$A$1:$ZZ$1, 0))</f>
        <v/>
      </c>
    </row>
    <row r="1818">
      <c r="A1818">
        <f>INDEX(resultados!$A$2:$ZZ$2290, 1812, MATCH($B$1, resultados!$A$1:$ZZ$1, 0))</f>
        <v/>
      </c>
      <c r="B1818">
        <f>INDEX(resultados!$A$2:$ZZ$2290, 1812, MATCH($B$2, resultados!$A$1:$ZZ$1, 0))</f>
        <v/>
      </c>
      <c r="C1818">
        <f>INDEX(resultados!$A$2:$ZZ$2290, 1812, MATCH($B$3, resultados!$A$1:$ZZ$1, 0))</f>
        <v/>
      </c>
    </row>
    <row r="1819">
      <c r="A1819">
        <f>INDEX(resultados!$A$2:$ZZ$2290, 1813, MATCH($B$1, resultados!$A$1:$ZZ$1, 0))</f>
        <v/>
      </c>
      <c r="B1819">
        <f>INDEX(resultados!$A$2:$ZZ$2290, 1813, MATCH($B$2, resultados!$A$1:$ZZ$1, 0))</f>
        <v/>
      </c>
      <c r="C1819">
        <f>INDEX(resultados!$A$2:$ZZ$2290, 1813, MATCH($B$3, resultados!$A$1:$ZZ$1, 0))</f>
        <v/>
      </c>
    </row>
    <row r="1820">
      <c r="A1820">
        <f>INDEX(resultados!$A$2:$ZZ$2290, 1814, MATCH($B$1, resultados!$A$1:$ZZ$1, 0))</f>
        <v/>
      </c>
      <c r="B1820">
        <f>INDEX(resultados!$A$2:$ZZ$2290, 1814, MATCH($B$2, resultados!$A$1:$ZZ$1, 0))</f>
        <v/>
      </c>
      <c r="C1820">
        <f>INDEX(resultados!$A$2:$ZZ$2290, 1814, MATCH($B$3, resultados!$A$1:$ZZ$1, 0))</f>
        <v/>
      </c>
    </row>
    <row r="1821">
      <c r="A1821">
        <f>INDEX(resultados!$A$2:$ZZ$2290, 1815, MATCH($B$1, resultados!$A$1:$ZZ$1, 0))</f>
        <v/>
      </c>
      <c r="B1821">
        <f>INDEX(resultados!$A$2:$ZZ$2290, 1815, MATCH($B$2, resultados!$A$1:$ZZ$1, 0))</f>
        <v/>
      </c>
      <c r="C1821">
        <f>INDEX(resultados!$A$2:$ZZ$2290, 1815, MATCH($B$3, resultados!$A$1:$ZZ$1, 0))</f>
        <v/>
      </c>
    </row>
    <row r="1822">
      <c r="A1822">
        <f>INDEX(resultados!$A$2:$ZZ$2290, 1816, MATCH($B$1, resultados!$A$1:$ZZ$1, 0))</f>
        <v/>
      </c>
      <c r="B1822">
        <f>INDEX(resultados!$A$2:$ZZ$2290, 1816, MATCH($B$2, resultados!$A$1:$ZZ$1, 0))</f>
        <v/>
      </c>
      <c r="C1822">
        <f>INDEX(resultados!$A$2:$ZZ$2290, 1816, MATCH($B$3, resultados!$A$1:$ZZ$1, 0))</f>
        <v/>
      </c>
    </row>
    <row r="1823">
      <c r="A1823">
        <f>INDEX(resultados!$A$2:$ZZ$2290, 1817, MATCH($B$1, resultados!$A$1:$ZZ$1, 0))</f>
        <v/>
      </c>
      <c r="B1823">
        <f>INDEX(resultados!$A$2:$ZZ$2290, 1817, MATCH($B$2, resultados!$A$1:$ZZ$1, 0))</f>
        <v/>
      </c>
      <c r="C1823">
        <f>INDEX(resultados!$A$2:$ZZ$2290, 1817, MATCH($B$3, resultados!$A$1:$ZZ$1, 0))</f>
        <v/>
      </c>
    </row>
    <row r="1824">
      <c r="A1824">
        <f>INDEX(resultados!$A$2:$ZZ$2290, 1818, MATCH($B$1, resultados!$A$1:$ZZ$1, 0))</f>
        <v/>
      </c>
      <c r="B1824">
        <f>INDEX(resultados!$A$2:$ZZ$2290, 1818, MATCH($B$2, resultados!$A$1:$ZZ$1, 0))</f>
        <v/>
      </c>
      <c r="C1824">
        <f>INDEX(resultados!$A$2:$ZZ$2290, 1818, MATCH($B$3, resultados!$A$1:$ZZ$1, 0))</f>
        <v/>
      </c>
    </row>
    <row r="1825">
      <c r="A1825">
        <f>INDEX(resultados!$A$2:$ZZ$2290, 1819, MATCH($B$1, resultados!$A$1:$ZZ$1, 0))</f>
        <v/>
      </c>
      <c r="B1825">
        <f>INDEX(resultados!$A$2:$ZZ$2290, 1819, MATCH($B$2, resultados!$A$1:$ZZ$1, 0))</f>
        <v/>
      </c>
      <c r="C1825">
        <f>INDEX(resultados!$A$2:$ZZ$2290, 1819, MATCH($B$3, resultados!$A$1:$ZZ$1, 0))</f>
        <v/>
      </c>
    </row>
    <row r="1826">
      <c r="A1826">
        <f>INDEX(resultados!$A$2:$ZZ$2290, 1820, MATCH($B$1, resultados!$A$1:$ZZ$1, 0))</f>
        <v/>
      </c>
      <c r="B1826">
        <f>INDEX(resultados!$A$2:$ZZ$2290, 1820, MATCH($B$2, resultados!$A$1:$ZZ$1, 0))</f>
        <v/>
      </c>
      <c r="C1826">
        <f>INDEX(resultados!$A$2:$ZZ$2290, 1820, MATCH($B$3, resultados!$A$1:$ZZ$1, 0))</f>
        <v/>
      </c>
    </row>
    <row r="1827">
      <c r="A1827">
        <f>INDEX(resultados!$A$2:$ZZ$2290, 1821, MATCH($B$1, resultados!$A$1:$ZZ$1, 0))</f>
        <v/>
      </c>
      <c r="B1827">
        <f>INDEX(resultados!$A$2:$ZZ$2290, 1821, MATCH($B$2, resultados!$A$1:$ZZ$1, 0))</f>
        <v/>
      </c>
      <c r="C1827">
        <f>INDEX(resultados!$A$2:$ZZ$2290, 1821, MATCH($B$3, resultados!$A$1:$ZZ$1, 0))</f>
        <v/>
      </c>
    </row>
    <row r="1828">
      <c r="A1828">
        <f>INDEX(resultados!$A$2:$ZZ$2290, 1822, MATCH($B$1, resultados!$A$1:$ZZ$1, 0))</f>
        <v/>
      </c>
      <c r="B1828">
        <f>INDEX(resultados!$A$2:$ZZ$2290, 1822, MATCH($B$2, resultados!$A$1:$ZZ$1, 0))</f>
        <v/>
      </c>
      <c r="C1828">
        <f>INDEX(resultados!$A$2:$ZZ$2290, 1822, MATCH($B$3, resultados!$A$1:$ZZ$1, 0))</f>
        <v/>
      </c>
    </row>
    <row r="1829">
      <c r="A1829">
        <f>INDEX(resultados!$A$2:$ZZ$2290, 1823, MATCH($B$1, resultados!$A$1:$ZZ$1, 0))</f>
        <v/>
      </c>
      <c r="B1829">
        <f>INDEX(resultados!$A$2:$ZZ$2290, 1823, MATCH($B$2, resultados!$A$1:$ZZ$1, 0))</f>
        <v/>
      </c>
      <c r="C1829">
        <f>INDEX(resultados!$A$2:$ZZ$2290, 1823, MATCH($B$3, resultados!$A$1:$ZZ$1, 0))</f>
        <v/>
      </c>
    </row>
    <row r="1830">
      <c r="A1830">
        <f>INDEX(resultados!$A$2:$ZZ$2290, 1824, MATCH($B$1, resultados!$A$1:$ZZ$1, 0))</f>
        <v/>
      </c>
      <c r="B1830">
        <f>INDEX(resultados!$A$2:$ZZ$2290, 1824, MATCH($B$2, resultados!$A$1:$ZZ$1, 0))</f>
        <v/>
      </c>
      <c r="C1830">
        <f>INDEX(resultados!$A$2:$ZZ$2290, 1824, MATCH($B$3, resultados!$A$1:$ZZ$1, 0))</f>
        <v/>
      </c>
    </row>
    <row r="1831">
      <c r="A1831">
        <f>INDEX(resultados!$A$2:$ZZ$2290, 1825, MATCH($B$1, resultados!$A$1:$ZZ$1, 0))</f>
        <v/>
      </c>
      <c r="B1831">
        <f>INDEX(resultados!$A$2:$ZZ$2290, 1825, MATCH($B$2, resultados!$A$1:$ZZ$1, 0))</f>
        <v/>
      </c>
      <c r="C1831">
        <f>INDEX(resultados!$A$2:$ZZ$2290, 1825, MATCH($B$3, resultados!$A$1:$ZZ$1, 0))</f>
        <v/>
      </c>
    </row>
    <row r="1832">
      <c r="A1832">
        <f>INDEX(resultados!$A$2:$ZZ$2290, 1826, MATCH($B$1, resultados!$A$1:$ZZ$1, 0))</f>
        <v/>
      </c>
      <c r="B1832">
        <f>INDEX(resultados!$A$2:$ZZ$2290, 1826, MATCH($B$2, resultados!$A$1:$ZZ$1, 0))</f>
        <v/>
      </c>
      <c r="C1832">
        <f>INDEX(resultados!$A$2:$ZZ$2290, 1826, MATCH($B$3, resultados!$A$1:$ZZ$1, 0))</f>
        <v/>
      </c>
    </row>
    <row r="1833">
      <c r="A1833">
        <f>INDEX(resultados!$A$2:$ZZ$2290, 1827, MATCH($B$1, resultados!$A$1:$ZZ$1, 0))</f>
        <v/>
      </c>
      <c r="B1833">
        <f>INDEX(resultados!$A$2:$ZZ$2290, 1827, MATCH($B$2, resultados!$A$1:$ZZ$1, 0))</f>
        <v/>
      </c>
      <c r="C1833">
        <f>INDEX(resultados!$A$2:$ZZ$2290, 1827, MATCH($B$3, resultados!$A$1:$ZZ$1, 0))</f>
        <v/>
      </c>
    </row>
    <row r="1834">
      <c r="A1834">
        <f>INDEX(resultados!$A$2:$ZZ$2290, 1828, MATCH($B$1, resultados!$A$1:$ZZ$1, 0))</f>
        <v/>
      </c>
      <c r="B1834">
        <f>INDEX(resultados!$A$2:$ZZ$2290, 1828, MATCH($B$2, resultados!$A$1:$ZZ$1, 0))</f>
        <v/>
      </c>
      <c r="C1834">
        <f>INDEX(resultados!$A$2:$ZZ$2290, 1828, MATCH($B$3, resultados!$A$1:$ZZ$1, 0))</f>
        <v/>
      </c>
    </row>
    <row r="1835">
      <c r="A1835">
        <f>INDEX(resultados!$A$2:$ZZ$2290, 1829, MATCH($B$1, resultados!$A$1:$ZZ$1, 0))</f>
        <v/>
      </c>
      <c r="B1835">
        <f>INDEX(resultados!$A$2:$ZZ$2290, 1829, MATCH($B$2, resultados!$A$1:$ZZ$1, 0))</f>
        <v/>
      </c>
      <c r="C1835">
        <f>INDEX(resultados!$A$2:$ZZ$2290, 1829, MATCH($B$3, resultados!$A$1:$ZZ$1, 0))</f>
        <v/>
      </c>
    </row>
    <row r="1836">
      <c r="A1836">
        <f>INDEX(resultados!$A$2:$ZZ$2290, 1830, MATCH($B$1, resultados!$A$1:$ZZ$1, 0))</f>
        <v/>
      </c>
      <c r="B1836">
        <f>INDEX(resultados!$A$2:$ZZ$2290, 1830, MATCH($B$2, resultados!$A$1:$ZZ$1, 0))</f>
        <v/>
      </c>
      <c r="C1836">
        <f>INDEX(resultados!$A$2:$ZZ$2290, 1830, MATCH($B$3, resultados!$A$1:$ZZ$1, 0))</f>
        <v/>
      </c>
    </row>
    <row r="1837">
      <c r="A1837">
        <f>INDEX(resultados!$A$2:$ZZ$2290, 1831, MATCH($B$1, resultados!$A$1:$ZZ$1, 0))</f>
        <v/>
      </c>
      <c r="B1837">
        <f>INDEX(resultados!$A$2:$ZZ$2290, 1831, MATCH($B$2, resultados!$A$1:$ZZ$1, 0))</f>
        <v/>
      </c>
      <c r="C1837">
        <f>INDEX(resultados!$A$2:$ZZ$2290, 1831, MATCH($B$3, resultados!$A$1:$ZZ$1, 0))</f>
        <v/>
      </c>
    </row>
    <row r="1838">
      <c r="A1838">
        <f>INDEX(resultados!$A$2:$ZZ$2290, 1832, MATCH($B$1, resultados!$A$1:$ZZ$1, 0))</f>
        <v/>
      </c>
      <c r="B1838">
        <f>INDEX(resultados!$A$2:$ZZ$2290, 1832, MATCH($B$2, resultados!$A$1:$ZZ$1, 0))</f>
        <v/>
      </c>
      <c r="C1838">
        <f>INDEX(resultados!$A$2:$ZZ$2290, 1832, MATCH($B$3, resultados!$A$1:$ZZ$1, 0))</f>
        <v/>
      </c>
    </row>
    <row r="1839">
      <c r="A1839">
        <f>INDEX(resultados!$A$2:$ZZ$2290, 1833, MATCH($B$1, resultados!$A$1:$ZZ$1, 0))</f>
        <v/>
      </c>
      <c r="B1839">
        <f>INDEX(resultados!$A$2:$ZZ$2290, 1833, MATCH($B$2, resultados!$A$1:$ZZ$1, 0))</f>
        <v/>
      </c>
      <c r="C1839">
        <f>INDEX(resultados!$A$2:$ZZ$2290, 1833, MATCH($B$3, resultados!$A$1:$ZZ$1, 0))</f>
        <v/>
      </c>
    </row>
    <row r="1840">
      <c r="A1840">
        <f>INDEX(resultados!$A$2:$ZZ$2290, 1834, MATCH($B$1, resultados!$A$1:$ZZ$1, 0))</f>
        <v/>
      </c>
      <c r="B1840">
        <f>INDEX(resultados!$A$2:$ZZ$2290, 1834, MATCH($B$2, resultados!$A$1:$ZZ$1, 0))</f>
        <v/>
      </c>
      <c r="C1840">
        <f>INDEX(resultados!$A$2:$ZZ$2290, 1834, MATCH($B$3, resultados!$A$1:$ZZ$1, 0))</f>
        <v/>
      </c>
    </row>
    <row r="1841">
      <c r="A1841">
        <f>INDEX(resultados!$A$2:$ZZ$2290, 1835, MATCH($B$1, resultados!$A$1:$ZZ$1, 0))</f>
        <v/>
      </c>
      <c r="B1841">
        <f>INDEX(resultados!$A$2:$ZZ$2290, 1835, MATCH($B$2, resultados!$A$1:$ZZ$1, 0))</f>
        <v/>
      </c>
      <c r="C1841">
        <f>INDEX(resultados!$A$2:$ZZ$2290, 1835, MATCH($B$3, resultados!$A$1:$ZZ$1, 0))</f>
        <v/>
      </c>
    </row>
    <row r="1842">
      <c r="A1842">
        <f>INDEX(resultados!$A$2:$ZZ$2290, 1836, MATCH($B$1, resultados!$A$1:$ZZ$1, 0))</f>
        <v/>
      </c>
      <c r="B1842">
        <f>INDEX(resultados!$A$2:$ZZ$2290, 1836, MATCH($B$2, resultados!$A$1:$ZZ$1, 0))</f>
        <v/>
      </c>
      <c r="C1842">
        <f>INDEX(resultados!$A$2:$ZZ$2290, 1836, MATCH($B$3, resultados!$A$1:$ZZ$1, 0))</f>
        <v/>
      </c>
    </row>
    <row r="1843">
      <c r="A1843">
        <f>INDEX(resultados!$A$2:$ZZ$2290, 1837, MATCH($B$1, resultados!$A$1:$ZZ$1, 0))</f>
        <v/>
      </c>
      <c r="B1843">
        <f>INDEX(resultados!$A$2:$ZZ$2290, 1837, MATCH($B$2, resultados!$A$1:$ZZ$1, 0))</f>
        <v/>
      </c>
      <c r="C1843">
        <f>INDEX(resultados!$A$2:$ZZ$2290, 1837, MATCH($B$3, resultados!$A$1:$ZZ$1, 0))</f>
        <v/>
      </c>
    </row>
    <row r="1844">
      <c r="A1844">
        <f>INDEX(resultados!$A$2:$ZZ$2290, 1838, MATCH($B$1, resultados!$A$1:$ZZ$1, 0))</f>
        <v/>
      </c>
      <c r="B1844">
        <f>INDEX(resultados!$A$2:$ZZ$2290, 1838, MATCH($B$2, resultados!$A$1:$ZZ$1, 0))</f>
        <v/>
      </c>
      <c r="C1844">
        <f>INDEX(resultados!$A$2:$ZZ$2290, 1838, MATCH($B$3, resultados!$A$1:$ZZ$1, 0))</f>
        <v/>
      </c>
    </row>
    <row r="1845">
      <c r="A1845">
        <f>INDEX(resultados!$A$2:$ZZ$2290, 1839, MATCH($B$1, resultados!$A$1:$ZZ$1, 0))</f>
        <v/>
      </c>
      <c r="B1845">
        <f>INDEX(resultados!$A$2:$ZZ$2290, 1839, MATCH($B$2, resultados!$A$1:$ZZ$1, 0))</f>
        <v/>
      </c>
      <c r="C1845">
        <f>INDEX(resultados!$A$2:$ZZ$2290, 1839, MATCH($B$3, resultados!$A$1:$ZZ$1, 0))</f>
        <v/>
      </c>
    </row>
    <row r="1846">
      <c r="A1846">
        <f>INDEX(resultados!$A$2:$ZZ$2290, 1840, MATCH($B$1, resultados!$A$1:$ZZ$1, 0))</f>
        <v/>
      </c>
      <c r="B1846">
        <f>INDEX(resultados!$A$2:$ZZ$2290, 1840, MATCH($B$2, resultados!$A$1:$ZZ$1, 0))</f>
        <v/>
      </c>
      <c r="C1846">
        <f>INDEX(resultados!$A$2:$ZZ$2290, 1840, MATCH($B$3, resultados!$A$1:$ZZ$1, 0))</f>
        <v/>
      </c>
    </row>
    <row r="1847">
      <c r="A1847">
        <f>INDEX(resultados!$A$2:$ZZ$2290, 1841, MATCH($B$1, resultados!$A$1:$ZZ$1, 0))</f>
        <v/>
      </c>
      <c r="B1847">
        <f>INDEX(resultados!$A$2:$ZZ$2290, 1841, MATCH($B$2, resultados!$A$1:$ZZ$1, 0))</f>
        <v/>
      </c>
      <c r="C1847">
        <f>INDEX(resultados!$A$2:$ZZ$2290, 1841, MATCH($B$3, resultados!$A$1:$ZZ$1, 0))</f>
        <v/>
      </c>
    </row>
    <row r="1848">
      <c r="A1848">
        <f>INDEX(resultados!$A$2:$ZZ$2290, 1842, MATCH($B$1, resultados!$A$1:$ZZ$1, 0))</f>
        <v/>
      </c>
      <c r="B1848">
        <f>INDEX(resultados!$A$2:$ZZ$2290, 1842, MATCH($B$2, resultados!$A$1:$ZZ$1, 0))</f>
        <v/>
      </c>
      <c r="C1848">
        <f>INDEX(resultados!$A$2:$ZZ$2290, 1842, MATCH($B$3, resultados!$A$1:$ZZ$1, 0))</f>
        <v/>
      </c>
    </row>
    <row r="1849">
      <c r="A1849">
        <f>INDEX(resultados!$A$2:$ZZ$2290, 1843, MATCH($B$1, resultados!$A$1:$ZZ$1, 0))</f>
        <v/>
      </c>
      <c r="B1849">
        <f>INDEX(resultados!$A$2:$ZZ$2290, 1843, MATCH($B$2, resultados!$A$1:$ZZ$1, 0))</f>
        <v/>
      </c>
      <c r="C1849">
        <f>INDEX(resultados!$A$2:$ZZ$2290, 1843, MATCH($B$3, resultados!$A$1:$ZZ$1, 0))</f>
        <v/>
      </c>
    </row>
    <row r="1850">
      <c r="A1850">
        <f>INDEX(resultados!$A$2:$ZZ$2290, 1844, MATCH($B$1, resultados!$A$1:$ZZ$1, 0))</f>
        <v/>
      </c>
      <c r="B1850">
        <f>INDEX(resultados!$A$2:$ZZ$2290, 1844, MATCH($B$2, resultados!$A$1:$ZZ$1, 0))</f>
        <v/>
      </c>
      <c r="C1850">
        <f>INDEX(resultados!$A$2:$ZZ$2290, 1844, MATCH($B$3, resultados!$A$1:$ZZ$1, 0))</f>
        <v/>
      </c>
    </row>
    <row r="1851">
      <c r="A1851">
        <f>INDEX(resultados!$A$2:$ZZ$2290, 1845, MATCH($B$1, resultados!$A$1:$ZZ$1, 0))</f>
        <v/>
      </c>
      <c r="B1851">
        <f>INDEX(resultados!$A$2:$ZZ$2290, 1845, MATCH($B$2, resultados!$A$1:$ZZ$1, 0))</f>
        <v/>
      </c>
      <c r="C1851">
        <f>INDEX(resultados!$A$2:$ZZ$2290, 1845, MATCH($B$3, resultados!$A$1:$ZZ$1, 0))</f>
        <v/>
      </c>
    </row>
    <row r="1852">
      <c r="A1852">
        <f>INDEX(resultados!$A$2:$ZZ$2290, 1846, MATCH($B$1, resultados!$A$1:$ZZ$1, 0))</f>
        <v/>
      </c>
      <c r="B1852">
        <f>INDEX(resultados!$A$2:$ZZ$2290, 1846, MATCH($B$2, resultados!$A$1:$ZZ$1, 0))</f>
        <v/>
      </c>
      <c r="C1852">
        <f>INDEX(resultados!$A$2:$ZZ$2290, 1846, MATCH($B$3, resultados!$A$1:$ZZ$1, 0))</f>
        <v/>
      </c>
    </row>
    <row r="1853">
      <c r="A1853">
        <f>INDEX(resultados!$A$2:$ZZ$2290, 1847, MATCH($B$1, resultados!$A$1:$ZZ$1, 0))</f>
        <v/>
      </c>
      <c r="B1853">
        <f>INDEX(resultados!$A$2:$ZZ$2290, 1847, MATCH($B$2, resultados!$A$1:$ZZ$1, 0))</f>
        <v/>
      </c>
      <c r="C1853">
        <f>INDEX(resultados!$A$2:$ZZ$2290, 1847, MATCH($B$3, resultados!$A$1:$ZZ$1, 0))</f>
        <v/>
      </c>
    </row>
    <row r="1854">
      <c r="A1854">
        <f>INDEX(resultados!$A$2:$ZZ$2290, 1848, MATCH($B$1, resultados!$A$1:$ZZ$1, 0))</f>
        <v/>
      </c>
      <c r="B1854">
        <f>INDEX(resultados!$A$2:$ZZ$2290, 1848, MATCH($B$2, resultados!$A$1:$ZZ$1, 0))</f>
        <v/>
      </c>
      <c r="C1854">
        <f>INDEX(resultados!$A$2:$ZZ$2290, 1848, MATCH($B$3, resultados!$A$1:$ZZ$1, 0))</f>
        <v/>
      </c>
    </row>
    <row r="1855">
      <c r="A1855">
        <f>INDEX(resultados!$A$2:$ZZ$2290, 1849, MATCH($B$1, resultados!$A$1:$ZZ$1, 0))</f>
        <v/>
      </c>
      <c r="B1855">
        <f>INDEX(resultados!$A$2:$ZZ$2290, 1849, MATCH($B$2, resultados!$A$1:$ZZ$1, 0))</f>
        <v/>
      </c>
      <c r="C1855">
        <f>INDEX(resultados!$A$2:$ZZ$2290, 1849, MATCH($B$3, resultados!$A$1:$ZZ$1, 0))</f>
        <v/>
      </c>
    </row>
    <row r="1856">
      <c r="A1856">
        <f>INDEX(resultados!$A$2:$ZZ$2290, 1850, MATCH($B$1, resultados!$A$1:$ZZ$1, 0))</f>
        <v/>
      </c>
      <c r="B1856">
        <f>INDEX(resultados!$A$2:$ZZ$2290, 1850, MATCH($B$2, resultados!$A$1:$ZZ$1, 0))</f>
        <v/>
      </c>
      <c r="C1856">
        <f>INDEX(resultados!$A$2:$ZZ$2290, 1850, MATCH($B$3, resultados!$A$1:$ZZ$1, 0))</f>
        <v/>
      </c>
    </row>
    <row r="1857">
      <c r="A1857">
        <f>INDEX(resultados!$A$2:$ZZ$2290, 1851, MATCH($B$1, resultados!$A$1:$ZZ$1, 0))</f>
        <v/>
      </c>
      <c r="B1857">
        <f>INDEX(resultados!$A$2:$ZZ$2290, 1851, MATCH($B$2, resultados!$A$1:$ZZ$1, 0))</f>
        <v/>
      </c>
      <c r="C1857">
        <f>INDEX(resultados!$A$2:$ZZ$2290, 1851, MATCH($B$3, resultados!$A$1:$ZZ$1, 0))</f>
        <v/>
      </c>
    </row>
    <row r="1858">
      <c r="A1858">
        <f>INDEX(resultados!$A$2:$ZZ$2290, 1852, MATCH($B$1, resultados!$A$1:$ZZ$1, 0))</f>
        <v/>
      </c>
      <c r="B1858">
        <f>INDEX(resultados!$A$2:$ZZ$2290, 1852, MATCH($B$2, resultados!$A$1:$ZZ$1, 0))</f>
        <v/>
      </c>
      <c r="C1858">
        <f>INDEX(resultados!$A$2:$ZZ$2290, 1852, MATCH($B$3, resultados!$A$1:$ZZ$1, 0))</f>
        <v/>
      </c>
    </row>
    <row r="1859">
      <c r="A1859">
        <f>INDEX(resultados!$A$2:$ZZ$2290, 1853, MATCH($B$1, resultados!$A$1:$ZZ$1, 0))</f>
        <v/>
      </c>
      <c r="B1859">
        <f>INDEX(resultados!$A$2:$ZZ$2290, 1853, MATCH($B$2, resultados!$A$1:$ZZ$1, 0))</f>
        <v/>
      </c>
      <c r="C1859">
        <f>INDEX(resultados!$A$2:$ZZ$2290, 1853, MATCH($B$3, resultados!$A$1:$ZZ$1, 0))</f>
        <v/>
      </c>
    </row>
    <row r="1860">
      <c r="A1860">
        <f>INDEX(resultados!$A$2:$ZZ$2290, 1854, MATCH($B$1, resultados!$A$1:$ZZ$1, 0))</f>
        <v/>
      </c>
      <c r="B1860">
        <f>INDEX(resultados!$A$2:$ZZ$2290, 1854, MATCH($B$2, resultados!$A$1:$ZZ$1, 0))</f>
        <v/>
      </c>
      <c r="C1860">
        <f>INDEX(resultados!$A$2:$ZZ$2290, 1854, MATCH($B$3, resultados!$A$1:$ZZ$1, 0))</f>
        <v/>
      </c>
    </row>
    <row r="1861">
      <c r="A1861">
        <f>INDEX(resultados!$A$2:$ZZ$2290, 1855, MATCH($B$1, resultados!$A$1:$ZZ$1, 0))</f>
        <v/>
      </c>
      <c r="B1861">
        <f>INDEX(resultados!$A$2:$ZZ$2290, 1855, MATCH($B$2, resultados!$A$1:$ZZ$1, 0))</f>
        <v/>
      </c>
      <c r="C1861">
        <f>INDEX(resultados!$A$2:$ZZ$2290, 1855, MATCH($B$3, resultados!$A$1:$ZZ$1, 0))</f>
        <v/>
      </c>
    </row>
    <row r="1862">
      <c r="A1862">
        <f>INDEX(resultados!$A$2:$ZZ$2290, 1856, MATCH($B$1, resultados!$A$1:$ZZ$1, 0))</f>
        <v/>
      </c>
      <c r="B1862">
        <f>INDEX(resultados!$A$2:$ZZ$2290, 1856, MATCH($B$2, resultados!$A$1:$ZZ$1, 0))</f>
        <v/>
      </c>
      <c r="C1862">
        <f>INDEX(resultados!$A$2:$ZZ$2290, 1856, MATCH($B$3, resultados!$A$1:$ZZ$1, 0))</f>
        <v/>
      </c>
    </row>
    <row r="1863">
      <c r="A1863">
        <f>INDEX(resultados!$A$2:$ZZ$2290, 1857, MATCH($B$1, resultados!$A$1:$ZZ$1, 0))</f>
        <v/>
      </c>
      <c r="B1863">
        <f>INDEX(resultados!$A$2:$ZZ$2290, 1857, MATCH($B$2, resultados!$A$1:$ZZ$1, 0))</f>
        <v/>
      </c>
      <c r="C1863">
        <f>INDEX(resultados!$A$2:$ZZ$2290, 1857, MATCH($B$3, resultados!$A$1:$ZZ$1, 0))</f>
        <v/>
      </c>
    </row>
    <row r="1864">
      <c r="A1864">
        <f>INDEX(resultados!$A$2:$ZZ$2290, 1858, MATCH($B$1, resultados!$A$1:$ZZ$1, 0))</f>
        <v/>
      </c>
      <c r="B1864">
        <f>INDEX(resultados!$A$2:$ZZ$2290, 1858, MATCH($B$2, resultados!$A$1:$ZZ$1, 0))</f>
        <v/>
      </c>
      <c r="C1864">
        <f>INDEX(resultados!$A$2:$ZZ$2290, 1858, MATCH($B$3, resultados!$A$1:$ZZ$1, 0))</f>
        <v/>
      </c>
    </row>
    <row r="1865">
      <c r="A1865">
        <f>INDEX(resultados!$A$2:$ZZ$2290, 1859, MATCH($B$1, resultados!$A$1:$ZZ$1, 0))</f>
        <v/>
      </c>
      <c r="B1865">
        <f>INDEX(resultados!$A$2:$ZZ$2290, 1859, MATCH($B$2, resultados!$A$1:$ZZ$1, 0))</f>
        <v/>
      </c>
      <c r="C1865">
        <f>INDEX(resultados!$A$2:$ZZ$2290, 1859, MATCH($B$3, resultados!$A$1:$ZZ$1, 0))</f>
        <v/>
      </c>
    </row>
    <row r="1866">
      <c r="A1866">
        <f>INDEX(resultados!$A$2:$ZZ$2290, 1860, MATCH($B$1, resultados!$A$1:$ZZ$1, 0))</f>
        <v/>
      </c>
      <c r="B1866">
        <f>INDEX(resultados!$A$2:$ZZ$2290, 1860, MATCH($B$2, resultados!$A$1:$ZZ$1, 0))</f>
        <v/>
      </c>
      <c r="C1866">
        <f>INDEX(resultados!$A$2:$ZZ$2290, 1860, MATCH($B$3, resultados!$A$1:$ZZ$1, 0))</f>
        <v/>
      </c>
    </row>
    <row r="1867">
      <c r="A1867">
        <f>INDEX(resultados!$A$2:$ZZ$2290, 1861, MATCH($B$1, resultados!$A$1:$ZZ$1, 0))</f>
        <v/>
      </c>
      <c r="B1867">
        <f>INDEX(resultados!$A$2:$ZZ$2290, 1861, MATCH($B$2, resultados!$A$1:$ZZ$1, 0))</f>
        <v/>
      </c>
      <c r="C1867">
        <f>INDEX(resultados!$A$2:$ZZ$2290, 1861, MATCH($B$3, resultados!$A$1:$ZZ$1, 0))</f>
        <v/>
      </c>
    </row>
    <row r="1868">
      <c r="A1868">
        <f>INDEX(resultados!$A$2:$ZZ$2290, 1862, MATCH($B$1, resultados!$A$1:$ZZ$1, 0))</f>
        <v/>
      </c>
      <c r="B1868">
        <f>INDEX(resultados!$A$2:$ZZ$2290, 1862, MATCH($B$2, resultados!$A$1:$ZZ$1, 0))</f>
        <v/>
      </c>
      <c r="C1868">
        <f>INDEX(resultados!$A$2:$ZZ$2290, 1862, MATCH($B$3, resultados!$A$1:$ZZ$1, 0))</f>
        <v/>
      </c>
    </row>
    <row r="1869">
      <c r="A1869">
        <f>INDEX(resultados!$A$2:$ZZ$2290, 1863, MATCH($B$1, resultados!$A$1:$ZZ$1, 0))</f>
        <v/>
      </c>
      <c r="B1869">
        <f>INDEX(resultados!$A$2:$ZZ$2290, 1863, MATCH($B$2, resultados!$A$1:$ZZ$1, 0))</f>
        <v/>
      </c>
      <c r="C1869">
        <f>INDEX(resultados!$A$2:$ZZ$2290, 1863, MATCH($B$3, resultados!$A$1:$ZZ$1, 0))</f>
        <v/>
      </c>
    </row>
    <row r="1870">
      <c r="A1870">
        <f>INDEX(resultados!$A$2:$ZZ$2290, 1864, MATCH($B$1, resultados!$A$1:$ZZ$1, 0))</f>
        <v/>
      </c>
      <c r="B1870">
        <f>INDEX(resultados!$A$2:$ZZ$2290, 1864, MATCH($B$2, resultados!$A$1:$ZZ$1, 0))</f>
        <v/>
      </c>
      <c r="C1870">
        <f>INDEX(resultados!$A$2:$ZZ$2290, 1864, MATCH($B$3, resultados!$A$1:$ZZ$1, 0))</f>
        <v/>
      </c>
    </row>
    <row r="1871">
      <c r="A1871">
        <f>INDEX(resultados!$A$2:$ZZ$2290, 1865, MATCH($B$1, resultados!$A$1:$ZZ$1, 0))</f>
        <v/>
      </c>
      <c r="B1871">
        <f>INDEX(resultados!$A$2:$ZZ$2290, 1865, MATCH($B$2, resultados!$A$1:$ZZ$1, 0))</f>
        <v/>
      </c>
      <c r="C1871">
        <f>INDEX(resultados!$A$2:$ZZ$2290, 1865, MATCH($B$3, resultados!$A$1:$ZZ$1, 0))</f>
        <v/>
      </c>
    </row>
    <row r="1872">
      <c r="A1872">
        <f>INDEX(resultados!$A$2:$ZZ$2290, 1866, MATCH($B$1, resultados!$A$1:$ZZ$1, 0))</f>
        <v/>
      </c>
      <c r="B1872">
        <f>INDEX(resultados!$A$2:$ZZ$2290, 1866, MATCH($B$2, resultados!$A$1:$ZZ$1, 0))</f>
        <v/>
      </c>
      <c r="C1872">
        <f>INDEX(resultados!$A$2:$ZZ$2290, 1866, MATCH($B$3, resultados!$A$1:$ZZ$1, 0))</f>
        <v/>
      </c>
    </row>
    <row r="1873">
      <c r="A1873">
        <f>INDEX(resultados!$A$2:$ZZ$2290, 1867, MATCH($B$1, resultados!$A$1:$ZZ$1, 0))</f>
        <v/>
      </c>
      <c r="B1873">
        <f>INDEX(resultados!$A$2:$ZZ$2290, 1867, MATCH($B$2, resultados!$A$1:$ZZ$1, 0))</f>
        <v/>
      </c>
      <c r="C1873">
        <f>INDEX(resultados!$A$2:$ZZ$2290, 1867, MATCH($B$3, resultados!$A$1:$ZZ$1, 0))</f>
        <v/>
      </c>
    </row>
    <row r="1874">
      <c r="A1874">
        <f>INDEX(resultados!$A$2:$ZZ$2290, 1868, MATCH($B$1, resultados!$A$1:$ZZ$1, 0))</f>
        <v/>
      </c>
      <c r="B1874">
        <f>INDEX(resultados!$A$2:$ZZ$2290, 1868, MATCH($B$2, resultados!$A$1:$ZZ$1, 0))</f>
        <v/>
      </c>
      <c r="C1874">
        <f>INDEX(resultados!$A$2:$ZZ$2290, 1868, MATCH($B$3, resultados!$A$1:$ZZ$1, 0))</f>
        <v/>
      </c>
    </row>
    <row r="1875">
      <c r="A1875">
        <f>INDEX(resultados!$A$2:$ZZ$2290, 1869, MATCH($B$1, resultados!$A$1:$ZZ$1, 0))</f>
        <v/>
      </c>
      <c r="B1875">
        <f>INDEX(resultados!$A$2:$ZZ$2290, 1869, MATCH($B$2, resultados!$A$1:$ZZ$1, 0))</f>
        <v/>
      </c>
      <c r="C1875">
        <f>INDEX(resultados!$A$2:$ZZ$2290, 1869, MATCH($B$3, resultados!$A$1:$ZZ$1, 0))</f>
        <v/>
      </c>
    </row>
    <row r="1876">
      <c r="A1876">
        <f>INDEX(resultados!$A$2:$ZZ$2290, 1870, MATCH($B$1, resultados!$A$1:$ZZ$1, 0))</f>
        <v/>
      </c>
      <c r="B1876">
        <f>INDEX(resultados!$A$2:$ZZ$2290, 1870, MATCH($B$2, resultados!$A$1:$ZZ$1, 0))</f>
        <v/>
      </c>
      <c r="C1876">
        <f>INDEX(resultados!$A$2:$ZZ$2290, 1870, MATCH($B$3, resultados!$A$1:$ZZ$1, 0))</f>
        <v/>
      </c>
    </row>
    <row r="1877">
      <c r="A1877">
        <f>INDEX(resultados!$A$2:$ZZ$2290, 1871, MATCH($B$1, resultados!$A$1:$ZZ$1, 0))</f>
        <v/>
      </c>
      <c r="B1877">
        <f>INDEX(resultados!$A$2:$ZZ$2290, 1871, MATCH($B$2, resultados!$A$1:$ZZ$1, 0))</f>
        <v/>
      </c>
      <c r="C1877">
        <f>INDEX(resultados!$A$2:$ZZ$2290, 1871, MATCH($B$3, resultados!$A$1:$ZZ$1, 0))</f>
        <v/>
      </c>
    </row>
    <row r="1878">
      <c r="A1878">
        <f>INDEX(resultados!$A$2:$ZZ$2290, 1872, MATCH($B$1, resultados!$A$1:$ZZ$1, 0))</f>
        <v/>
      </c>
      <c r="B1878">
        <f>INDEX(resultados!$A$2:$ZZ$2290, 1872, MATCH($B$2, resultados!$A$1:$ZZ$1, 0))</f>
        <v/>
      </c>
      <c r="C1878">
        <f>INDEX(resultados!$A$2:$ZZ$2290, 1872, MATCH($B$3, resultados!$A$1:$ZZ$1, 0))</f>
        <v/>
      </c>
    </row>
    <row r="1879">
      <c r="A1879">
        <f>INDEX(resultados!$A$2:$ZZ$2290, 1873, MATCH($B$1, resultados!$A$1:$ZZ$1, 0))</f>
        <v/>
      </c>
      <c r="B1879">
        <f>INDEX(resultados!$A$2:$ZZ$2290, 1873, MATCH($B$2, resultados!$A$1:$ZZ$1, 0))</f>
        <v/>
      </c>
      <c r="C1879">
        <f>INDEX(resultados!$A$2:$ZZ$2290, 1873, MATCH($B$3, resultados!$A$1:$ZZ$1, 0))</f>
        <v/>
      </c>
    </row>
    <row r="1880">
      <c r="A1880">
        <f>INDEX(resultados!$A$2:$ZZ$2290, 1874, MATCH($B$1, resultados!$A$1:$ZZ$1, 0))</f>
        <v/>
      </c>
      <c r="B1880">
        <f>INDEX(resultados!$A$2:$ZZ$2290, 1874, MATCH($B$2, resultados!$A$1:$ZZ$1, 0))</f>
        <v/>
      </c>
      <c r="C1880">
        <f>INDEX(resultados!$A$2:$ZZ$2290, 1874, MATCH($B$3, resultados!$A$1:$ZZ$1, 0))</f>
        <v/>
      </c>
    </row>
    <row r="1881">
      <c r="A1881">
        <f>INDEX(resultados!$A$2:$ZZ$2290, 1875, MATCH($B$1, resultados!$A$1:$ZZ$1, 0))</f>
        <v/>
      </c>
      <c r="B1881">
        <f>INDEX(resultados!$A$2:$ZZ$2290, 1875, MATCH($B$2, resultados!$A$1:$ZZ$1, 0))</f>
        <v/>
      </c>
      <c r="C1881">
        <f>INDEX(resultados!$A$2:$ZZ$2290, 1875, MATCH($B$3, resultados!$A$1:$ZZ$1, 0))</f>
        <v/>
      </c>
    </row>
    <row r="1882">
      <c r="A1882">
        <f>INDEX(resultados!$A$2:$ZZ$2290, 1876, MATCH($B$1, resultados!$A$1:$ZZ$1, 0))</f>
        <v/>
      </c>
      <c r="B1882">
        <f>INDEX(resultados!$A$2:$ZZ$2290, 1876, MATCH($B$2, resultados!$A$1:$ZZ$1, 0))</f>
        <v/>
      </c>
      <c r="C1882">
        <f>INDEX(resultados!$A$2:$ZZ$2290, 1876, MATCH($B$3, resultados!$A$1:$ZZ$1, 0))</f>
        <v/>
      </c>
    </row>
    <row r="1883">
      <c r="A1883">
        <f>INDEX(resultados!$A$2:$ZZ$2290, 1877, MATCH($B$1, resultados!$A$1:$ZZ$1, 0))</f>
        <v/>
      </c>
      <c r="B1883">
        <f>INDEX(resultados!$A$2:$ZZ$2290, 1877, MATCH($B$2, resultados!$A$1:$ZZ$1, 0))</f>
        <v/>
      </c>
      <c r="C1883">
        <f>INDEX(resultados!$A$2:$ZZ$2290, 1877, MATCH($B$3, resultados!$A$1:$ZZ$1, 0))</f>
        <v/>
      </c>
    </row>
    <row r="1884">
      <c r="A1884">
        <f>INDEX(resultados!$A$2:$ZZ$2290, 1878, MATCH($B$1, resultados!$A$1:$ZZ$1, 0))</f>
        <v/>
      </c>
      <c r="B1884">
        <f>INDEX(resultados!$A$2:$ZZ$2290, 1878, MATCH($B$2, resultados!$A$1:$ZZ$1, 0))</f>
        <v/>
      </c>
      <c r="C1884">
        <f>INDEX(resultados!$A$2:$ZZ$2290, 1878, MATCH($B$3, resultados!$A$1:$ZZ$1, 0))</f>
        <v/>
      </c>
    </row>
    <row r="1885">
      <c r="A1885">
        <f>INDEX(resultados!$A$2:$ZZ$2290, 1879, MATCH($B$1, resultados!$A$1:$ZZ$1, 0))</f>
        <v/>
      </c>
      <c r="B1885">
        <f>INDEX(resultados!$A$2:$ZZ$2290, 1879, MATCH($B$2, resultados!$A$1:$ZZ$1, 0))</f>
        <v/>
      </c>
      <c r="C1885">
        <f>INDEX(resultados!$A$2:$ZZ$2290, 1879, MATCH($B$3, resultados!$A$1:$ZZ$1, 0))</f>
        <v/>
      </c>
    </row>
    <row r="1886">
      <c r="A1886">
        <f>INDEX(resultados!$A$2:$ZZ$2290, 1880, MATCH($B$1, resultados!$A$1:$ZZ$1, 0))</f>
        <v/>
      </c>
      <c r="B1886">
        <f>INDEX(resultados!$A$2:$ZZ$2290, 1880, MATCH($B$2, resultados!$A$1:$ZZ$1, 0))</f>
        <v/>
      </c>
      <c r="C1886">
        <f>INDEX(resultados!$A$2:$ZZ$2290, 1880, MATCH($B$3, resultados!$A$1:$ZZ$1, 0))</f>
        <v/>
      </c>
    </row>
    <row r="1887">
      <c r="A1887">
        <f>INDEX(resultados!$A$2:$ZZ$2290, 1881, MATCH($B$1, resultados!$A$1:$ZZ$1, 0))</f>
        <v/>
      </c>
      <c r="B1887">
        <f>INDEX(resultados!$A$2:$ZZ$2290, 1881, MATCH($B$2, resultados!$A$1:$ZZ$1, 0))</f>
        <v/>
      </c>
      <c r="C1887">
        <f>INDEX(resultados!$A$2:$ZZ$2290, 1881, MATCH($B$3, resultados!$A$1:$ZZ$1, 0))</f>
        <v/>
      </c>
    </row>
    <row r="1888">
      <c r="A1888">
        <f>INDEX(resultados!$A$2:$ZZ$2290, 1882, MATCH($B$1, resultados!$A$1:$ZZ$1, 0))</f>
        <v/>
      </c>
      <c r="B1888">
        <f>INDEX(resultados!$A$2:$ZZ$2290, 1882, MATCH($B$2, resultados!$A$1:$ZZ$1, 0))</f>
        <v/>
      </c>
      <c r="C1888">
        <f>INDEX(resultados!$A$2:$ZZ$2290, 1882, MATCH($B$3, resultados!$A$1:$ZZ$1, 0))</f>
        <v/>
      </c>
    </row>
    <row r="1889">
      <c r="A1889">
        <f>INDEX(resultados!$A$2:$ZZ$2290, 1883, MATCH($B$1, resultados!$A$1:$ZZ$1, 0))</f>
        <v/>
      </c>
      <c r="B1889">
        <f>INDEX(resultados!$A$2:$ZZ$2290, 1883, MATCH($B$2, resultados!$A$1:$ZZ$1, 0))</f>
        <v/>
      </c>
      <c r="C1889">
        <f>INDEX(resultados!$A$2:$ZZ$2290, 1883, MATCH($B$3, resultados!$A$1:$ZZ$1, 0))</f>
        <v/>
      </c>
    </row>
    <row r="1890">
      <c r="A1890">
        <f>INDEX(resultados!$A$2:$ZZ$2290, 1884, MATCH($B$1, resultados!$A$1:$ZZ$1, 0))</f>
        <v/>
      </c>
      <c r="B1890">
        <f>INDEX(resultados!$A$2:$ZZ$2290, 1884, MATCH($B$2, resultados!$A$1:$ZZ$1, 0))</f>
        <v/>
      </c>
      <c r="C1890">
        <f>INDEX(resultados!$A$2:$ZZ$2290, 1884, MATCH($B$3, resultados!$A$1:$ZZ$1, 0))</f>
        <v/>
      </c>
    </row>
    <row r="1891">
      <c r="A1891">
        <f>INDEX(resultados!$A$2:$ZZ$2290, 1885, MATCH($B$1, resultados!$A$1:$ZZ$1, 0))</f>
        <v/>
      </c>
      <c r="B1891">
        <f>INDEX(resultados!$A$2:$ZZ$2290, 1885, MATCH($B$2, resultados!$A$1:$ZZ$1, 0))</f>
        <v/>
      </c>
      <c r="C1891">
        <f>INDEX(resultados!$A$2:$ZZ$2290, 1885, MATCH($B$3, resultados!$A$1:$ZZ$1, 0))</f>
        <v/>
      </c>
    </row>
    <row r="1892">
      <c r="A1892">
        <f>INDEX(resultados!$A$2:$ZZ$2290, 1886, MATCH($B$1, resultados!$A$1:$ZZ$1, 0))</f>
        <v/>
      </c>
      <c r="B1892">
        <f>INDEX(resultados!$A$2:$ZZ$2290, 1886, MATCH($B$2, resultados!$A$1:$ZZ$1, 0))</f>
        <v/>
      </c>
      <c r="C1892">
        <f>INDEX(resultados!$A$2:$ZZ$2290, 1886, MATCH($B$3, resultados!$A$1:$ZZ$1, 0))</f>
        <v/>
      </c>
    </row>
    <row r="1893">
      <c r="A1893">
        <f>INDEX(resultados!$A$2:$ZZ$2290, 1887, MATCH($B$1, resultados!$A$1:$ZZ$1, 0))</f>
        <v/>
      </c>
      <c r="B1893">
        <f>INDEX(resultados!$A$2:$ZZ$2290, 1887, MATCH($B$2, resultados!$A$1:$ZZ$1, 0))</f>
        <v/>
      </c>
      <c r="C1893">
        <f>INDEX(resultados!$A$2:$ZZ$2290, 1887, MATCH($B$3, resultados!$A$1:$ZZ$1, 0))</f>
        <v/>
      </c>
    </row>
    <row r="1894">
      <c r="A1894">
        <f>INDEX(resultados!$A$2:$ZZ$2290, 1888, MATCH($B$1, resultados!$A$1:$ZZ$1, 0))</f>
        <v/>
      </c>
      <c r="B1894">
        <f>INDEX(resultados!$A$2:$ZZ$2290, 1888, MATCH($B$2, resultados!$A$1:$ZZ$1, 0))</f>
        <v/>
      </c>
      <c r="C1894">
        <f>INDEX(resultados!$A$2:$ZZ$2290, 1888, MATCH($B$3, resultados!$A$1:$ZZ$1, 0))</f>
        <v/>
      </c>
    </row>
    <row r="1895">
      <c r="A1895">
        <f>INDEX(resultados!$A$2:$ZZ$2290, 1889, MATCH($B$1, resultados!$A$1:$ZZ$1, 0))</f>
        <v/>
      </c>
      <c r="B1895">
        <f>INDEX(resultados!$A$2:$ZZ$2290, 1889, MATCH($B$2, resultados!$A$1:$ZZ$1, 0))</f>
        <v/>
      </c>
      <c r="C1895">
        <f>INDEX(resultados!$A$2:$ZZ$2290, 1889, MATCH($B$3, resultados!$A$1:$ZZ$1, 0))</f>
        <v/>
      </c>
    </row>
    <row r="1896">
      <c r="A1896">
        <f>INDEX(resultados!$A$2:$ZZ$2290, 1890, MATCH($B$1, resultados!$A$1:$ZZ$1, 0))</f>
        <v/>
      </c>
      <c r="B1896">
        <f>INDEX(resultados!$A$2:$ZZ$2290, 1890, MATCH($B$2, resultados!$A$1:$ZZ$1, 0))</f>
        <v/>
      </c>
      <c r="C1896">
        <f>INDEX(resultados!$A$2:$ZZ$2290, 1890, MATCH($B$3, resultados!$A$1:$ZZ$1, 0))</f>
        <v/>
      </c>
    </row>
    <row r="1897">
      <c r="A1897">
        <f>INDEX(resultados!$A$2:$ZZ$2290, 1891, MATCH($B$1, resultados!$A$1:$ZZ$1, 0))</f>
        <v/>
      </c>
      <c r="B1897">
        <f>INDEX(resultados!$A$2:$ZZ$2290, 1891, MATCH($B$2, resultados!$A$1:$ZZ$1, 0))</f>
        <v/>
      </c>
      <c r="C1897">
        <f>INDEX(resultados!$A$2:$ZZ$2290, 1891, MATCH($B$3, resultados!$A$1:$ZZ$1, 0))</f>
        <v/>
      </c>
    </row>
    <row r="1898">
      <c r="A1898">
        <f>INDEX(resultados!$A$2:$ZZ$2290, 1892, MATCH($B$1, resultados!$A$1:$ZZ$1, 0))</f>
        <v/>
      </c>
      <c r="B1898">
        <f>INDEX(resultados!$A$2:$ZZ$2290, 1892, MATCH($B$2, resultados!$A$1:$ZZ$1, 0))</f>
        <v/>
      </c>
      <c r="C1898">
        <f>INDEX(resultados!$A$2:$ZZ$2290, 1892, MATCH($B$3, resultados!$A$1:$ZZ$1, 0))</f>
        <v/>
      </c>
    </row>
    <row r="1899">
      <c r="A1899">
        <f>INDEX(resultados!$A$2:$ZZ$2290, 1893, MATCH($B$1, resultados!$A$1:$ZZ$1, 0))</f>
        <v/>
      </c>
      <c r="B1899">
        <f>INDEX(resultados!$A$2:$ZZ$2290, 1893, MATCH($B$2, resultados!$A$1:$ZZ$1, 0))</f>
        <v/>
      </c>
      <c r="C1899">
        <f>INDEX(resultados!$A$2:$ZZ$2290, 1893, MATCH($B$3, resultados!$A$1:$ZZ$1, 0))</f>
        <v/>
      </c>
    </row>
    <row r="1900">
      <c r="A1900">
        <f>INDEX(resultados!$A$2:$ZZ$2290, 1894, MATCH($B$1, resultados!$A$1:$ZZ$1, 0))</f>
        <v/>
      </c>
      <c r="B1900">
        <f>INDEX(resultados!$A$2:$ZZ$2290, 1894, MATCH($B$2, resultados!$A$1:$ZZ$1, 0))</f>
        <v/>
      </c>
      <c r="C1900">
        <f>INDEX(resultados!$A$2:$ZZ$2290, 1894, MATCH($B$3, resultados!$A$1:$ZZ$1, 0))</f>
        <v/>
      </c>
    </row>
    <row r="1901">
      <c r="A1901">
        <f>INDEX(resultados!$A$2:$ZZ$2290, 1895, MATCH($B$1, resultados!$A$1:$ZZ$1, 0))</f>
        <v/>
      </c>
      <c r="B1901">
        <f>INDEX(resultados!$A$2:$ZZ$2290, 1895, MATCH($B$2, resultados!$A$1:$ZZ$1, 0))</f>
        <v/>
      </c>
      <c r="C1901">
        <f>INDEX(resultados!$A$2:$ZZ$2290, 1895, MATCH($B$3, resultados!$A$1:$ZZ$1, 0))</f>
        <v/>
      </c>
    </row>
    <row r="1902">
      <c r="A1902">
        <f>INDEX(resultados!$A$2:$ZZ$2290, 1896, MATCH($B$1, resultados!$A$1:$ZZ$1, 0))</f>
        <v/>
      </c>
      <c r="B1902">
        <f>INDEX(resultados!$A$2:$ZZ$2290, 1896, MATCH($B$2, resultados!$A$1:$ZZ$1, 0))</f>
        <v/>
      </c>
      <c r="C1902">
        <f>INDEX(resultados!$A$2:$ZZ$2290, 1896, MATCH($B$3, resultados!$A$1:$ZZ$1, 0))</f>
        <v/>
      </c>
    </row>
    <row r="1903">
      <c r="A1903">
        <f>INDEX(resultados!$A$2:$ZZ$2290, 1897, MATCH($B$1, resultados!$A$1:$ZZ$1, 0))</f>
        <v/>
      </c>
      <c r="B1903">
        <f>INDEX(resultados!$A$2:$ZZ$2290, 1897, MATCH($B$2, resultados!$A$1:$ZZ$1, 0))</f>
        <v/>
      </c>
      <c r="C1903">
        <f>INDEX(resultados!$A$2:$ZZ$2290, 1897, MATCH($B$3, resultados!$A$1:$ZZ$1, 0))</f>
        <v/>
      </c>
    </row>
    <row r="1904">
      <c r="A1904">
        <f>INDEX(resultados!$A$2:$ZZ$2290, 1898, MATCH($B$1, resultados!$A$1:$ZZ$1, 0))</f>
        <v/>
      </c>
      <c r="B1904">
        <f>INDEX(resultados!$A$2:$ZZ$2290, 1898, MATCH($B$2, resultados!$A$1:$ZZ$1, 0))</f>
        <v/>
      </c>
      <c r="C1904">
        <f>INDEX(resultados!$A$2:$ZZ$2290, 1898, MATCH($B$3, resultados!$A$1:$ZZ$1, 0))</f>
        <v/>
      </c>
    </row>
    <row r="1905">
      <c r="A1905">
        <f>INDEX(resultados!$A$2:$ZZ$2290, 1899, MATCH($B$1, resultados!$A$1:$ZZ$1, 0))</f>
        <v/>
      </c>
      <c r="B1905">
        <f>INDEX(resultados!$A$2:$ZZ$2290, 1899, MATCH($B$2, resultados!$A$1:$ZZ$1, 0))</f>
        <v/>
      </c>
      <c r="C1905">
        <f>INDEX(resultados!$A$2:$ZZ$2290, 1899, MATCH($B$3, resultados!$A$1:$ZZ$1, 0))</f>
        <v/>
      </c>
    </row>
    <row r="1906">
      <c r="A1906">
        <f>INDEX(resultados!$A$2:$ZZ$2290, 1900, MATCH($B$1, resultados!$A$1:$ZZ$1, 0))</f>
        <v/>
      </c>
      <c r="B1906">
        <f>INDEX(resultados!$A$2:$ZZ$2290, 1900, MATCH($B$2, resultados!$A$1:$ZZ$1, 0))</f>
        <v/>
      </c>
      <c r="C1906">
        <f>INDEX(resultados!$A$2:$ZZ$2290, 1900, MATCH($B$3, resultados!$A$1:$ZZ$1, 0))</f>
        <v/>
      </c>
    </row>
    <row r="1907">
      <c r="A1907">
        <f>INDEX(resultados!$A$2:$ZZ$2290, 1901, MATCH($B$1, resultados!$A$1:$ZZ$1, 0))</f>
        <v/>
      </c>
      <c r="B1907">
        <f>INDEX(resultados!$A$2:$ZZ$2290, 1901, MATCH($B$2, resultados!$A$1:$ZZ$1, 0))</f>
        <v/>
      </c>
      <c r="C1907">
        <f>INDEX(resultados!$A$2:$ZZ$2290, 1901, MATCH($B$3, resultados!$A$1:$ZZ$1, 0))</f>
        <v/>
      </c>
    </row>
    <row r="1908">
      <c r="A1908">
        <f>INDEX(resultados!$A$2:$ZZ$2290, 1902, MATCH($B$1, resultados!$A$1:$ZZ$1, 0))</f>
        <v/>
      </c>
      <c r="B1908">
        <f>INDEX(resultados!$A$2:$ZZ$2290, 1902, MATCH($B$2, resultados!$A$1:$ZZ$1, 0))</f>
        <v/>
      </c>
      <c r="C1908">
        <f>INDEX(resultados!$A$2:$ZZ$2290, 1902, MATCH($B$3, resultados!$A$1:$ZZ$1, 0))</f>
        <v/>
      </c>
    </row>
    <row r="1909">
      <c r="A1909">
        <f>INDEX(resultados!$A$2:$ZZ$2290, 1903, MATCH($B$1, resultados!$A$1:$ZZ$1, 0))</f>
        <v/>
      </c>
      <c r="B1909">
        <f>INDEX(resultados!$A$2:$ZZ$2290, 1903, MATCH($B$2, resultados!$A$1:$ZZ$1, 0))</f>
        <v/>
      </c>
      <c r="C1909">
        <f>INDEX(resultados!$A$2:$ZZ$2290, 1903, MATCH($B$3, resultados!$A$1:$ZZ$1, 0))</f>
        <v/>
      </c>
    </row>
    <row r="1910">
      <c r="A1910">
        <f>INDEX(resultados!$A$2:$ZZ$2290, 1904, MATCH($B$1, resultados!$A$1:$ZZ$1, 0))</f>
        <v/>
      </c>
      <c r="B1910">
        <f>INDEX(resultados!$A$2:$ZZ$2290, 1904, MATCH($B$2, resultados!$A$1:$ZZ$1, 0))</f>
        <v/>
      </c>
      <c r="C1910">
        <f>INDEX(resultados!$A$2:$ZZ$2290, 1904, MATCH($B$3, resultados!$A$1:$ZZ$1, 0))</f>
        <v/>
      </c>
    </row>
    <row r="1911">
      <c r="A1911">
        <f>INDEX(resultados!$A$2:$ZZ$2290, 1905, MATCH($B$1, resultados!$A$1:$ZZ$1, 0))</f>
        <v/>
      </c>
      <c r="B1911">
        <f>INDEX(resultados!$A$2:$ZZ$2290, 1905, MATCH($B$2, resultados!$A$1:$ZZ$1, 0))</f>
        <v/>
      </c>
      <c r="C1911">
        <f>INDEX(resultados!$A$2:$ZZ$2290, 1905, MATCH($B$3, resultados!$A$1:$ZZ$1, 0))</f>
        <v/>
      </c>
    </row>
    <row r="1912">
      <c r="A1912">
        <f>INDEX(resultados!$A$2:$ZZ$2290, 1906, MATCH($B$1, resultados!$A$1:$ZZ$1, 0))</f>
        <v/>
      </c>
      <c r="B1912">
        <f>INDEX(resultados!$A$2:$ZZ$2290, 1906, MATCH($B$2, resultados!$A$1:$ZZ$1, 0))</f>
        <v/>
      </c>
      <c r="C1912">
        <f>INDEX(resultados!$A$2:$ZZ$2290, 1906, MATCH($B$3, resultados!$A$1:$ZZ$1, 0))</f>
        <v/>
      </c>
    </row>
    <row r="1913">
      <c r="A1913">
        <f>INDEX(resultados!$A$2:$ZZ$2290, 1907, MATCH($B$1, resultados!$A$1:$ZZ$1, 0))</f>
        <v/>
      </c>
      <c r="B1913">
        <f>INDEX(resultados!$A$2:$ZZ$2290, 1907, MATCH($B$2, resultados!$A$1:$ZZ$1, 0))</f>
        <v/>
      </c>
      <c r="C1913">
        <f>INDEX(resultados!$A$2:$ZZ$2290, 1907, MATCH($B$3, resultados!$A$1:$ZZ$1, 0))</f>
        <v/>
      </c>
    </row>
    <row r="1914">
      <c r="A1914">
        <f>INDEX(resultados!$A$2:$ZZ$2290, 1908, MATCH($B$1, resultados!$A$1:$ZZ$1, 0))</f>
        <v/>
      </c>
      <c r="B1914">
        <f>INDEX(resultados!$A$2:$ZZ$2290, 1908, MATCH($B$2, resultados!$A$1:$ZZ$1, 0))</f>
        <v/>
      </c>
      <c r="C1914">
        <f>INDEX(resultados!$A$2:$ZZ$2290, 1908, MATCH($B$3, resultados!$A$1:$ZZ$1, 0))</f>
        <v/>
      </c>
    </row>
    <row r="1915">
      <c r="A1915">
        <f>INDEX(resultados!$A$2:$ZZ$2290, 1909, MATCH($B$1, resultados!$A$1:$ZZ$1, 0))</f>
        <v/>
      </c>
      <c r="B1915">
        <f>INDEX(resultados!$A$2:$ZZ$2290, 1909, MATCH($B$2, resultados!$A$1:$ZZ$1, 0))</f>
        <v/>
      </c>
      <c r="C1915">
        <f>INDEX(resultados!$A$2:$ZZ$2290, 1909, MATCH($B$3, resultados!$A$1:$ZZ$1, 0))</f>
        <v/>
      </c>
    </row>
    <row r="1916">
      <c r="A1916">
        <f>INDEX(resultados!$A$2:$ZZ$2290, 1910, MATCH($B$1, resultados!$A$1:$ZZ$1, 0))</f>
        <v/>
      </c>
      <c r="B1916">
        <f>INDEX(resultados!$A$2:$ZZ$2290, 1910, MATCH($B$2, resultados!$A$1:$ZZ$1, 0))</f>
        <v/>
      </c>
      <c r="C1916">
        <f>INDEX(resultados!$A$2:$ZZ$2290, 1910, MATCH($B$3, resultados!$A$1:$ZZ$1, 0))</f>
        <v/>
      </c>
    </row>
    <row r="1917">
      <c r="A1917">
        <f>INDEX(resultados!$A$2:$ZZ$2290, 1911, MATCH($B$1, resultados!$A$1:$ZZ$1, 0))</f>
        <v/>
      </c>
      <c r="B1917">
        <f>INDEX(resultados!$A$2:$ZZ$2290, 1911, MATCH($B$2, resultados!$A$1:$ZZ$1, 0))</f>
        <v/>
      </c>
      <c r="C1917">
        <f>INDEX(resultados!$A$2:$ZZ$2290, 1911, MATCH($B$3, resultados!$A$1:$ZZ$1, 0))</f>
        <v/>
      </c>
    </row>
    <row r="1918">
      <c r="A1918">
        <f>INDEX(resultados!$A$2:$ZZ$2290, 1912, MATCH($B$1, resultados!$A$1:$ZZ$1, 0))</f>
        <v/>
      </c>
      <c r="B1918">
        <f>INDEX(resultados!$A$2:$ZZ$2290, 1912, MATCH($B$2, resultados!$A$1:$ZZ$1, 0))</f>
        <v/>
      </c>
      <c r="C1918">
        <f>INDEX(resultados!$A$2:$ZZ$2290, 1912, MATCH($B$3, resultados!$A$1:$ZZ$1, 0))</f>
        <v/>
      </c>
    </row>
    <row r="1919">
      <c r="A1919">
        <f>INDEX(resultados!$A$2:$ZZ$2290, 1913, MATCH($B$1, resultados!$A$1:$ZZ$1, 0))</f>
        <v/>
      </c>
      <c r="B1919">
        <f>INDEX(resultados!$A$2:$ZZ$2290, 1913, MATCH($B$2, resultados!$A$1:$ZZ$1, 0))</f>
        <v/>
      </c>
      <c r="C1919">
        <f>INDEX(resultados!$A$2:$ZZ$2290, 1913, MATCH($B$3, resultados!$A$1:$ZZ$1, 0))</f>
        <v/>
      </c>
    </row>
    <row r="1920">
      <c r="A1920">
        <f>INDEX(resultados!$A$2:$ZZ$2290, 1914, MATCH($B$1, resultados!$A$1:$ZZ$1, 0))</f>
        <v/>
      </c>
      <c r="B1920">
        <f>INDEX(resultados!$A$2:$ZZ$2290, 1914, MATCH($B$2, resultados!$A$1:$ZZ$1, 0))</f>
        <v/>
      </c>
      <c r="C1920">
        <f>INDEX(resultados!$A$2:$ZZ$2290, 1914, MATCH($B$3, resultados!$A$1:$ZZ$1, 0))</f>
        <v/>
      </c>
    </row>
    <row r="1921">
      <c r="A1921">
        <f>INDEX(resultados!$A$2:$ZZ$2290, 1915, MATCH($B$1, resultados!$A$1:$ZZ$1, 0))</f>
        <v/>
      </c>
      <c r="B1921">
        <f>INDEX(resultados!$A$2:$ZZ$2290, 1915, MATCH($B$2, resultados!$A$1:$ZZ$1, 0))</f>
        <v/>
      </c>
      <c r="C1921">
        <f>INDEX(resultados!$A$2:$ZZ$2290, 1915, MATCH($B$3, resultados!$A$1:$ZZ$1, 0))</f>
        <v/>
      </c>
    </row>
    <row r="1922">
      <c r="A1922">
        <f>INDEX(resultados!$A$2:$ZZ$2290, 1916, MATCH($B$1, resultados!$A$1:$ZZ$1, 0))</f>
        <v/>
      </c>
      <c r="B1922">
        <f>INDEX(resultados!$A$2:$ZZ$2290, 1916, MATCH($B$2, resultados!$A$1:$ZZ$1, 0))</f>
        <v/>
      </c>
      <c r="C1922">
        <f>INDEX(resultados!$A$2:$ZZ$2290, 1916, MATCH($B$3, resultados!$A$1:$ZZ$1, 0))</f>
        <v/>
      </c>
    </row>
    <row r="1923">
      <c r="A1923">
        <f>INDEX(resultados!$A$2:$ZZ$2290, 1917, MATCH($B$1, resultados!$A$1:$ZZ$1, 0))</f>
        <v/>
      </c>
      <c r="B1923">
        <f>INDEX(resultados!$A$2:$ZZ$2290, 1917, MATCH($B$2, resultados!$A$1:$ZZ$1, 0))</f>
        <v/>
      </c>
      <c r="C1923">
        <f>INDEX(resultados!$A$2:$ZZ$2290, 1917, MATCH($B$3, resultados!$A$1:$ZZ$1, 0))</f>
        <v/>
      </c>
    </row>
    <row r="1924">
      <c r="A1924">
        <f>INDEX(resultados!$A$2:$ZZ$2290, 1918, MATCH($B$1, resultados!$A$1:$ZZ$1, 0))</f>
        <v/>
      </c>
      <c r="B1924">
        <f>INDEX(resultados!$A$2:$ZZ$2290, 1918, MATCH($B$2, resultados!$A$1:$ZZ$1, 0))</f>
        <v/>
      </c>
      <c r="C1924">
        <f>INDEX(resultados!$A$2:$ZZ$2290, 1918, MATCH($B$3, resultados!$A$1:$ZZ$1, 0))</f>
        <v/>
      </c>
    </row>
    <row r="1925">
      <c r="A1925">
        <f>INDEX(resultados!$A$2:$ZZ$2290, 1919, MATCH($B$1, resultados!$A$1:$ZZ$1, 0))</f>
        <v/>
      </c>
      <c r="B1925">
        <f>INDEX(resultados!$A$2:$ZZ$2290, 1919, MATCH($B$2, resultados!$A$1:$ZZ$1, 0))</f>
        <v/>
      </c>
      <c r="C1925">
        <f>INDEX(resultados!$A$2:$ZZ$2290, 1919, MATCH($B$3, resultados!$A$1:$ZZ$1, 0))</f>
        <v/>
      </c>
    </row>
    <row r="1926">
      <c r="A1926">
        <f>INDEX(resultados!$A$2:$ZZ$2290, 1920, MATCH($B$1, resultados!$A$1:$ZZ$1, 0))</f>
        <v/>
      </c>
      <c r="B1926">
        <f>INDEX(resultados!$A$2:$ZZ$2290, 1920, MATCH($B$2, resultados!$A$1:$ZZ$1, 0))</f>
        <v/>
      </c>
      <c r="C1926">
        <f>INDEX(resultados!$A$2:$ZZ$2290, 1920, MATCH($B$3, resultados!$A$1:$ZZ$1, 0))</f>
        <v/>
      </c>
    </row>
    <row r="1927">
      <c r="A1927">
        <f>INDEX(resultados!$A$2:$ZZ$2290, 1921, MATCH($B$1, resultados!$A$1:$ZZ$1, 0))</f>
        <v/>
      </c>
      <c r="B1927">
        <f>INDEX(resultados!$A$2:$ZZ$2290, 1921, MATCH($B$2, resultados!$A$1:$ZZ$1, 0))</f>
        <v/>
      </c>
      <c r="C1927">
        <f>INDEX(resultados!$A$2:$ZZ$2290, 1921, MATCH($B$3, resultados!$A$1:$ZZ$1, 0))</f>
        <v/>
      </c>
    </row>
    <row r="1928">
      <c r="A1928">
        <f>INDEX(resultados!$A$2:$ZZ$2290, 1922, MATCH($B$1, resultados!$A$1:$ZZ$1, 0))</f>
        <v/>
      </c>
      <c r="B1928">
        <f>INDEX(resultados!$A$2:$ZZ$2290, 1922, MATCH($B$2, resultados!$A$1:$ZZ$1, 0))</f>
        <v/>
      </c>
      <c r="C1928">
        <f>INDEX(resultados!$A$2:$ZZ$2290, 1922, MATCH($B$3, resultados!$A$1:$ZZ$1, 0))</f>
        <v/>
      </c>
    </row>
    <row r="1929">
      <c r="A1929">
        <f>INDEX(resultados!$A$2:$ZZ$2290, 1923, MATCH($B$1, resultados!$A$1:$ZZ$1, 0))</f>
        <v/>
      </c>
      <c r="B1929">
        <f>INDEX(resultados!$A$2:$ZZ$2290, 1923, MATCH($B$2, resultados!$A$1:$ZZ$1, 0))</f>
        <v/>
      </c>
      <c r="C1929">
        <f>INDEX(resultados!$A$2:$ZZ$2290, 1923, MATCH($B$3, resultados!$A$1:$ZZ$1, 0))</f>
        <v/>
      </c>
    </row>
    <row r="1930">
      <c r="A1930">
        <f>INDEX(resultados!$A$2:$ZZ$2290, 1924, MATCH($B$1, resultados!$A$1:$ZZ$1, 0))</f>
        <v/>
      </c>
      <c r="B1930">
        <f>INDEX(resultados!$A$2:$ZZ$2290, 1924, MATCH($B$2, resultados!$A$1:$ZZ$1, 0))</f>
        <v/>
      </c>
      <c r="C1930">
        <f>INDEX(resultados!$A$2:$ZZ$2290, 1924, MATCH($B$3, resultados!$A$1:$ZZ$1, 0))</f>
        <v/>
      </c>
    </row>
    <row r="1931">
      <c r="A1931">
        <f>INDEX(resultados!$A$2:$ZZ$2290, 1925, MATCH($B$1, resultados!$A$1:$ZZ$1, 0))</f>
        <v/>
      </c>
      <c r="B1931">
        <f>INDEX(resultados!$A$2:$ZZ$2290, 1925, MATCH($B$2, resultados!$A$1:$ZZ$1, 0))</f>
        <v/>
      </c>
      <c r="C1931">
        <f>INDEX(resultados!$A$2:$ZZ$2290, 1925, MATCH($B$3, resultados!$A$1:$ZZ$1, 0))</f>
        <v/>
      </c>
    </row>
    <row r="1932">
      <c r="A1932">
        <f>INDEX(resultados!$A$2:$ZZ$2290, 1926, MATCH($B$1, resultados!$A$1:$ZZ$1, 0))</f>
        <v/>
      </c>
      <c r="B1932">
        <f>INDEX(resultados!$A$2:$ZZ$2290, 1926, MATCH($B$2, resultados!$A$1:$ZZ$1, 0))</f>
        <v/>
      </c>
      <c r="C1932">
        <f>INDEX(resultados!$A$2:$ZZ$2290, 1926, MATCH($B$3, resultados!$A$1:$ZZ$1, 0))</f>
        <v/>
      </c>
    </row>
    <row r="1933">
      <c r="A1933">
        <f>INDEX(resultados!$A$2:$ZZ$2290, 1927, MATCH($B$1, resultados!$A$1:$ZZ$1, 0))</f>
        <v/>
      </c>
      <c r="B1933">
        <f>INDEX(resultados!$A$2:$ZZ$2290, 1927, MATCH($B$2, resultados!$A$1:$ZZ$1, 0))</f>
        <v/>
      </c>
      <c r="C1933">
        <f>INDEX(resultados!$A$2:$ZZ$2290, 1927, MATCH($B$3, resultados!$A$1:$ZZ$1, 0))</f>
        <v/>
      </c>
    </row>
    <row r="1934">
      <c r="A1934">
        <f>INDEX(resultados!$A$2:$ZZ$2290, 1928, MATCH($B$1, resultados!$A$1:$ZZ$1, 0))</f>
        <v/>
      </c>
      <c r="B1934">
        <f>INDEX(resultados!$A$2:$ZZ$2290, 1928, MATCH($B$2, resultados!$A$1:$ZZ$1, 0))</f>
        <v/>
      </c>
      <c r="C1934">
        <f>INDEX(resultados!$A$2:$ZZ$2290, 1928, MATCH($B$3, resultados!$A$1:$ZZ$1, 0))</f>
        <v/>
      </c>
    </row>
    <row r="1935">
      <c r="A1935">
        <f>INDEX(resultados!$A$2:$ZZ$2290, 1929, MATCH($B$1, resultados!$A$1:$ZZ$1, 0))</f>
        <v/>
      </c>
      <c r="B1935">
        <f>INDEX(resultados!$A$2:$ZZ$2290, 1929, MATCH($B$2, resultados!$A$1:$ZZ$1, 0))</f>
        <v/>
      </c>
      <c r="C1935">
        <f>INDEX(resultados!$A$2:$ZZ$2290, 1929, MATCH($B$3, resultados!$A$1:$ZZ$1, 0))</f>
        <v/>
      </c>
    </row>
    <row r="1936">
      <c r="A1936">
        <f>INDEX(resultados!$A$2:$ZZ$2290, 1930, MATCH($B$1, resultados!$A$1:$ZZ$1, 0))</f>
        <v/>
      </c>
      <c r="B1936">
        <f>INDEX(resultados!$A$2:$ZZ$2290, 1930, MATCH($B$2, resultados!$A$1:$ZZ$1, 0))</f>
        <v/>
      </c>
      <c r="C1936">
        <f>INDEX(resultados!$A$2:$ZZ$2290, 1930, MATCH($B$3, resultados!$A$1:$ZZ$1, 0))</f>
        <v/>
      </c>
    </row>
    <row r="1937">
      <c r="A1937">
        <f>INDEX(resultados!$A$2:$ZZ$2290, 1931, MATCH($B$1, resultados!$A$1:$ZZ$1, 0))</f>
        <v/>
      </c>
      <c r="B1937">
        <f>INDEX(resultados!$A$2:$ZZ$2290, 1931, MATCH($B$2, resultados!$A$1:$ZZ$1, 0))</f>
        <v/>
      </c>
      <c r="C1937">
        <f>INDEX(resultados!$A$2:$ZZ$2290, 1931, MATCH($B$3, resultados!$A$1:$ZZ$1, 0))</f>
        <v/>
      </c>
    </row>
    <row r="1938">
      <c r="A1938">
        <f>INDEX(resultados!$A$2:$ZZ$2290, 1932, MATCH($B$1, resultados!$A$1:$ZZ$1, 0))</f>
        <v/>
      </c>
      <c r="B1938">
        <f>INDEX(resultados!$A$2:$ZZ$2290, 1932, MATCH($B$2, resultados!$A$1:$ZZ$1, 0))</f>
        <v/>
      </c>
      <c r="C1938">
        <f>INDEX(resultados!$A$2:$ZZ$2290, 1932, MATCH($B$3, resultados!$A$1:$ZZ$1, 0))</f>
        <v/>
      </c>
    </row>
    <row r="1939">
      <c r="A1939">
        <f>INDEX(resultados!$A$2:$ZZ$2290, 1933, MATCH($B$1, resultados!$A$1:$ZZ$1, 0))</f>
        <v/>
      </c>
      <c r="B1939">
        <f>INDEX(resultados!$A$2:$ZZ$2290, 1933, MATCH($B$2, resultados!$A$1:$ZZ$1, 0))</f>
        <v/>
      </c>
      <c r="C1939">
        <f>INDEX(resultados!$A$2:$ZZ$2290, 1933, MATCH($B$3, resultados!$A$1:$ZZ$1, 0))</f>
        <v/>
      </c>
    </row>
    <row r="1940">
      <c r="A1940">
        <f>INDEX(resultados!$A$2:$ZZ$2290, 1934, MATCH($B$1, resultados!$A$1:$ZZ$1, 0))</f>
        <v/>
      </c>
      <c r="B1940">
        <f>INDEX(resultados!$A$2:$ZZ$2290, 1934, MATCH($B$2, resultados!$A$1:$ZZ$1, 0))</f>
        <v/>
      </c>
      <c r="C1940">
        <f>INDEX(resultados!$A$2:$ZZ$2290, 1934, MATCH($B$3, resultados!$A$1:$ZZ$1, 0))</f>
        <v/>
      </c>
    </row>
    <row r="1941">
      <c r="A1941">
        <f>INDEX(resultados!$A$2:$ZZ$2290, 1935, MATCH($B$1, resultados!$A$1:$ZZ$1, 0))</f>
        <v/>
      </c>
      <c r="B1941">
        <f>INDEX(resultados!$A$2:$ZZ$2290, 1935, MATCH($B$2, resultados!$A$1:$ZZ$1, 0))</f>
        <v/>
      </c>
      <c r="C1941">
        <f>INDEX(resultados!$A$2:$ZZ$2290, 1935, MATCH($B$3, resultados!$A$1:$ZZ$1, 0))</f>
        <v/>
      </c>
    </row>
    <row r="1942">
      <c r="A1942">
        <f>INDEX(resultados!$A$2:$ZZ$2290, 1936, MATCH($B$1, resultados!$A$1:$ZZ$1, 0))</f>
        <v/>
      </c>
      <c r="B1942">
        <f>INDEX(resultados!$A$2:$ZZ$2290, 1936, MATCH($B$2, resultados!$A$1:$ZZ$1, 0))</f>
        <v/>
      </c>
      <c r="C1942">
        <f>INDEX(resultados!$A$2:$ZZ$2290, 1936, MATCH($B$3, resultados!$A$1:$ZZ$1, 0))</f>
        <v/>
      </c>
    </row>
    <row r="1943">
      <c r="A1943">
        <f>INDEX(resultados!$A$2:$ZZ$2290, 1937, MATCH($B$1, resultados!$A$1:$ZZ$1, 0))</f>
        <v/>
      </c>
      <c r="B1943">
        <f>INDEX(resultados!$A$2:$ZZ$2290, 1937, MATCH($B$2, resultados!$A$1:$ZZ$1, 0))</f>
        <v/>
      </c>
      <c r="C1943">
        <f>INDEX(resultados!$A$2:$ZZ$2290, 1937, MATCH($B$3, resultados!$A$1:$ZZ$1, 0))</f>
        <v/>
      </c>
    </row>
    <row r="1944">
      <c r="A1944">
        <f>INDEX(resultados!$A$2:$ZZ$2290, 1938, MATCH($B$1, resultados!$A$1:$ZZ$1, 0))</f>
        <v/>
      </c>
      <c r="B1944">
        <f>INDEX(resultados!$A$2:$ZZ$2290, 1938, MATCH($B$2, resultados!$A$1:$ZZ$1, 0))</f>
        <v/>
      </c>
      <c r="C1944">
        <f>INDEX(resultados!$A$2:$ZZ$2290, 1938, MATCH($B$3, resultados!$A$1:$ZZ$1, 0))</f>
        <v/>
      </c>
    </row>
    <row r="1945">
      <c r="A1945">
        <f>INDEX(resultados!$A$2:$ZZ$2290, 1939, MATCH($B$1, resultados!$A$1:$ZZ$1, 0))</f>
        <v/>
      </c>
      <c r="B1945">
        <f>INDEX(resultados!$A$2:$ZZ$2290, 1939, MATCH($B$2, resultados!$A$1:$ZZ$1, 0))</f>
        <v/>
      </c>
      <c r="C1945">
        <f>INDEX(resultados!$A$2:$ZZ$2290, 1939, MATCH($B$3, resultados!$A$1:$ZZ$1, 0))</f>
        <v/>
      </c>
    </row>
    <row r="1946">
      <c r="A1946">
        <f>INDEX(resultados!$A$2:$ZZ$2290, 1940, MATCH($B$1, resultados!$A$1:$ZZ$1, 0))</f>
        <v/>
      </c>
      <c r="B1946">
        <f>INDEX(resultados!$A$2:$ZZ$2290, 1940, MATCH($B$2, resultados!$A$1:$ZZ$1, 0))</f>
        <v/>
      </c>
      <c r="C1946">
        <f>INDEX(resultados!$A$2:$ZZ$2290, 1940, MATCH($B$3, resultados!$A$1:$ZZ$1, 0))</f>
        <v/>
      </c>
    </row>
    <row r="1947">
      <c r="A1947">
        <f>INDEX(resultados!$A$2:$ZZ$2290, 1941, MATCH($B$1, resultados!$A$1:$ZZ$1, 0))</f>
        <v/>
      </c>
      <c r="B1947">
        <f>INDEX(resultados!$A$2:$ZZ$2290, 1941, MATCH($B$2, resultados!$A$1:$ZZ$1, 0))</f>
        <v/>
      </c>
      <c r="C1947">
        <f>INDEX(resultados!$A$2:$ZZ$2290, 1941, MATCH($B$3, resultados!$A$1:$ZZ$1, 0))</f>
        <v/>
      </c>
    </row>
    <row r="1948">
      <c r="A1948">
        <f>INDEX(resultados!$A$2:$ZZ$2290, 1942, MATCH($B$1, resultados!$A$1:$ZZ$1, 0))</f>
        <v/>
      </c>
      <c r="B1948">
        <f>INDEX(resultados!$A$2:$ZZ$2290, 1942, MATCH($B$2, resultados!$A$1:$ZZ$1, 0))</f>
        <v/>
      </c>
      <c r="C1948">
        <f>INDEX(resultados!$A$2:$ZZ$2290, 1942, MATCH($B$3, resultados!$A$1:$ZZ$1, 0))</f>
        <v/>
      </c>
    </row>
    <row r="1949">
      <c r="A1949">
        <f>INDEX(resultados!$A$2:$ZZ$2290, 1943, MATCH($B$1, resultados!$A$1:$ZZ$1, 0))</f>
        <v/>
      </c>
      <c r="B1949">
        <f>INDEX(resultados!$A$2:$ZZ$2290, 1943, MATCH($B$2, resultados!$A$1:$ZZ$1, 0))</f>
        <v/>
      </c>
      <c r="C1949">
        <f>INDEX(resultados!$A$2:$ZZ$2290, 1943, MATCH($B$3, resultados!$A$1:$ZZ$1, 0))</f>
        <v/>
      </c>
    </row>
    <row r="1950">
      <c r="A1950">
        <f>INDEX(resultados!$A$2:$ZZ$2290, 1944, MATCH($B$1, resultados!$A$1:$ZZ$1, 0))</f>
        <v/>
      </c>
      <c r="B1950">
        <f>INDEX(resultados!$A$2:$ZZ$2290, 1944, MATCH($B$2, resultados!$A$1:$ZZ$1, 0))</f>
        <v/>
      </c>
      <c r="C1950">
        <f>INDEX(resultados!$A$2:$ZZ$2290, 1944, MATCH($B$3, resultados!$A$1:$ZZ$1, 0))</f>
        <v/>
      </c>
    </row>
    <row r="1951">
      <c r="A1951">
        <f>INDEX(resultados!$A$2:$ZZ$2290, 1945, MATCH($B$1, resultados!$A$1:$ZZ$1, 0))</f>
        <v/>
      </c>
      <c r="B1951">
        <f>INDEX(resultados!$A$2:$ZZ$2290, 1945, MATCH($B$2, resultados!$A$1:$ZZ$1, 0))</f>
        <v/>
      </c>
      <c r="C1951">
        <f>INDEX(resultados!$A$2:$ZZ$2290, 1945, MATCH($B$3, resultados!$A$1:$ZZ$1, 0))</f>
        <v/>
      </c>
    </row>
    <row r="1952">
      <c r="A1952">
        <f>INDEX(resultados!$A$2:$ZZ$2290, 1946, MATCH($B$1, resultados!$A$1:$ZZ$1, 0))</f>
        <v/>
      </c>
      <c r="B1952">
        <f>INDEX(resultados!$A$2:$ZZ$2290, 1946, MATCH($B$2, resultados!$A$1:$ZZ$1, 0))</f>
        <v/>
      </c>
      <c r="C1952">
        <f>INDEX(resultados!$A$2:$ZZ$2290, 1946, MATCH($B$3, resultados!$A$1:$ZZ$1, 0))</f>
        <v/>
      </c>
    </row>
    <row r="1953">
      <c r="A1953">
        <f>INDEX(resultados!$A$2:$ZZ$2290, 1947, MATCH($B$1, resultados!$A$1:$ZZ$1, 0))</f>
        <v/>
      </c>
      <c r="B1953">
        <f>INDEX(resultados!$A$2:$ZZ$2290, 1947, MATCH($B$2, resultados!$A$1:$ZZ$1, 0))</f>
        <v/>
      </c>
      <c r="C1953">
        <f>INDEX(resultados!$A$2:$ZZ$2290, 1947, MATCH($B$3, resultados!$A$1:$ZZ$1, 0))</f>
        <v/>
      </c>
    </row>
    <row r="1954">
      <c r="A1954">
        <f>INDEX(resultados!$A$2:$ZZ$2290, 1948, MATCH($B$1, resultados!$A$1:$ZZ$1, 0))</f>
        <v/>
      </c>
      <c r="B1954">
        <f>INDEX(resultados!$A$2:$ZZ$2290, 1948, MATCH($B$2, resultados!$A$1:$ZZ$1, 0))</f>
        <v/>
      </c>
      <c r="C1954">
        <f>INDEX(resultados!$A$2:$ZZ$2290, 1948, MATCH($B$3, resultados!$A$1:$ZZ$1, 0))</f>
        <v/>
      </c>
    </row>
    <row r="1955">
      <c r="A1955">
        <f>INDEX(resultados!$A$2:$ZZ$2290, 1949, MATCH($B$1, resultados!$A$1:$ZZ$1, 0))</f>
        <v/>
      </c>
      <c r="B1955">
        <f>INDEX(resultados!$A$2:$ZZ$2290, 1949, MATCH($B$2, resultados!$A$1:$ZZ$1, 0))</f>
        <v/>
      </c>
      <c r="C1955">
        <f>INDEX(resultados!$A$2:$ZZ$2290, 1949, MATCH($B$3, resultados!$A$1:$ZZ$1, 0))</f>
        <v/>
      </c>
    </row>
    <row r="1956">
      <c r="A1956">
        <f>INDEX(resultados!$A$2:$ZZ$2290, 1950, MATCH($B$1, resultados!$A$1:$ZZ$1, 0))</f>
        <v/>
      </c>
      <c r="B1956">
        <f>INDEX(resultados!$A$2:$ZZ$2290, 1950, MATCH($B$2, resultados!$A$1:$ZZ$1, 0))</f>
        <v/>
      </c>
      <c r="C1956">
        <f>INDEX(resultados!$A$2:$ZZ$2290, 1950, MATCH($B$3, resultados!$A$1:$ZZ$1, 0))</f>
        <v/>
      </c>
    </row>
    <row r="1957">
      <c r="A1957">
        <f>INDEX(resultados!$A$2:$ZZ$2290, 1951, MATCH($B$1, resultados!$A$1:$ZZ$1, 0))</f>
        <v/>
      </c>
      <c r="B1957">
        <f>INDEX(resultados!$A$2:$ZZ$2290, 1951, MATCH($B$2, resultados!$A$1:$ZZ$1, 0))</f>
        <v/>
      </c>
      <c r="C1957">
        <f>INDEX(resultados!$A$2:$ZZ$2290, 1951, MATCH($B$3, resultados!$A$1:$ZZ$1, 0))</f>
        <v/>
      </c>
    </row>
    <row r="1958">
      <c r="A1958">
        <f>INDEX(resultados!$A$2:$ZZ$2290, 1952, MATCH($B$1, resultados!$A$1:$ZZ$1, 0))</f>
        <v/>
      </c>
      <c r="B1958">
        <f>INDEX(resultados!$A$2:$ZZ$2290, 1952, MATCH($B$2, resultados!$A$1:$ZZ$1, 0))</f>
        <v/>
      </c>
      <c r="C1958">
        <f>INDEX(resultados!$A$2:$ZZ$2290, 1952, MATCH($B$3, resultados!$A$1:$ZZ$1, 0))</f>
        <v/>
      </c>
    </row>
    <row r="1959">
      <c r="A1959">
        <f>INDEX(resultados!$A$2:$ZZ$2290, 1953, MATCH($B$1, resultados!$A$1:$ZZ$1, 0))</f>
        <v/>
      </c>
      <c r="B1959">
        <f>INDEX(resultados!$A$2:$ZZ$2290, 1953, MATCH($B$2, resultados!$A$1:$ZZ$1, 0))</f>
        <v/>
      </c>
      <c r="C1959">
        <f>INDEX(resultados!$A$2:$ZZ$2290, 1953, MATCH($B$3, resultados!$A$1:$ZZ$1, 0))</f>
        <v/>
      </c>
    </row>
    <row r="1960">
      <c r="A1960">
        <f>INDEX(resultados!$A$2:$ZZ$2290, 1954, MATCH($B$1, resultados!$A$1:$ZZ$1, 0))</f>
        <v/>
      </c>
      <c r="B1960">
        <f>INDEX(resultados!$A$2:$ZZ$2290, 1954, MATCH($B$2, resultados!$A$1:$ZZ$1, 0))</f>
        <v/>
      </c>
      <c r="C1960">
        <f>INDEX(resultados!$A$2:$ZZ$2290, 1954, MATCH($B$3, resultados!$A$1:$ZZ$1, 0))</f>
        <v/>
      </c>
    </row>
    <row r="1961">
      <c r="A1961">
        <f>INDEX(resultados!$A$2:$ZZ$2290, 1955, MATCH($B$1, resultados!$A$1:$ZZ$1, 0))</f>
        <v/>
      </c>
      <c r="B1961">
        <f>INDEX(resultados!$A$2:$ZZ$2290, 1955, MATCH($B$2, resultados!$A$1:$ZZ$1, 0))</f>
        <v/>
      </c>
      <c r="C1961">
        <f>INDEX(resultados!$A$2:$ZZ$2290, 1955, MATCH($B$3, resultados!$A$1:$ZZ$1, 0))</f>
        <v/>
      </c>
    </row>
    <row r="1962">
      <c r="A1962">
        <f>INDEX(resultados!$A$2:$ZZ$2290, 1956, MATCH($B$1, resultados!$A$1:$ZZ$1, 0))</f>
        <v/>
      </c>
      <c r="B1962">
        <f>INDEX(resultados!$A$2:$ZZ$2290, 1956, MATCH($B$2, resultados!$A$1:$ZZ$1, 0))</f>
        <v/>
      </c>
      <c r="C1962">
        <f>INDEX(resultados!$A$2:$ZZ$2290, 1956, MATCH($B$3, resultados!$A$1:$ZZ$1, 0))</f>
        <v/>
      </c>
    </row>
    <row r="1963">
      <c r="A1963">
        <f>INDEX(resultados!$A$2:$ZZ$2290, 1957, MATCH($B$1, resultados!$A$1:$ZZ$1, 0))</f>
        <v/>
      </c>
      <c r="B1963">
        <f>INDEX(resultados!$A$2:$ZZ$2290, 1957, MATCH($B$2, resultados!$A$1:$ZZ$1, 0))</f>
        <v/>
      </c>
      <c r="C1963">
        <f>INDEX(resultados!$A$2:$ZZ$2290, 1957, MATCH($B$3, resultados!$A$1:$ZZ$1, 0))</f>
        <v/>
      </c>
    </row>
    <row r="1964">
      <c r="A1964">
        <f>INDEX(resultados!$A$2:$ZZ$2290, 1958, MATCH($B$1, resultados!$A$1:$ZZ$1, 0))</f>
        <v/>
      </c>
      <c r="B1964">
        <f>INDEX(resultados!$A$2:$ZZ$2290, 1958, MATCH($B$2, resultados!$A$1:$ZZ$1, 0))</f>
        <v/>
      </c>
      <c r="C1964">
        <f>INDEX(resultados!$A$2:$ZZ$2290, 1958, MATCH($B$3, resultados!$A$1:$ZZ$1, 0))</f>
        <v/>
      </c>
    </row>
    <row r="1965">
      <c r="A1965">
        <f>INDEX(resultados!$A$2:$ZZ$2290, 1959, MATCH($B$1, resultados!$A$1:$ZZ$1, 0))</f>
        <v/>
      </c>
      <c r="B1965">
        <f>INDEX(resultados!$A$2:$ZZ$2290, 1959, MATCH($B$2, resultados!$A$1:$ZZ$1, 0))</f>
        <v/>
      </c>
      <c r="C1965">
        <f>INDEX(resultados!$A$2:$ZZ$2290, 1959, MATCH($B$3, resultados!$A$1:$ZZ$1, 0))</f>
        <v/>
      </c>
    </row>
    <row r="1966">
      <c r="A1966">
        <f>INDEX(resultados!$A$2:$ZZ$2290, 1960, MATCH($B$1, resultados!$A$1:$ZZ$1, 0))</f>
        <v/>
      </c>
      <c r="B1966">
        <f>INDEX(resultados!$A$2:$ZZ$2290, 1960, MATCH($B$2, resultados!$A$1:$ZZ$1, 0))</f>
        <v/>
      </c>
      <c r="C1966">
        <f>INDEX(resultados!$A$2:$ZZ$2290, 1960, MATCH($B$3, resultados!$A$1:$ZZ$1, 0))</f>
        <v/>
      </c>
    </row>
    <row r="1967">
      <c r="A1967">
        <f>INDEX(resultados!$A$2:$ZZ$2290, 1961, MATCH($B$1, resultados!$A$1:$ZZ$1, 0))</f>
        <v/>
      </c>
      <c r="B1967">
        <f>INDEX(resultados!$A$2:$ZZ$2290, 1961, MATCH($B$2, resultados!$A$1:$ZZ$1, 0))</f>
        <v/>
      </c>
      <c r="C1967">
        <f>INDEX(resultados!$A$2:$ZZ$2290, 1961, MATCH($B$3, resultados!$A$1:$ZZ$1, 0))</f>
        <v/>
      </c>
    </row>
    <row r="1968">
      <c r="A1968">
        <f>INDEX(resultados!$A$2:$ZZ$2290, 1962, MATCH($B$1, resultados!$A$1:$ZZ$1, 0))</f>
        <v/>
      </c>
      <c r="B1968">
        <f>INDEX(resultados!$A$2:$ZZ$2290, 1962, MATCH($B$2, resultados!$A$1:$ZZ$1, 0))</f>
        <v/>
      </c>
      <c r="C1968">
        <f>INDEX(resultados!$A$2:$ZZ$2290, 1962, MATCH($B$3, resultados!$A$1:$ZZ$1, 0))</f>
        <v/>
      </c>
    </row>
    <row r="1969">
      <c r="A1969">
        <f>INDEX(resultados!$A$2:$ZZ$2290, 1963, MATCH($B$1, resultados!$A$1:$ZZ$1, 0))</f>
        <v/>
      </c>
      <c r="B1969">
        <f>INDEX(resultados!$A$2:$ZZ$2290, 1963, MATCH($B$2, resultados!$A$1:$ZZ$1, 0))</f>
        <v/>
      </c>
      <c r="C1969">
        <f>INDEX(resultados!$A$2:$ZZ$2290, 1963, MATCH($B$3, resultados!$A$1:$ZZ$1, 0))</f>
        <v/>
      </c>
    </row>
    <row r="1970">
      <c r="A1970">
        <f>INDEX(resultados!$A$2:$ZZ$2290, 1964, MATCH($B$1, resultados!$A$1:$ZZ$1, 0))</f>
        <v/>
      </c>
      <c r="B1970">
        <f>INDEX(resultados!$A$2:$ZZ$2290, 1964, MATCH($B$2, resultados!$A$1:$ZZ$1, 0))</f>
        <v/>
      </c>
      <c r="C1970">
        <f>INDEX(resultados!$A$2:$ZZ$2290, 1964, MATCH($B$3, resultados!$A$1:$ZZ$1, 0))</f>
        <v/>
      </c>
    </row>
    <row r="1971">
      <c r="A1971">
        <f>INDEX(resultados!$A$2:$ZZ$2290, 1965, MATCH($B$1, resultados!$A$1:$ZZ$1, 0))</f>
        <v/>
      </c>
      <c r="B1971">
        <f>INDEX(resultados!$A$2:$ZZ$2290, 1965, MATCH($B$2, resultados!$A$1:$ZZ$1, 0))</f>
        <v/>
      </c>
      <c r="C1971">
        <f>INDEX(resultados!$A$2:$ZZ$2290, 1965, MATCH($B$3, resultados!$A$1:$ZZ$1, 0))</f>
        <v/>
      </c>
    </row>
    <row r="1972">
      <c r="A1972">
        <f>INDEX(resultados!$A$2:$ZZ$2290, 1966, MATCH($B$1, resultados!$A$1:$ZZ$1, 0))</f>
        <v/>
      </c>
      <c r="B1972">
        <f>INDEX(resultados!$A$2:$ZZ$2290, 1966, MATCH($B$2, resultados!$A$1:$ZZ$1, 0))</f>
        <v/>
      </c>
      <c r="C1972">
        <f>INDEX(resultados!$A$2:$ZZ$2290, 1966, MATCH($B$3, resultados!$A$1:$ZZ$1, 0))</f>
        <v/>
      </c>
    </row>
    <row r="1973">
      <c r="A1973">
        <f>INDEX(resultados!$A$2:$ZZ$2290, 1967, MATCH($B$1, resultados!$A$1:$ZZ$1, 0))</f>
        <v/>
      </c>
      <c r="B1973">
        <f>INDEX(resultados!$A$2:$ZZ$2290, 1967, MATCH($B$2, resultados!$A$1:$ZZ$1, 0))</f>
        <v/>
      </c>
      <c r="C1973">
        <f>INDEX(resultados!$A$2:$ZZ$2290, 1967, MATCH($B$3, resultados!$A$1:$ZZ$1, 0))</f>
        <v/>
      </c>
    </row>
    <row r="1974">
      <c r="A1974">
        <f>INDEX(resultados!$A$2:$ZZ$2290, 1968, MATCH($B$1, resultados!$A$1:$ZZ$1, 0))</f>
        <v/>
      </c>
      <c r="B1974">
        <f>INDEX(resultados!$A$2:$ZZ$2290, 1968, MATCH($B$2, resultados!$A$1:$ZZ$1, 0))</f>
        <v/>
      </c>
      <c r="C1974">
        <f>INDEX(resultados!$A$2:$ZZ$2290, 1968, MATCH($B$3, resultados!$A$1:$ZZ$1, 0))</f>
        <v/>
      </c>
    </row>
    <row r="1975">
      <c r="A1975">
        <f>INDEX(resultados!$A$2:$ZZ$2290, 1969, MATCH($B$1, resultados!$A$1:$ZZ$1, 0))</f>
        <v/>
      </c>
      <c r="B1975">
        <f>INDEX(resultados!$A$2:$ZZ$2290, 1969, MATCH($B$2, resultados!$A$1:$ZZ$1, 0))</f>
        <v/>
      </c>
      <c r="C1975">
        <f>INDEX(resultados!$A$2:$ZZ$2290, 1969, MATCH($B$3, resultados!$A$1:$ZZ$1, 0))</f>
        <v/>
      </c>
    </row>
    <row r="1976">
      <c r="A1976">
        <f>INDEX(resultados!$A$2:$ZZ$2290, 1970, MATCH($B$1, resultados!$A$1:$ZZ$1, 0))</f>
        <v/>
      </c>
      <c r="B1976">
        <f>INDEX(resultados!$A$2:$ZZ$2290, 1970, MATCH($B$2, resultados!$A$1:$ZZ$1, 0))</f>
        <v/>
      </c>
      <c r="C1976">
        <f>INDEX(resultados!$A$2:$ZZ$2290, 1970, MATCH($B$3, resultados!$A$1:$ZZ$1, 0))</f>
        <v/>
      </c>
    </row>
    <row r="1977">
      <c r="A1977">
        <f>INDEX(resultados!$A$2:$ZZ$2290, 1971, MATCH($B$1, resultados!$A$1:$ZZ$1, 0))</f>
        <v/>
      </c>
      <c r="B1977">
        <f>INDEX(resultados!$A$2:$ZZ$2290, 1971, MATCH($B$2, resultados!$A$1:$ZZ$1, 0))</f>
        <v/>
      </c>
      <c r="C1977">
        <f>INDEX(resultados!$A$2:$ZZ$2290, 1971, MATCH($B$3, resultados!$A$1:$ZZ$1, 0))</f>
        <v/>
      </c>
    </row>
    <row r="1978">
      <c r="A1978">
        <f>INDEX(resultados!$A$2:$ZZ$2290, 1972, MATCH($B$1, resultados!$A$1:$ZZ$1, 0))</f>
        <v/>
      </c>
      <c r="B1978">
        <f>INDEX(resultados!$A$2:$ZZ$2290, 1972, MATCH($B$2, resultados!$A$1:$ZZ$1, 0))</f>
        <v/>
      </c>
      <c r="C1978">
        <f>INDEX(resultados!$A$2:$ZZ$2290, 1972, MATCH($B$3, resultados!$A$1:$ZZ$1, 0))</f>
        <v/>
      </c>
    </row>
    <row r="1979">
      <c r="A1979">
        <f>INDEX(resultados!$A$2:$ZZ$2290, 1973, MATCH($B$1, resultados!$A$1:$ZZ$1, 0))</f>
        <v/>
      </c>
      <c r="B1979">
        <f>INDEX(resultados!$A$2:$ZZ$2290, 1973, MATCH($B$2, resultados!$A$1:$ZZ$1, 0))</f>
        <v/>
      </c>
      <c r="C1979">
        <f>INDEX(resultados!$A$2:$ZZ$2290, 1973, MATCH($B$3, resultados!$A$1:$ZZ$1, 0))</f>
        <v/>
      </c>
    </row>
    <row r="1980">
      <c r="A1980">
        <f>INDEX(resultados!$A$2:$ZZ$2290, 1974, MATCH($B$1, resultados!$A$1:$ZZ$1, 0))</f>
        <v/>
      </c>
      <c r="B1980">
        <f>INDEX(resultados!$A$2:$ZZ$2290, 1974, MATCH($B$2, resultados!$A$1:$ZZ$1, 0))</f>
        <v/>
      </c>
      <c r="C1980">
        <f>INDEX(resultados!$A$2:$ZZ$2290, 1974, MATCH($B$3, resultados!$A$1:$ZZ$1, 0))</f>
        <v/>
      </c>
    </row>
    <row r="1981">
      <c r="A1981">
        <f>INDEX(resultados!$A$2:$ZZ$2290, 1975, MATCH($B$1, resultados!$A$1:$ZZ$1, 0))</f>
        <v/>
      </c>
      <c r="B1981">
        <f>INDEX(resultados!$A$2:$ZZ$2290, 1975, MATCH($B$2, resultados!$A$1:$ZZ$1, 0))</f>
        <v/>
      </c>
      <c r="C1981">
        <f>INDEX(resultados!$A$2:$ZZ$2290, 1975, MATCH($B$3, resultados!$A$1:$ZZ$1, 0))</f>
        <v/>
      </c>
    </row>
    <row r="1982">
      <c r="A1982">
        <f>INDEX(resultados!$A$2:$ZZ$2290, 1976, MATCH($B$1, resultados!$A$1:$ZZ$1, 0))</f>
        <v/>
      </c>
      <c r="B1982">
        <f>INDEX(resultados!$A$2:$ZZ$2290, 1976, MATCH($B$2, resultados!$A$1:$ZZ$1, 0))</f>
        <v/>
      </c>
      <c r="C1982">
        <f>INDEX(resultados!$A$2:$ZZ$2290, 1976, MATCH($B$3, resultados!$A$1:$ZZ$1, 0))</f>
        <v/>
      </c>
    </row>
    <row r="1983">
      <c r="A1983">
        <f>INDEX(resultados!$A$2:$ZZ$2290, 1977, MATCH($B$1, resultados!$A$1:$ZZ$1, 0))</f>
        <v/>
      </c>
      <c r="B1983">
        <f>INDEX(resultados!$A$2:$ZZ$2290, 1977, MATCH($B$2, resultados!$A$1:$ZZ$1, 0))</f>
        <v/>
      </c>
      <c r="C1983">
        <f>INDEX(resultados!$A$2:$ZZ$2290, 1977, MATCH($B$3, resultados!$A$1:$ZZ$1, 0))</f>
        <v/>
      </c>
    </row>
    <row r="1984">
      <c r="A1984">
        <f>INDEX(resultados!$A$2:$ZZ$2290, 1978, MATCH($B$1, resultados!$A$1:$ZZ$1, 0))</f>
        <v/>
      </c>
      <c r="B1984">
        <f>INDEX(resultados!$A$2:$ZZ$2290, 1978, MATCH($B$2, resultados!$A$1:$ZZ$1, 0))</f>
        <v/>
      </c>
      <c r="C1984">
        <f>INDEX(resultados!$A$2:$ZZ$2290, 1978, MATCH($B$3, resultados!$A$1:$ZZ$1, 0))</f>
        <v/>
      </c>
    </row>
    <row r="1985">
      <c r="A1985">
        <f>INDEX(resultados!$A$2:$ZZ$2290, 1979, MATCH($B$1, resultados!$A$1:$ZZ$1, 0))</f>
        <v/>
      </c>
      <c r="B1985">
        <f>INDEX(resultados!$A$2:$ZZ$2290, 1979, MATCH($B$2, resultados!$A$1:$ZZ$1, 0))</f>
        <v/>
      </c>
      <c r="C1985">
        <f>INDEX(resultados!$A$2:$ZZ$2290, 1979, MATCH($B$3, resultados!$A$1:$ZZ$1, 0))</f>
        <v/>
      </c>
    </row>
    <row r="1986">
      <c r="A1986">
        <f>INDEX(resultados!$A$2:$ZZ$2290, 1980, MATCH($B$1, resultados!$A$1:$ZZ$1, 0))</f>
        <v/>
      </c>
      <c r="B1986">
        <f>INDEX(resultados!$A$2:$ZZ$2290, 1980, MATCH($B$2, resultados!$A$1:$ZZ$1, 0))</f>
        <v/>
      </c>
      <c r="C1986">
        <f>INDEX(resultados!$A$2:$ZZ$2290, 1980, MATCH($B$3, resultados!$A$1:$ZZ$1, 0))</f>
        <v/>
      </c>
    </row>
    <row r="1987">
      <c r="A1987">
        <f>INDEX(resultados!$A$2:$ZZ$2290, 1981, MATCH($B$1, resultados!$A$1:$ZZ$1, 0))</f>
        <v/>
      </c>
      <c r="B1987">
        <f>INDEX(resultados!$A$2:$ZZ$2290, 1981, MATCH($B$2, resultados!$A$1:$ZZ$1, 0))</f>
        <v/>
      </c>
      <c r="C1987">
        <f>INDEX(resultados!$A$2:$ZZ$2290, 1981, MATCH($B$3, resultados!$A$1:$ZZ$1, 0))</f>
        <v/>
      </c>
    </row>
    <row r="1988">
      <c r="A1988">
        <f>INDEX(resultados!$A$2:$ZZ$2290, 1982, MATCH($B$1, resultados!$A$1:$ZZ$1, 0))</f>
        <v/>
      </c>
      <c r="B1988">
        <f>INDEX(resultados!$A$2:$ZZ$2290, 1982, MATCH($B$2, resultados!$A$1:$ZZ$1, 0))</f>
        <v/>
      </c>
      <c r="C1988">
        <f>INDEX(resultados!$A$2:$ZZ$2290, 1982, MATCH($B$3, resultados!$A$1:$ZZ$1, 0))</f>
        <v/>
      </c>
    </row>
    <row r="1989">
      <c r="A1989">
        <f>INDEX(resultados!$A$2:$ZZ$2290, 1983, MATCH($B$1, resultados!$A$1:$ZZ$1, 0))</f>
        <v/>
      </c>
      <c r="B1989">
        <f>INDEX(resultados!$A$2:$ZZ$2290, 1983, MATCH($B$2, resultados!$A$1:$ZZ$1, 0))</f>
        <v/>
      </c>
      <c r="C1989">
        <f>INDEX(resultados!$A$2:$ZZ$2290, 1983, MATCH($B$3, resultados!$A$1:$ZZ$1, 0))</f>
        <v/>
      </c>
    </row>
    <row r="1990">
      <c r="A1990">
        <f>INDEX(resultados!$A$2:$ZZ$2290, 1984, MATCH($B$1, resultados!$A$1:$ZZ$1, 0))</f>
        <v/>
      </c>
      <c r="B1990">
        <f>INDEX(resultados!$A$2:$ZZ$2290, 1984, MATCH($B$2, resultados!$A$1:$ZZ$1, 0))</f>
        <v/>
      </c>
      <c r="C1990">
        <f>INDEX(resultados!$A$2:$ZZ$2290, 1984, MATCH($B$3, resultados!$A$1:$ZZ$1, 0))</f>
        <v/>
      </c>
    </row>
    <row r="1991">
      <c r="A1991">
        <f>INDEX(resultados!$A$2:$ZZ$2290, 1985, MATCH($B$1, resultados!$A$1:$ZZ$1, 0))</f>
        <v/>
      </c>
      <c r="B1991">
        <f>INDEX(resultados!$A$2:$ZZ$2290, 1985, MATCH($B$2, resultados!$A$1:$ZZ$1, 0))</f>
        <v/>
      </c>
      <c r="C1991">
        <f>INDEX(resultados!$A$2:$ZZ$2290, 1985, MATCH($B$3, resultados!$A$1:$ZZ$1, 0))</f>
        <v/>
      </c>
    </row>
    <row r="1992">
      <c r="A1992">
        <f>INDEX(resultados!$A$2:$ZZ$2290, 1986, MATCH($B$1, resultados!$A$1:$ZZ$1, 0))</f>
        <v/>
      </c>
      <c r="B1992">
        <f>INDEX(resultados!$A$2:$ZZ$2290, 1986, MATCH($B$2, resultados!$A$1:$ZZ$1, 0))</f>
        <v/>
      </c>
      <c r="C1992">
        <f>INDEX(resultados!$A$2:$ZZ$2290, 1986, MATCH($B$3, resultados!$A$1:$ZZ$1, 0))</f>
        <v/>
      </c>
    </row>
    <row r="1993">
      <c r="A1993">
        <f>INDEX(resultados!$A$2:$ZZ$2290, 1987, MATCH($B$1, resultados!$A$1:$ZZ$1, 0))</f>
        <v/>
      </c>
      <c r="B1993">
        <f>INDEX(resultados!$A$2:$ZZ$2290, 1987, MATCH($B$2, resultados!$A$1:$ZZ$1, 0))</f>
        <v/>
      </c>
      <c r="C1993">
        <f>INDEX(resultados!$A$2:$ZZ$2290, 1987, MATCH($B$3, resultados!$A$1:$ZZ$1, 0))</f>
        <v/>
      </c>
    </row>
    <row r="1994">
      <c r="A1994">
        <f>INDEX(resultados!$A$2:$ZZ$2290, 1988, MATCH($B$1, resultados!$A$1:$ZZ$1, 0))</f>
        <v/>
      </c>
      <c r="B1994">
        <f>INDEX(resultados!$A$2:$ZZ$2290, 1988, MATCH($B$2, resultados!$A$1:$ZZ$1, 0))</f>
        <v/>
      </c>
      <c r="C1994">
        <f>INDEX(resultados!$A$2:$ZZ$2290, 1988, MATCH($B$3, resultados!$A$1:$ZZ$1, 0))</f>
        <v/>
      </c>
    </row>
    <row r="1995">
      <c r="A1995">
        <f>INDEX(resultados!$A$2:$ZZ$2290, 1989, MATCH($B$1, resultados!$A$1:$ZZ$1, 0))</f>
        <v/>
      </c>
      <c r="B1995">
        <f>INDEX(resultados!$A$2:$ZZ$2290, 1989, MATCH($B$2, resultados!$A$1:$ZZ$1, 0))</f>
        <v/>
      </c>
      <c r="C1995">
        <f>INDEX(resultados!$A$2:$ZZ$2290, 1989, MATCH($B$3, resultados!$A$1:$ZZ$1, 0))</f>
        <v/>
      </c>
    </row>
    <row r="1996">
      <c r="A1996">
        <f>INDEX(resultados!$A$2:$ZZ$2290, 1990, MATCH($B$1, resultados!$A$1:$ZZ$1, 0))</f>
        <v/>
      </c>
      <c r="B1996">
        <f>INDEX(resultados!$A$2:$ZZ$2290, 1990, MATCH($B$2, resultados!$A$1:$ZZ$1, 0))</f>
        <v/>
      </c>
      <c r="C1996">
        <f>INDEX(resultados!$A$2:$ZZ$2290, 1990, MATCH($B$3, resultados!$A$1:$ZZ$1, 0))</f>
        <v/>
      </c>
    </row>
    <row r="1997">
      <c r="A1997">
        <f>INDEX(resultados!$A$2:$ZZ$2290, 1991, MATCH($B$1, resultados!$A$1:$ZZ$1, 0))</f>
        <v/>
      </c>
      <c r="B1997">
        <f>INDEX(resultados!$A$2:$ZZ$2290, 1991, MATCH($B$2, resultados!$A$1:$ZZ$1, 0))</f>
        <v/>
      </c>
      <c r="C1997">
        <f>INDEX(resultados!$A$2:$ZZ$2290, 1991, MATCH($B$3, resultados!$A$1:$ZZ$1, 0))</f>
        <v/>
      </c>
    </row>
    <row r="1998">
      <c r="A1998">
        <f>INDEX(resultados!$A$2:$ZZ$2290, 1992, MATCH($B$1, resultados!$A$1:$ZZ$1, 0))</f>
        <v/>
      </c>
      <c r="B1998">
        <f>INDEX(resultados!$A$2:$ZZ$2290, 1992, MATCH($B$2, resultados!$A$1:$ZZ$1, 0))</f>
        <v/>
      </c>
      <c r="C1998">
        <f>INDEX(resultados!$A$2:$ZZ$2290, 1992, MATCH($B$3, resultados!$A$1:$ZZ$1, 0))</f>
        <v/>
      </c>
    </row>
    <row r="1999">
      <c r="A1999">
        <f>INDEX(resultados!$A$2:$ZZ$2290, 1993, MATCH($B$1, resultados!$A$1:$ZZ$1, 0))</f>
        <v/>
      </c>
      <c r="B1999">
        <f>INDEX(resultados!$A$2:$ZZ$2290, 1993, MATCH($B$2, resultados!$A$1:$ZZ$1, 0))</f>
        <v/>
      </c>
      <c r="C1999">
        <f>INDEX(resultados!$A$2:$ZZ$2290, 1993, MATCH($B$3, resultados!$A$1:$ZZ$1, 0))</f>
        <v/>
      </c>
    </row>
    <row r="2000">
      <c r="A2000">
        <f>INDEX(resultados!$A$2:$ZZ$2290, 1994, MATCH($B$1, resultados!$A$1:$ZZ$1, 0))</f>
        <v/>
      </c>
      <c r="B2000">
        <f>INDEX(resultados!$A$2:$ZZ$2290, 1994, MATCH($B$2, resultados!$A$1:$ZZ$1, 0))</f>
        <v/>
      </c>
      <c r="C2000">
        <f>INDEX(resultados!$A$2:$ZZ$2290, 1994, MATCH($B$3, resultados!$A$1:$ZZ$1, 0))</f>
        <v/>
      </c>
    </row>
    <row r="2001">
      <c r="A2001">
        <f>INDEX(resultados!$A$2:$ZZ$2290, 1995, MATCH($B$1, resultados!$A$1:$ZZ$1, 0))</f>
        <v/>
      </c>
      <c r="B2001">
        <f>INDEX(resultados!$A$2:$ZZ$2290, 1995, MATCH($B$2, resultados!$A$1:$ZZ$1, 0))</f>
        <v/>
      </c>
      <c r="C2001">
        <f>INDEX(resultados!$A$2:$ZZ$2290, 1995, MATCH($B$3, resultados!$A$1:$ZZ$1, 0))</f>
        <v/>
      </c>
    </row>
    <row r="2002">
      <c r="A2002">
        <f>INDEX(resultados!$A$2:$ZZ$2290, 1996, MATCH($B$1, resultados!$A$1:$ZZ$1, 0))</f>
        <v/>
      </c>
      <c r="B2002">
        <f>INDEX(resultados!$A$2:$ZZ$2290, 1996, MATCH($B$2, resultados!$A$1:$ZZ$1, 0))</f>
        <v/>
      </c>
      <c r="C2002">
        <f>INDEX(resultados!$A$2:$ZZ$2290, 1996, MATCH($B$3, resultados!$A$1:$ZZ$1, 0))</f>
        <v/>
      </c>
    </row>
    <row r="2003">
      <c r="A2003">
        <f>INDEX(resultados!$A$2:$ZZ$2290, 1997, MATCH($B$1, resultados!$A$1:$ZZ$1, 0))</f>
        <v/>
      </c>
      <c r="B2003">
        <f>INDEX(resultados!$A$2:$ZZ$2290, 1997, MATCH($B$2, resultados!$A$1:$ZZ$1, 0))</f>
        <v/>
      </c>
      <c r="C2003">
        <f>INDEX(resultados!$A$2:$ZZ$2290, 1997, MATCH($B$3, resultados!$A$1:$ZZ$1, 0))</f>
        <v/>
      </c>
    </row>
    <row r="2004">
      <c r="A2004">
        <f>INDEX(resultados!$A$2:$ZZ$2290, 1998, MATCH($B$1, resultados!$A$1:$ZZ$1, 0))</f>
        <v/>
      </c>
      <c r="B2004">
        <f>INDEX(resultados!$A$2:$ZZ$2290, 1998, MATCH($B$2, resultados!$A$1:$ZZ$1, 0))</f>
        <v/>
      </c>
      <c r="C2004">
        <f>INDEX(resultados!$A$2:$ZZ$2290, 1998, MATCH($B$3, resultados!$A$1:$ZZ$1, 0))</f>
        <v/>
      </c>
    </row>
    <row r="2005">
      <c r="A2005">
        <f>INDEX(resultados!$A$2:$ZZ$2290, 1999, MATCH($B$1, resultados!$A$1:$ZZ$1, 0))</f>
        <v/>
      </c>
      <c r="B2005">
        <f>INDEX(resultados!$A$2:$ZZ$2290, 1999, MATCH($B$2, resultados!$A$1:$ZZ$1, 0))</f>
        <v/>
      </c>
      <c r="C2005">
        <f>INDEX(resultados!$A$2:$ZZ$2290, 1999, MATCH($B$3, resultados!$A$1:$ZZ$1, 0))</f>
        <v/>
      </c>
    </row>
    <row r="2006">
      <c r="A2006">
        <f>INDEX(resultados!$A$2:$ZZ$2290, 2000, MATCH($B$1, resultados!$A$1:$ZZ$1, 0))</f>
        <v/>
      </c>
      <c r="B2006">
        <f>INDEX(resultados!$A$2:$ZZ$2290, 2000, MATCH($B$2, resultados!$A$1:$ZZ$1, 0))</f>
        <v/>
      </c>
      <c r="C2006">
        <f>INDEX(resultados!$A$2:$ZZ$2290, 2000, MATCH($B$3, resultados!$A$1:$ZZ$1, 0))</f>
        <v/>
      </c>
    </row>
    <row r="2007">
      <c r="A2007">
        <f>INDEX(resultados!$A$2:$ZZ$2290, 2001, MATCH($B$1, resultados!$A$1:$ZZ$1, 0))</f>
        <v/>
      </c>
      <c r="B2007">
        <f>INDEX(resultados!$A$2:$ZZ$2290, 2001, MATCH($B$2, resultados!$A$1:$ZZ$1, 0))</f>
        <v/>
      </c>
      <c r="C2007">
        <f>INDEX(resultados!$A$2:$ZZ$2290, 2001, MATCH($B$3, resultados!$A$1:$ZZ$1, 0))</f>
        <v/>
      </c>
    </row>
    <row r="2008">
      <c r="A2008">
        <f>INDEX(resultados!$A$2:$ZZ$2290, 2002, MATCH($B$1, resultados!$A$1:$ZZ$1, 0))</f>
        <v/>
      </c>
      <c r="B2008">
        <f>INDEX(resultados!$A$2:$ZZ$2290, 2002, MATCH($B$2, resultados!$A$1:$ZZ$1, 0))</f>
        <v/>
      </c>
      <c r="C2008">
        <f>INDEX(resultados!$A$2:$ZZ$2290, 2002, MATCH($B$3, resultados!$A$1:$ZZ$1, 0))</f>
        <v/>
      </c>
    </row>
    <row r="2009">
      <c r="A2009">
        <f>INDEX(resultados!$A$2:$ZZ$2290, 2003, MATCH($B$1, resultados!$A$1:$ZZ$1, 0))</f>
        <v/>
      </c>
      <c r="B2009">
        <f>INDEX(resultados!$A$2:$ZZ$2290, 2003, MATCH($B$2, resultados!$A$1:$ZZ$1, 0))</f>
        <v/>
      </c>
      <c r="C2009">
        <f>INDEX(resultados!$A$2:$ZZ$2290, 2003, MATCH($B$3, resultados!$A$1:$ZZ$1, 0))</f>
        <v/>
      </c>
    </row>
    <row r="2010">
      <c r="A2010">
        <f>INDEX(resultados!$A$2:$ZZ$2290, 2004, MATCH($B$1, resultados!$A$1:$ZZ$1, 0))</f>
        <v/>
      </c>
      <c r="B2010">
        <f>INDEX(resultados!$A$2:$ZZ$2290, 2004, MATCH($B$2, resultados!$A$1:$ZZ$1, 0))</f>
        <v/>
      </c>
      <c r="C2010">
        <f>INDEX(resultados!$A$2:$ZZ$2290, 2004, MATCH($B$3, resultados!$A$1:$ZZ$1, 0))</f>
        <v/>
      </c>
    </row>
    <row r="2011">
      <c r="A2011">
        <f>INDEX(resultados!$A$2:$ZZ$2290, 2005, MATCH($B$1, resultados!$A$1:$ZZ$1, 0))</f>
        <v/>
      </c>
      <c r="B2011">
        <f>INDEX(resultados!$A$2:$ZZ$2290, 2005, MATCH($B$2, resultados!$A$1:$ZZ$1, 0))</f>
        <v/>
      </c>
      <c r="C2011">
        <f>INDEX(resultados!$A$2:$ZZ$2290, 2005, MATCH($B$3, resultados!$A$1:$ZZ$1, 0))</f>
        <v/>
      </c>
    </row>
    <row r="2012">
      <c r="A2012">
        <f>INDEX(resultados!$A$2:$ZZ$2290, 2006, MATCH($B$1, resultados!$A$1:$ZZ$1, 0))</f>
        <v/>
      </c>
      <c r="B2012">
        <f>INDEX(resultados!$A$2:$ZZ$2290, 2006, MATCH($B$2, resultados!$A$1:$ZZ$1, 0))</f>
        <v/>
      </c>
      <c r="C2012">
        <f>INDEX(resultados!$A$2:$ZZ$2290, 2006, MATCH($B$3, resultados!$A$1:$ZZ$1, 0))</f>
        <v/>
      </c>
    </row>
    <row r="2013">
      <c r="A2013">
        <f>INDEX(resultados!$A$2:$ZZ$2290, 2007, MATCH($B$1, resultados!$A$1:$ZZ$1, 0))</f>
        <v/>
      </c>
      <c r="B2013">
        <f>INDEX(resultados!$A$2:$ZZ$2290, 2007, MATCH($B$2, resultados!$A$1:$ZZ$1, 0))</f>
        <v/>
      </c>
      <c r="C2013">
        <f>INDEX(resultados!$A$2:$ZZ$2290, 2007, MATCH($B$3, resultados!$A$1:$ZZ$1, 0))</f>
        <v/>
      </c>
    </row>
    <row r="2014">
      <c r="A2014">
        <f>INDEX(resultados!$A$2:$ZZ$2290, 2008, MATCH($B$1, resultados!$A$1:$ZZ$1, 0))</f>
        <v/>
      </c>
      <c r="B2014">
        <f>INDEX(resultados!$A$2:$ZZ$2290, 2008, MATCH($B$2, resultados!$A$1:$ZZ$1, 0))</f>
        <v/>
      </c>
      <c r="C2014">
        <f>INDEX(resultados!$A$2:$ZZ$2290, 2008, MATCH($B$3, resultados!$A$1:$ZZ$1, 0))</f>
        <v/>
      </c>
    </row>
    <row r="2015">
      <c r="A2015">
        <f>INDEX(resultados!$A$2:$ZZ$2290, 2009, MATCH($B$1, resultados!$A$1:$ZZ$1, 0))</f>
        <v/>
      </c>
      <c r="B2015">
        <f>INDEX(resultados!$A$2:$ZZ$2290, 2009, MATCH($B$2, resultados!$A$1:$ZZ$1, 0))</f>
        <v/>
      </c>
      <c r="C2015">
        <f>INDEX(resultados!$A$2:$ZZ$2290, 2009, MATCH($B$3, resultados!$A$1:$ZZ$1, 0))</f>
        <v/>
      </c>
    </row>
    <row r="2016">
      <c r="A2016">
        <f>INDEX(resultados!$A$2:$ZZ$2290, 2010, MATCH($B$1, resultados!$A$1:$ZZ$1, 0))</f>
        <v/>
      </c>
      <c r="B2016">
        <f>INDEX(resultados!$A$2:$ZZ$2290, 2010, MATCH($B$2, resultados!$A$1:$ZZ$1, 0))</f>
        <v/>
      </c>
      <c r="C2016">
        <f>INDEX(resultados!$A$2:$ZZ$2290, 2010, MATCH($B$3, resultados!$A$1:$ZZ$1, 0))</f>
        <v/>
      </c>
    </row>
    <row r="2017">
      <c r="A2017">
        <f>INDEX(resultados!$A$2:$ZZ$2290, 2011, MATCH($B$1, resultados!$A$1:$ZZ$1, 0))</f>
        <v/>
      </c>
      <c r="B2017">
        <f>INDEX(resultados!$A$2:$ZZ$2290, 2011, MATCH($B$2, resultados!$A$1:$ZZ$1, 0))</f>
        <v/>
      </c>
      <c r="C2017">
        <f>INDEX(resultados!$A$2:$ZZ$2290, 2011, MATCH($B$3, resultados!$A$1:$ZZ$1, 0))</f>
        <v/>
      </c>
    </row>
    <row r="2018">
      <c r="A2018">
        <f>INDEX(resultados!$A$2:$ZZ$2290, 2012, MATCH($B$1, resultados!$A$1:$ZZ$1, 0))</f>
        <v/>
      </c>
      <c r="B2018">
        <f>INDEX(resultados!$A$2:$ZZ$2290, 2012, MATCH($B$2, resultados!$A$1:$ZZ$1, 0))</f>
        <v/>
      </c>
      <c r="C2018">
        <f>INDEX(resultados!$A$2:$ZZ$2290, 2012, MATCH($B$3, resultados!$A$1:$ZZ$1, 0))</f>
        <v/>
      </c>
    </row>
    <row r="2019">
      <c r="A2019">
        <f>INDEX(resultados!$A$2:$ZZ$2290, 2013, MATCH($B$1, resultados!$A$1:$ZZ$1, 0))</f>
        <v/>
      </c>
      <c r="B2019">
        <f>INDEX(resultados!$A$2:$ZZ$2290, 2013, MATCH($B$2, resultados!$A$1:$ZZ$1, 0))</f>
        <v/>
      </c>
      <c r="C2019">
        <f>INDEX(resultados!$A$2:$ZZ$2290, 2013, MATCH($B$3, resultados!$A$1:$ZZ$1, 0))</f>
        <v/>
      </c>
    </row>
    <row r="2020">
      <c r="A2020">
        <f>INDEX(resultados!$A$2:$ZZ$2290, 2014, MATCH($B$1, resultados!$A$1:$ZZ$1, 0))</f>
        <v/>
      </c>
      <c r="B2020">
        <f>INDEX(resultados!$A$2:$ZZ$2290, 2014, MATCH($B$2, resultados!$A$1:$ZZ$1, 0))</f>
        <v/>
      </c>
      <c r="C2020">
        <f>INDEX(resultados!$A$2:$ZZ$2290, 2014, MATCH($B$3, resultados!$A$1:$ZZ$1, 0))</f>
        <v/>
      </c>
    </row>
    <row r="2021">
      <c r="A2021">
        <f>INDEX(resultados!$A$2:$ZZ$2290, 2015, MATCH($B$1, resultados!$A$1:$ZZ$1, 0))</f>
        <v/>
      </c>
      <c r="B2021">
        <f>INDEX(resultados!$A$2:$ZZ$2290, 2015, MATCH($B$2, resultados!$A$1:$ZZ$1, 0))</f>
        <v/>
      </c>
      <c r="C2021">
        <f>INDEX(resultados!$A$2:$ZZ$2290, 2015, MATCH($B$3, resultados!$A$1:$ZZ$1, 0))</f>
        <v/>
      </c>
    </row>
    <row r="2022">
      <c r="A2022">
        <f>INDEX(resultados!$A$2:$ZZ$2290, 2016, MATCH($B$1, resultados!$A$1:$ZZ$1, 0))</f>
        <v/>
      </c>
      <c r="B2022">
        <f>INDEX(resultados!$A$2:$ZZ$2290, 2016, MATCH($B$2, resultados!$A$1:$ZZ$1, 0))</f>
        <v/>
      </c>
      <c r="C2022">
        <f>INDEX(resultados!$A$2:$ZZ$2290, 2016, MATCH($B$3, resultados!$A$1:$ZZ$1, 0))</f>
        <v/>
      </c>
    </row>
    <row r="2023">
      <c r="A2023">
        <f>INDEX(resultados!$A$2:$ZZ$2290, 2017, MATCH($B$1, resultados!$A$1:$ZZ$1, 0))</f>
        <v/>
      </c>
      <c r="B2023">
        <f>INDEX(resultados!$A$2:$ZZ$2290, 2017, MATCH($B$2, resultados!$A$1:$ZZ$1, 0))</f>
        <v/>
      </c>
      <c r="C2023">
        <f>INDEX(resultados!$A$2:$ZZ$2290, 2017, MATCH($B$3, resultados!$A$1:$ZZ$1, 0))</f>
        <v/>
      </c>
    </row>
    <row r="2024">
      <c r="A2024">
        <f>INDEX(resultados!$A$2:$ZZ$2290, 2018, MATCH($B$1, resultados!$A$1:$ZZ$1, 0))</f>
        <v/>
      </c>
      <c r="B2024">
        <f>INDEX(resultados!$A$2:$ZZ$2290, 2018, MATCH($B$2, resultados!$A$1:$ZZ$1, 0))</f>
        <v/>
      </c>
      <c r="C2024">
        <f>INDEX(resultados!$A$2:$ZZ$2290, 2018, MATCH($B$3, resultados!$A$1:$ZZ$1, 0))</f>
        <v/>
      </c>
    </row>
    <row r="2025">
      <c r="A2025">
        <f>INDEX(resultados!$A$2:$ZZ$2290, 2019, MATCH($B$1, resultados!$A$1:$ZZ$1, 0))</f>
        <v/>
      </c>
      <c r="B2025">
        <f>INDEX(resultados!$A$2:$ZZ$2290, 2019, MATCH($B$2, resultados!$A$1:$ZZ$1, 0))</f>
        <v/>
      </c>
      <c r="C2025">
        <f>INDEX(resultados!$A$2:$ZZ$2290, 2019, MATCH($B$3, resultados!$A$1:$ZZ$1, 0))</f>
        <v/>
      </c>
    </row>
    <row r="2026">
      <c r="A2026">
        <f>INDEX(resultados!$A$2:$ZZ$2290, 2020, MATCH($B$1, resultados!$A$1:$ZZ$1, 0))</f>
        <v/>
      </c>
      <c r="B2026">
        <f>INDEX(resultados!$A$2:$ZZ$2290, 2020, MATCH($B$2, resultados!$A$1:$ZZ$1, 0))</f>
        <v/>
      </c>
      <c r="C2026">
        <f>INDEX(resultados!$A$2:$ZZ$2290, 2020, MATCH($B$3, resultados!$A$1:$ZZ$1, 0))</f>
        <v/>
      </c>
    </row>
    <row r="2027">
      <c r="A2027">
        <f>INDEX(resultados!$A$2:$ZZ$2290, 2021, MATCH($B$1, resultados!$A$1:$ZZ$1, 0))</f>
        <v/>
      </c>
      <c r="B2027">
        <f>INDEX(resultados!$A$2:$ZZ$2290, 2021, MATCH($B$2, resultados!$A$1:$ZZ$1, 0))</f>
        <v/>
      </c>
      <c r="C2027">
        <f>INDEX(resultados!$A$2:$ZZ$2290, 2021, MATCH($B$3, resultados!$A$1:$ZZ$1, 0))</f>
        <v/>
      </c>
    </row>
    <row r="2028">
      <c r="A2028">
        <f>INDEX(resultados!$A$2:$ZZ$2290, 2022, MATCH($B$1, resultados!$A$1:$ZZ$1, 0))</f>
        <v/>
      </c>
      <c r="B2028">
        <f>INDEX(resultados!$A$2:$ZZ$2290, 2022, MATCH($B$2, resultados!$A$1:$ZZ$1, 0))</f>
        <v/>
      </c>
      <c r="C2028">
        <f>INDEX(resultados!$A$2:$ZZ$2290, 2022, MATCH($B$3, resultados!$A$1:$ZZ$1, 0))</f>
        <v/>
      </c>
    </row>
    <row r="2029">
      <c r="A2029">
        <f>INDEX(resultados!$A$2:$ZZ$2290, 2023, MATCH($B$1, resultados!$A$1:$ZZ$1, 0))</f>
        <v/>
      </c>
      <c r="B2029">
        <f>INDEX(resultados!$A$2:$ZZ$2290, 2023, MATCH($B$2, resultados!$A$1:$ZZ$1, 0))</f>
        <v/>
      </c>
      <c r="C2029">
        <f>INDEX(resultados!$A$2:$ZZ$2290, 2023, MATCH($B$3, resultados!$A$1:$ZZ$1, 0))</f>
        <v/>
      </c>
    </row>
    <row r="2030">
      <c r="A2030">
        <f>INDEX(resultados!$A$2:$ZZ$2290, 2024, MATCH($B$1, resultados!$A$1:$ZZ$1, 0))</f>
        <v/>
      </c>
      <c r="B2030">
        <f>INDEX(resultados!$A$2:$ZZ$2290, 2024, MATCH($B$2, resultados!$A$1:$ZZ$1, 0))</f>
        <v/>
      </c>
      <c r="C2030">
        <f>INDEX(resultados!$A$2:$ZZ$2290, 2024, MATCH($B$3, resultados!$A$1:$ZZ$1, 0))</f>
        <v/>
      </c>
    </row>
    <row r="2031">
      <c r="A2031">
        <f>INDEX(resultados!$A$2:$ZZ$2290, 2025, MATCH($B$1, resultados!$A$1:$ZZ$1, 0))</f>
        <v/>
      </c>
      <c r="B2031">
        <f>INDEX(resultados!$A$2:$ZZ$2290, 2025, MATCH($B$2, resultados!$A$1:$ZZ$1, 0))</f>
        <v/>
      </c>
      <c r="C2031">
        <f>INDEX(resultados!$A$2:$ZZ$2290, 2025, MATCH($B$3, resultados!$A$1:$ZZ$1, 0))</f>
        <v/>
      </c>
    </row>
    <row r="2032">
      <c r="A2032">
        <f>INDEX(resultados!$A$2:$ZZ$2290, 2026, MATCH($B$1, resultados!$A$1:$ZZ$1, 0))</f>
        <v/>
      </c>
      <c r="B2032">
        <f>INDEX(resultados!$A$2:$ZZ$2290, 2026, MATCH($B$2, resultados!$A$1:$ZZ$1, 0))</f>
        <v/>
      </c>
      <c r="C2032">
        <f>INDEX(resultados!$A$2:$ZZ$2290, 2026, MATCH($B$3, resultados!$A$1:$ZZ$1, 0))</f>
        <v/>
      </c>
    </row>
    <row r="2033">
      <c r="A2033">
        <f>INDEX(resultados!$A$2:$ZZ$2290, 2027, MATCH($B$1, resultados!$A$1:$ZZ$1, 0))</f>
        <v/>
      </c>
      <c r="B2033">
        <f>INDEX(resultados!$A$2:$ZZ$2290, 2027, MATCH($B$2, resultados!$A$1:$ZZ$1, 0))</f>
        <v/>
      </c>
      <c r="C2033">
        <f>INDEX(resultados!$A$2:$ZZ$2290, 2027, MATCH($B$3, resultados!$A$1:$ZZ$1, 0))</f>
        <v/>
      </c>
    </row>
    <row r="2034">
      <c r="A2034">
        <f>INDEX(resultados!$A$2:$ZZ$2290, 2028, MATCH($B$1, resultados!$A$1:$ZZ$1, 0))</f>
        <v/>
      </c>
      <c r="B2034">
        <f>INDEX(resultados!$A$2:$ZZ$2290, 2028, MATCH($B$2, resultados!$A$1:$ZZ$1, 0))</f>
        <v/>
      </c>
      <c r="C2034">
        <f>INDEX(resultados!$A$2:$ZZ$2290, 2028, MATCH($B$3, resultados!$A$1:$ZZ$1, 0))</f>
        <v/>
      </c>
    </row>
    <row r="2035">
      <c r="A2035">
        <f>INDEX(resultados!$A$2:$ZZ$2290, 2029, MATCH($B$1, resultados!$A$1:$ZZ$1, 0))</f>
        <v/>
      </c>
      <c r="B2035">
        <f>INDEX(resultados!$A$2:$ZZ$2290, 2029, MATCH($B$2, resultados!$A$1:$ZZ$1, 0))</f>
        <v/>
      </c>
      <c r="C2035">
        <f>INDEX(resultados!$A$2:$ZZ$2290, 2029, MATCH($B$3, resultados!$A$1:$ZZ$1, 0))</f>
        <v/>
      </c>
    </row>
    <row r="2036">
      <c r="A2036">
        <f>INDEX(resultados!$A$2:$ZZ$2290, 2030, MATCH($B$1, resultados!$A$1:$ZZ$1, 0))</f>
        <v/>
      </c>
      <c r="B2036">
        <f>INDEX(resultados!$A$2:$ZZ$2290, 2030, MATCH($B$2, resultados!$A$1:$ZZ$1, 0))</f>
        <v/>
      </c>
      <c r="C2036">
        <f>INDEX(resultados!$A$2:$ZZ$2290, 2030, MATCH($B$3, resultados!$A$1:$ZZ$1, 0))</f>
        <v/>
      </c>
    </row>
    <row r="2037">
      <c r="A2037">
        <f>INDEX(resultados!$A$2:$ZZ$2290, 2031, MATCH($B$1, resultados!$A$1:$ZZ$1, 0))</f>
        <v/>
      </c>
      <c r="B2037">
        <f>INDEX(resultados!$A$2:$ZZ$2290, 2031, MATCH($B$2, resultados!$A$1:$ZZ$1, 0))</f>
        <v/>
      </c>
      <c r="C2037">
        <f>INDEX(resultados!$A$2:$ZZ$2290, 2031, MATCH($B$3, resultados!$A$1:$ZZ$1, 0))</f>
        <v/>
      </c>
    </row>
    <row r="2038">
      <c r="A2038">
        <f>INDEX(resultados!$A$2:$ZZ$2290, 2032, MATCH($B$1, resultados!$A$1:$ZZ$1, 0))</f>
        <v/>
      </c>
      <c r="B2038">
        <f>INDEX(resultados!$A$2:$ZZ$2290, 2032, MATCH($B$2, resultados!$A$1:$ZZ$1, 0))</f>
        <v/>
      </c>
      <c r="C2038">
        <f>INDEX(resultados!$A$2:$ZZ$2290, 2032, MATCH($B$3, resultados!$A$1:$ZZ$1, 0))</f>
        <v/>
      </c>
    </row>
    <row r="2039">
      <c r="A2039">
        <f>INDEX(resultados!$A$2:$ZZ$2290, 2033, MATCH($B$1, resultados!$A$1:$ZZ$1, 0))</f>
        <v/>
      </c>
      <c r="B2039">
        <f>INDEX(resultados!$A$2:$ZZ$2290, 2033, MATCH($B$2, resultados!$A$1:$ZZ$1, 0))</f>
        <v/>
      </c>
      <c r="C2039">
        <f>INDEX(resultados!$A$2:$ZZ$2290, 2033, MATCH($B$3, resultados!$A$1:$ZZ$1, 0))</f>
        <v/>
      </c>
    </row>
    <row r="2040">
      <c r="A2040">
        <f>INDEX(resultados!$A$2:$ZZ$2290, 2034, MATCH($B$1, resultados!$A$1:$ZZ$1, 0))</f>
        <v/>
      </c>
      <c r="B2040">
        <f>INDEX(resultados!$A$2:$ZZ$2290, 2034, MATCH($B$2, resultados!$A$1:$ZZ$1, 0))</f>
        <v/>
      </c>
      <c r="C2040">
        <f>INDEX(resultados!$A$2:$ZZ$2290, 2034, MATCH($B$3, resultados!$A$1:$ZZ$1, 0))</f>
        <v/>
      </c>
    </row>
    <row r="2041">
      <c r="A2041">
        <f>INDEX(resultados!$A$2:$ZZ$2290, 2035, MATCH($B$1, resultados!$A$1:$ZZ$1, 0))</f>
        <v/>
      </c>
      <c r="B2041">
        <f>INDEX(resultados!$A$2:$ZZ$2290, 2035, MATCH($B$2, resultados!$A$1:$ZZ$1, 0))</f>
        <v/>
      </c>
      <c r="C2041">
        <f>INDEX(resultados!$A$2:$ZZ$2290, 2035, MATCH($B$3, resultados!$A$1:$ZZ$1, 0))</f>
        <v/>
      </c>
    </row>
    <row r="2042">
      <c r="A2042">
        <f>INDEX(resultados!$A$2:$ZZ$2290, 2036, MATCH($B$1, resultados!$A$1:$ZZ$1, 0))</f>
        <v/>
      </c>
      <c r="B2042">
        <f>INDEX(resultados!$A$2:$ZZ$2290, 2036, MATCH($B$2, resultados!$A$1:$ZZ$1, 0))</f>
        <v/>
      </c>
      <c r="C2042">
        <f>INDEX(resultados!$A$2:$ZZ$2290, 2036, MATCH($B$3, resultados!$A$1:$ZZ$1, 0))</f>
        <v/>
      </c>
    </row>
    <row r="2043">
      <c r="A2043">
        <f>INDEX(resultados!$A$2:$ZZ$2290, 2037, MATCH($B$1, resultados!$A$1:$ZZ$1, 0))</f>
        <v/>
      </c>
      <c r="B2043">
        <f>INDEX(resultados!$A$2:$ZZ$2290, 2037, MATCH($B$2, resultados!$A$1:$ZZ$1, 0))</f>
        <v/>
      </c>
      <c r="C2043">
        <f>INDEX(resultados!$A$2:$ZZ$2290, 2037, MATCH($B$3, resultados!$A$1:$ZZ$1, 0))</f>
        <v/>
      </c>
    </row>
    <row r="2044">
      <c r="A2044">
        <f>INDEX(resultados!$A$2:$ZZ$2290, 2038, MATCH($B$1, resultados!$A$1:$ZZ$1, 0))</f>
        <v/>
      </c>
      <c r="B2044">
        <f>INDEX(resultados!$A$2:$ZZ$2290, 2038, MATCH($B$2, resultados!$A$1:$ZZ$1, 0))</f>
        <v/>
      </c>
      <c r="C2044">
        <f>INDEX(resultados!$A$2:$ZZ$2290, 2038, MATCH($B$3, resultados!$A$1:$ZZ$1, 0))</f>
        <v/>
      </c>
    </row>
    <row r="2045">
      <c r="A2045">
        <f>INDEX(resultados!$A$2:$ZZ$2290, 2039, MATCH($B$1, resultados!$A$1:$ZZ$1, 0))</f>
        <v/>
      </c>
      <c r="B2045">
        <f>INDEX(resultados!$A$2:$ZZ$2290, 2039, MATCH($B$2, resultados!$A$1:$ZZ$1, 0))</f>
        <v/>
      </c>
      <c r="C2045">
        <f>INDEX(resultados!$A$2:$ZZ$2290, 2039, MATCH($B$3, resultados!$A$1:$ZZ$1, 0))</f>
        <v/>
      </c>
    </row>
    <row r="2046">
      <c r="A2046">
        <f>INDEX(resultados!$A$2:$ZZ$2290, 2040, MATCH($B$1, resultados!$A$1:$ZZ$1, 0))</f>
        <v/>
      </c>
      <c r="B2046">
        <f>INDEX(resultados!$A$2:$ZZ$2290, 2040, MATCH($B$2, resultados!$A$1:$ZZ$1, 0))</f>
        <v/>
      </c>
      <c r="C2046">
        <f>INDEX(resultados!$A$2:$ZZ$2290, 2040, MATCH($B$3, resultados!$A$1:$ZZ$1, 0))</f>
        <v/>
      </c>
    </row>
    <row r="2047">
      <c r="A2047">
        <f>INDEX(resultados!$A$2:$ZZ$2290, 2041, MATCH($B$1, resultados!$A$1:$ZZ$1, 0))</f>
        <v/>
      </c>
      <c r="B2047">
        <f>INDEX(resultados!$A$2:$ZZ$2290, 2041, MATCH($B$2, resultados!$A$1:$ZZ$1, 0))</f>
        <v/>
      </c>
      <c r="C2047">
        <f>INDEX(resultados!$A$2:$ZZ$2290, 2041, MATCH($B$3, resultados!$A$1:$ZZ$1, 0))</f>
        <v/>
      </c>
    </row>
    <row r="2048">
      <c r="A2048">
        <f>INDEX(resultados!$A$2:$ZZ$2290, 2042, MATCH($B$1, resultados!$A$1:$ZZ$1, 0))</f>
        <v/>
      </c>
      <c r="B2048">
        <f>INDEX(resultados!$A$2:$ZZ$2290, 2042, MATCH($B$2, resultados!$A$1:$ZZ$1, 0))</f>
        <v/>
      </c>
      <c r="C2048">
        <f>INDEX(resultados!$A$2:$ZZ$2290, 2042, MATCH($B$3, resultados!$A$1:$ZZ$1, 0))</f>
        <v/>
      </c>
    </row>
    <row r="2049">
      <c r="A2049">
        <f>INDEX(resultados!$A$2:$ZZ$2290, 2043, MATCH($B$1, resultados!$A$1:$ZZ$1, 0))</f>
        <v/>
      </c>
      <c r="B2049">
        <f>INDEX(resultados!$A$2:$ZZ$2290, 2043, MATCH($B$2, resultados!$A$1:$ZZ$1, 0))</f>
        <v/>
      </c>
      <c r="C2049">
        <f>INDEX(resultados!$A$2:$ZZ$2290, 2043, MATCH($B$3, resultados!$A$1:$ZZ$1, 0))</f>
        <v/>
      </c>
    </row>
    <row r="2050">
      <c r="A2050">
        <f>INDEX(resultados!$A$2:$ZZ$2290, 2044, MATCH($B$1, resultados!$A$1:$ZZ$1, 0))</f>
        <v/>
      </c>
      <c r="B2050">
        <f>INDEX(resultados!$A$2:$ZZ$2290, 2044, MATCH($B$2, resultados!$A$1:$ZZ$1, 0))</f>
        <v/>
      </c>
      <c r="C2050">
        <f>INDEX(resultados!$A$2:$ZZ$2290, 2044, MATCH($B$3, resultados!$A$1:$ZZ$1, 0))</f>
        <v/>
      </c>
    </row>
    <row r="2051">
      <c r="A2051">
        <f>INDEX(resultados!$A$2:$ZZ$2290, 2045, MATCH($B$1, resultados!$A$1:$ZZ$1, 0))</f>
        <v/>
      </c>
      <c r="B2051">
        <f>INDEX(resultados!$A$2:$ZZ$2290, 2045, MATCH($B$2, resultados!$A$1:$ZZ$1, 0))</f>
        <v/>
      </c>
      <c r="C2051">
        <f>INDEX(resultados!$A$2:$ZZ$2290, 2045, MATCH($B$3, resultados!$A$1:$ZZ$1, 0))</f>
        <v/>
      </c>
    </row>
    <row r="2052">
      <c r="A2052">
        <f>INDEX(resultados!$A$2:$ZZ$2290, 2046, MATCH($B$1, resultados!$A$1:$ZZ$1, 0))</f>
        <v/>
      </c>
      <c r="B2052">
        <f>INDEX(resultados!$A$2:$ZZ$2290, 2046, MATCH($B$2, resultados!$A$1:$ZZ$1, 0))</f>
        <v/>
      </c>
      <c r="C2052">
        <f>INDEX(resultados!$A$2:$ZZ$2290, 2046, MATCH($B$3, resultados!$A$1:$ZZ$1, 0))</f>
        <v/>
      </c>
    </row>
    <row r="2053">
      <c r="A2053">
        <f>INDEX(resultados!$A$2:$ZZ$2290, 2047, MATCH($B$1, resultados!$A$1:$ZZ$1, 0))</f>
        <v/>
      </c>
      <c r="B2053">
        <f>INDEX(resultados!$A$2:$ZZ$2290, 2047, MATCH($B$2, resultados!$A$1:$ZZ$1, 0))</f>
        <v/>
      </c>
      <c r="C2053">
        <f>INDEX(resultados!$A$2:$ZZ$2290, 2047, MATCH($B$3, resultados!$A$1:$ZZ$1, 0))</f>
        <v/>
      </c>
    </row>
    <row r="2054">
      <c r="A2054">
        <f>INDEX(resultados!$A$2:$ZZ$2290, 2048, MATCH($B$1, resultados!$A$1:$ZZ$1, 0))</f>
        <v/>
      </c>
      <c r="B2054">
        <f>INDEX(resultados!$A$2:$ZZ$2290, 2048, MATCH($B$2, resultados!$A$1:$ZZ$1, 0))</f>
        <v/>
      </c>
      <c r="C2054">
        <f>INDEX(resultados!$A$2:$ZZ$2290, 2048, MATCH($B$3, resultados!$A$1:$ZZ$1, 0))</f>
        <v/>
      </c>
    </row>
    <row r="2055">
      <c r="A2055">
        <f>INDEX(resultados!$A$2:$ZZ$2290, 2049, MATCH($B$1, resultados!$A$1:$ZZ$1, 0))</f>
        <v/>
      </c>
      <c r="B2055">
        <f>INDEX(resultados!$A$2:$ZZ$2290, 2049, MATCH($B$2, resultados!$A$1:$ZZ$1, 0))</f>
        <v/>
      </c>
      <c r="C2055">
        <f>INDEX(resultados!$A$2:$ZZ$2290, 2049, MATCH($B$3, resultados!$A$1:$ZZ$1, 0))</f>
        <v/>
      </c>
    </row>
    <row r="2056">
      <c r="A2056">
        <f>INDEX(resultados!$A$2:$ZZ$2290, 2050, MATCH($B$1, resultados!$A$1:$ZZ$1, 0))</f>
        <v/>
      </c>
      <c r="B2056">
        <f>INDEX(resultados!$A$2:$ZZ$2290, 2050, MATCH($B$2, resultados!$A$1:$ZZ$1, 0))</f>
        <v/>
      </c>
      <c r="C2056">
        <f>INDEX(resultados!$A$2:$ZZ$2290, 2050, MATCH($B$3, resultados!$A$1:$ZZ$1, 0))</f>
        <v/>
      </c>
    </row>
    <row r="2057">
      <c r="A2057">
        <f>INDEX(resultados!$A$2:$ZZ$2290, 2051, MATCH($B$1, resultados!$A$1:$ZZ$1, 0))</f>
        <v/>
      </c>
      <c r="B2057">
        <f>INDEX(resultados!$A$2:$ZZ$2290, 2051, MATCH($B$2, resultados!$A$1:$ZZ$1, 0))</f>
        <v/>
      </c>
      <c r="C2057">
        <f>INDEX(resultados!$A$2:$ZZ$2290, 2051, MATCH($B$3, resultados!$A$1:$ZZ$1, 0))</f>
        <v/>
      </c>
    </row>
    <row r="2058">
      <c r="A2058">
        <f>INDEX(resultados!$A$2:$ZZ$2290, 2052, MATCH($B$1, resultados!$A$1:$ZZ$1, 0))</f>
        <v/>
      </c>
      <c r="B2058">
        <f>INDEX(resultados!$A$2:$ZZ$2290, 2052, MATCH($B$2, resultados!$A$1:$ZZ$1, 0))</f>
        <v/>
      </c>
      <c r="C2058">
        <f>INDEX(resultados!$A$2:$ZZ$2290, 2052, MATCH($B$3, resultados!$A$1:$ZZ$1, 0))</f>
        <v/>
      </c>
    </row>
    <row r="2059">
      <c r="A2059">
        <f>INDEX(resultados!$A$2:$ZZ$2290, 2053, MATCH($B$1, resultados!$A$1:$ZZ$1, 0))</f>
        <v/>
      </c>
      <c r="B2059">
        <f>INDEX(resultados!$A$2:$ZZ$2290, 2053, MATCH($B$2, resultados!$A$1:$ZZ$1, 0))</f>
        <v/>
      </c>
      <c r="C2059">
        <f>INDEX(resultados!$A$2:$ZZ$2290, 2053, MATCH($B$3, resultados!$A$1:$ZZ$1, 0))</f>
        <v/>
      </c>
    </row>
    <row r="2060">
      <c r="A2060">
        <f>INDEX(resultados!$A$2:$ZZ$2290, 2054, MATCH($B$1, resultados!$A$1:$ZZ$1, 0))</f>
        <v/>
      </c>
      <c r="B2060">
        <f>INDEX(resultados!$A$2:$ZZ$2290, 2054, MATCH($B$2, resultados!$A$1:$ZZ$1, 0))</f>
        <v/>
      </c>
      <c r="C2060">
        <f>INDEX(resultados!$A$2:$ZZ$2290, 2054, MATCH($B$3, resultados!$A$1:$ZZ$1, 0))</f>
        <v/>
      </c>
    </row>
    <row r="2061">
      <c r="A2061">
        <f>INDEX(resultados!$A$2:$ZZ$2290, 2055, MATCH($B$1, resultados!$A$1:$ZZ$1, 0))</f>
        <v/>
      </c>
      <c r="B2061">
        <f>INDEX(resultados!$A$2:$ZZ$2290, 2055, MATCH($B$2, resultados!$A$1:$ZZ$1, 0))</f>
        <v/>
      </c>
      <c r="C2061">
        <f>INDEX(resultados!$A$2:$ZZ$2290, 2055, MATCH($B$3, resultados!$A$1:$ZZ$1, 0))</f>
        <v/>
      </c>
    </row>
    <row r="2062">
      <c r="A2062">
        <f>INDEX(resultados!$A$2:$ZZ$2290, 2056, MATCH($B$1, resultados!$A$1:$ZZ$1, 0))</f>
        <v/>
      </c>
      <c r="B2062">
        <f>INDEX(resultados!$A$2:$ZZ$2290, 2056, MATCH($B$2, resultados!$A$1:$ZZ$1, 0))</f>
        <v/>
      </c>
      <c r="C2062">
        <f>INDEX(resultados!$A$2:$ZZ$2290, 2056, MATCH($B$3, resultados!$A$1:$ZZ$1, 0))</f>
        <v/>
      </c>
    </row>
    <row r="2063">
      <c r="A2063">
        <f>INDEX(resultados!$A$2:$ZZ$2290, 2057, MATCH($B$1, resultados!$A$1:$ZZ$1, 0))</f>
        <v/>
      </c>
      <c r="B2063">
        <f>INDEX(resultados!$A$2:$ZZ$2290, 2057, MATCH($B$2, resultados!$A$1:$ZZ$1, 0))</f>
        <v/>
      </c>
      <c r="C2063">
        <f>INDEX(resultados!$A$2:$ZZ$2290, 2057, MATCH($B$3, resultados!$A$1:$ZZ$1, 0))</f>
        <v/>
      </c>
    </row>
    <row r="2064">
      <c r="A2064">
        <f>INDEX(resultados!$A$2:$ZZ$2290, 2058, MATCH($B$1, resultados!$A$1:$ZZ$1, 0))</f>
        <v/>
      </c>
      <c r="B2064">
        <f>INDEX(resultados!$A$2:$ZZ$2290, 2058, MATCH($B$2, resultados!$A$1:$ZZ$1, 0))</f>
        <v/>
      </c>
      <c r="C2064">
        <f>INDEX(resultados!$A$2:$ZZ$2290, 2058, MATCH($B$3, resultados!$A$1:$ZZ$1, 0))</f>
        <v/>
      </c>
    </row>
    <row r="2065">
      <c r="A2065">
        <f>INDEX(resultados!$A$2:$ZZ$2290, 2059, MATCH($B$1, resultados!$A$1:$ZZ$1, 0))</f>
        <v/>
      </c>
      <c r="B2065">
        <f>INDEX(resultados!$A$2:$ZZ$2290, 2059, MATCH($B$2, resultados!$A$1:$ZZ$1, 0))</f>
        <v/>
      </c>
      <c r="C2065">
        <f>INDEX(resultados!$A$2:$ZZ$2290, 2059, MATCH($B$3, resultados!$A$1:$ZZ$1, 0))</f>
        <v/>
      </c>
    </row>
    <row r="2066">
      <c r="A2066">
        <f>INDEX(resultados!$A$2:$ZZ$2290, 2060, MATCH($B$1, resultados!$A$1:$ZZ$1, 0))</f>
        <v/>
      </c>
      <c r="B2066">
        <f>INDEX(resultados!$A$2:$ZZ$2290, 2060, MATCH($B$2, resultados!$A$1:$ZZ$1, 0))</f>
        <v/>
      </c>
      <c r="C2066">
        <f>INDEX(resultados!$A$2:$ZZ$2290, 2060, MATCH($B$3, resultados!$A$1:$ZZ$1, 0))</f>
        <v/>
      </c>
    </row>
    <row r="2067">
      <c r="A2067">
        <f>INDEX(resultados!$A$2:$ZZ$2290, 2061, MATCH($B$1, resultados!$A$1:$ZZ$1, 0))</f>
        <v/>
      </c>
      <c r="B2067">
        <f>INDEX(resultados!$A$2:$ZZ$2290, 2061, MATCH($B$2, resultados!$A$1:$ZZ$1, 0))</f>
        <v/>
      </c>
      <c r="C2067">
        <f>INDEX(resultados!$A$2:$ZZ$2290, 2061, MATCH($B$3, resultados!$A$1:$ZZ$1, 0))</f>
        <v/>
      </c>
    </row>
    <row r="2068">
      <c r="A2068">
        <f>INDEX(resultados!$A$2:$ZZ$2290, 2062, MATCH($B$1, resultados!$A$1:$ZZ$1, 0))</f>
        <v/>
      </c>
      <c r="B2068">
        <f>INDEX(resultados!$A$2:$ZZ$2290, 2062, MATCH($B$2, resultados!$A$1:$ZZ$1, 0))</f>
        <v/>
      </c>
      <c r="C2068">
        <f>INDEX(resultados!$A$2:$ZZ$2290, 2062, MATCH($B$3, resultados!$A$1:$ZZ$1, 0))</f>
        <v/>
      </c>
    </row>
    <row r="2069">
      <c r="A2069">
        <f>INDEX(resultados!$A$2:$ZZ$2290, 2063, MATCH($B$1, resultados!$A$1:$ZZ$1, 0))</f>
        <v/>
      </c>
      <c r="B2069">
        <f>INDEX(resultados!$A$2:$ZZ$2290, 2063, MATCH($B$2, resultados!$A$1:$ZZ$1, 0))</f>
        <v/>
      </c>
      <c r="C2069">
        <f>INDEX(resultados!$A$2:$ZZ$2290, 2063, MATCH($B$3, resultados!$A$1:$ZZ$1, 0))</f>
        <v/>
      </c>
    </row>
    <row r="2070">
      <c r="A2070">
        <f>INDEX(resultados!$A$2:$ZZ$2290, 2064, MATCH($B$1, resultados!$A$1:$ZZ$1, 0))</f>
        <v/>
      </c>
      <c r="B2070">
        <f>INDEX(resultados!$A$2:$ZZ$2290, 2064, MATCH($B$2, resultados!$A$1:$ZZ$1, 0))</f>
        <v/>
      </c>
      <c r="C2070">
        <f>INDEX(resultados!$A$2:$ZZ$2290, 2064, MATCH($B$3, resultados!$A$1:$ZZ$1, 0))</f>
        <v/>
      </c>
    </row>
    <row r="2071">
      <c r="A2071">
        <f>INDEX(resultados!$A$2:$ZZ$2290, 2065, MATCH($B$1, resultados!$A$1:$ZZ$1, 0))</f>
        <v/>
      </c>
      <c r="B2071">
        <f>INDEX(resultados!$A$2:$ZZ$2290, 2065, MATCH($B$2, resultados!$A$1:$ZZ$1, 0))</f>
        <v/>
      </c>
      <c r="C2071">
        <f>INDEX(resultados!$A$2:$ZZ$2290, 2065, MATCH($B$3, resultados!$A$1:$ZZ$1, 0))</f>
        <v/>
      </c>
    </row>
    <row r="2072">
      <c r="A2072">
        <f>INDEX(resultados!$A$2:$ZZ$2290, 2066, MATCH($B$1, resultados!$A$1:$ZZ$1, 0))</f>
        <v/>
      </c>
      <c r="B2072">
        <f>INDEX(resultados!$A$2:$ZZ$2290, 2066, MATCH($B$2, resultados!$A$1:$ZZ$1, 0))</f>
        <v/>
      </c>
      <c r="C2072">
        <f>INDEX(resultados!$A$2:$ZZ$2290, 2066, MATCH($B$3, resultados!$A$1:$ZZ$1, 0))</f>
        <v/>
      </c>
    </row>
    <row r="2073">
      <c r="A2073">
        <f>INDEX(resultados!$A$2:$ZZ$2290, 2067, MATCH($B$1, resultados!$A$1:$ZZ$1, 0))</f>
        <v/>
      </c>
      <c r="B2073">
        <f>INDEX(resultados!$A$2:$ZZ$2290, 2067, MATCH($B$2, resultados!$A$1:$ZZ$1, 0))</f>
        <v/>
      </c>
      <c r="C2073">
        <f>INDEX(resultados!$A$2:$ZZ$2290, 2067, MATCH($B$3, resultados!$A$1:$ZZ$1, 0))</f>
        <v/>
      </c>
    </row>
    <row r="2074">
      <c r="A2074">
        <f>INDEX(resultados!$A$2:$ZZ$2290, 2068, MATCH($B$1, resultados!$A$1:$ZZ$1, 0))</f>
        <v/>
      </c>
      <c r="B2074">
        <f>INDEX(resultados!$A$2:$ZZ$2290, 2068, MATCH($B$2, resultados!$A$1:$ZZ$1, 0))</f>
        <v/>
      </c>
      <c r="C2074">
        <f>INDEX(resultados!$A$2:$ZZ$2290, 2068, MATCH($B$3, resultados!$A$1:$ZZ$1, 0))</f>
        <v/>
      </c>
    </row>
    <row r="2075">
      <c r="A2075">
        <f>INDEX(resultados!$A$2:$ZZ$2290, 2069, MATCH($B$1, resultados!$A$1:$ZZ$1, 0))</f>
        <v/>
      </c>
      <c r="B2075">
        <f>INDEX(resultados!$A$2:$ZZ$2290, 2069, MATCH($B$2, resultados!$A$1:$ZZ$1, 0))</f>
        <v/>
      </c>
      <c r="C2075">
        <f>INDEX(resultados!$A$2:$ZZ$2290, 2069, MATCH($B$3, resultados!$A$1:$ZZ$1, 0))</f>
        <v/>
      </c>
    </row>
    <row r="2076">
      <c r="A2076">
        <f>INDEX(resultados!$A$2:$ZZ$2290, 2070, MATCH($B$1, resultados!$A$1:$ZZ$1, 0))</f>
        <v/>
      </c>
      <c r="B2076">
        <f>INDEX(resultados!$A$2:$ZZ$2290, 2070, MATCH($B$2, resultados!$A$1:$ZZ$1, 0))</f>
        <v/>
      </c>
      <c r="C2076">
        <f>INDEX(resultados!$A$2:$ZZ$2290, 2070, MATCH($B$3, resultados!$A$1:$ZZ$1, 0))</f>
        <v/>
      </c>
    </row>
    <row r="2077">
      <c r="A2077">
        <f>INDEX(resultados!$A$2:$ZZ$2290, 2071, MATCH($B$1, resultados!$A$1:$ZZ$1, 0))</f>
        <v/>
      </c>
      <c r="B2077">
        <f>INDEX(resultados!$A$2:$ZZ$2290, 2071, MATCH($B$2, resultados!$A$1:$ZZ$1, 0))</f>
        <v/>
      </c>
      <c r="C2077">
        <f>INDEX(resultados!$A$2:$ZZ$2290, 2071, MATCH($B$3, resultados!$A$1:$ZZ$1, 0))</f>
        <v/>
      </c>
    </row>
    <row r="2078">
      <c r="A2078">
        <f>INDEX(resultados!$A$2:$ZZ$2290, 2072, MATCH($B$1, resultados!$A$1:$ZZ$1, 0))</f>
        <v/>
      </c>
      <c r="B2078">
        <f>INDEX(resultados!$A$2:$ZZ$2290, 2072, MATCH($B$2, resultados!$A$1:$ZZ$1, 0))</f>
        <v/>
      </c>
      <c r="C2078">
        <f>INDEX(resultados!$A$2:$ZZ$2290, 2072, MATCH($B$3, resultados!$A$1:$ZZ$1, 0))</f>
        <v/>
      </c>
    </row>
    <row r="2079">
      <c r="A2079">
        <f>INDEX(resultados!$A$2:$ZZ$2290, 2073, MATCH($B$1, resultados!$A$1:$ZZ$1, 0))</f>
        <v/>
      </c>
      <c r="B2079">
        <f>INDEX(resultados!$A$2:$ZZ$2290, 2073, MATCH($B$2, resultados!$A$1:$ZZ$1, 0))</f>
        <v/>
      </c>
      <c r="C2079">
        <f>INDEX(resultados!$A$2:$ZZ$2290, 2073, MATCH($B$3, resultados!$A$1:$ZZ$1, 0))</f>
        <v/>
      </c>
    </row>
    <row r="2080">
      <c r="A2080">
        <f>INDEX(resultados!$A$2:$ZZ$2290, 2074, MATCH($B$1, resultados!$A$1:$ZZ$1, 0))</f>
        <v/>
      </c>
      <c r="B2080">
        <f>INDEX(resultados!$A$2:$ZZ$2290, 2074, MATCH($B$2, resultados!$A$1:$ZZ$1, 0))</f>
        <v/>
      </c>
      <c r="C2080">
        <f>INDEX(resultados!$A$2:$ZZ$2290, 2074, MATCH($B$3, resultados!$A$1:$ZZ$1, 0))</f>
        <v/>
      </c>
    </row>
    <row r="2081">
      <c r="A2081">
        <f>INDEX(resultados!$A$2:$ZZ$2290, 2075, MATCH($B$1, resultados!$A$1:$ZZ$1, 0))</f>
        <v/>
      </c>
      <c r="B2081">
        <f>INDEX(resultados!$A$2:$ZZ$2290, 2075, MATCH($B$2, resultados!$A$1:$ZZ$1, 0))</f>
        <v/>
      </c>
      <c r="C2081">
        <f>INDEX(resultados!$A$2:$ZZ$2290, 2075, MATCH($B$3, resultados!$A$1:$ZZ$1, 0))</f>
        <v/>
      </c>
    </row>
    <row r="2082">
      <c r="A2082">
        <f>INDEX(resultados!$A$2:$ZZ$2290, 2076, MATCH($B$1, resultados!$A$1:$ZZ$1, 0))</f>
        <v/>
      </c>
      <c r="B2082">
        <f>INDEX(resultados!$A$2:$ZZ$2290, 2076, MATCH($B$2, resultados!$A$1:$ZZ$1, 0))</f>
        <v/>
      </c>
      <c r="C2082">
        <f>INDEX(resultados!$A$2:$ZZ$2290, 2076, MATCH($B$3, resultados!$A$1:$ZZ$1, 0))</f>
        <v/>
      </c>
    </row>
    <row r="2083">
      <c r="A2083">
        <f>INDEX(resultados!$A$2:$ZZ$2290, 2077, MATCH($B$1, resultados!$A$1:$ZZ$1, 0))</f>
        <v/>
      </c>
      <c r="B2083">
        <f>INDEX(resultados!$A$2:$ZZ$2290, 2077, MATCH($B$2, resultados!$A$1:$ZZ$1, 0))</f>
        <v/>
      </c>
      <c r="C2083">
        <f>INDEX(resultados!$A$2:$ZZ$2290, 2077, MATCH($B$3, resultados!$A$1:$ZZ$1, 0))</f>
        <v/>
      </c>
    </row>
    <row r="2084">
      <c r="A2084">
        <f>INDEX(resultados!$A$2:$ZZ$2290, 2078, MATCH($B$1, resultados!$A$1:$ZZ$1, 0))</f>
        <v/>
      </c>
      <c r="B2084">
        <f>INDEX(resultados!$A$2:$ZZ$2290, 2078, MATCH($B$2, resultados!$A$1:$ZZ$1, 0))</f>
        <v/>
      </c>
      <c r="C2084">
        <f>INDEX(resultados!$A$2:$ZZ$2290, 2078, MATCH($B$3, resultados!$A$1:$ZZ$1, 0))</f>
        <v/>
      </c>
    </row>
    <row r="2085">
      <c r="A2085">
        <f>INDEX(resultados!$A$2:$ZZ$2290, 2079, MATCH($B$1, resultados!$A$1:$ZZ$1, 0))</f>
        <v/>
      </c>
      <c r="B2085">
        <f>INDEX(resultados!$A$2:$ZZ$2290, 2079, MATCH($B$2, resultados!$A$1:$ZZ$1, 0))</f>
        <v/>
      </c>
      <c r="C2085">
        <f>INDEX(resultados!$A$2:$ZZ$2290, 2079, MATCH($B$3, resultados!$A$1:$ZZ$1, 0))</f>
        <v/>
      </c>
    </row>
    <row r="2086">
      <c r="A2086">
        <f>INDEX(resultados!$A$2:$ZZ$2290, 2080, MATCH($B$1, resultados!$A$1:$ZZ$1, 0))</f>
        <v/>
      </c>
      <c r="B2086">
        <f>INDEX(resultados!$A$2:$ZZ$2290, 2080, MATCH($B$2, resultados!$A$1:$ZZ$1, 0))</f>
        <v/>
      </c>
      <c r="C2086">
        <f>INDEX(resultados!$A$2:$ZZ$2290, 2080, MATCH($B$3, resultados!$A$1:$ZZ$1, 0))</f>
        <v/>
      </c>
    </row>
    <row r="2087">
      <c r="A2087">
        <f>INDEX(resultados!$A$2:$ZZ$2290, 2081, MATCH($B$1, resultados!$A$1:$ZZ$1, 0))</f>
        <v/>
      </c>
      <c r="B2087">
        <f>INDEX(resultados!$A$2:$ZZ$2290, 2081, MATCH($B$2, resultados!$A$1:$ZZ$1, 0))</f>
        <v/>
      </c>
      <c r="C2087">
        <f>INDEX(resultados!$A$2:$ZZ$2290, 2081, MATCH($B$3, resultados!$A$1:$ZZ$1, 0))</f>
        <v/>
      </c>
    </row>
    <row r="2088">
      <c r="A2088">
        <f>INDEX(resultados!$A$2:$ZZ$2290, 2082, MATCH($B$1, resultados!$A$1:$ZZ$1, 0))</f>
        <v/>
      </c>
      <c r="B2088">
        <f>INDEX(resultados!$A$2:$ZZ$2290, 2082, MATCH($B$2, resultados!$A$1:$ZZ$1, 0))</f>
        <v/>
      </c>
      <c r="C2088">
        <f>INDEX(resultados!$A$2:$ZZ$2290, 2082, MATCH($B$3, resultados!$A$1:$ZZ$1, 0))</f>
        <v/>
      </c>
    </row>
    <row r="2089">
      <c r="A2089">
        <f>INDEX(resultados!$A$2:$ZZ$2290, 2083, MATCH($B$1, resultados!$A$1:$ZZ$1, 0))</f>
        <v/>
      </c>
      <c r="B2089">
        <f>INDEX(resultados!$A$2:$ZZ$2290, 2083, MATCH($B$2, resultados!$A$1:$ZZ$1, 0))</f>
        <v/>
      </c>
      <c r="C2089">
        <f>INDEX(resultados!$A$2:$ZZ$2290, 2083, MATCH($B$3, resultados!$A$1:$ZZ$1, 0))</f>
        <v/>
      </c>
    </row>
    <row r="2090">
      <c r="A2090">
        <f>INDEX(resultados!$A$2:$ZZ$2290, 2084, MATCH($B$1, resultados!$A$1:$ZZ$1, 0))</f>
        <v/>
      </c>
      <c r="B2090">
        <f>INDEX(resultados!$A$2:$ZZ$2290, 2084, MATCH($B$2, resultados!$A$1:$ZZ$1, 0))</f>
        <v/>
      </c>
      <c r="C2090">
        <f>INDEX(resultados!$A$2:$ZZ$2290, 2084, MATCH($B$3, resultados!$A$1:$ZZ$1, 0))</f>
        <v/>
      </c>
    </row>
    <row r="2091">
      <c r="A2091">
        <f>INDEX(resultados!$A$2:$ZZ$2290, 2085, MATCH($B$1, resultados!$A$1:$ZZ$1, 0))</f>
        <v/>
      </c>
      <c r="B2091">
        <f>INDEX(resultados!$A$2:$ZZ$2290, 2085, MATCH($B$2, resultados!$A$1:$ZZ$1, 0))</f>
        <v/>
      </c>
      <c r="C2091">
        <f>INDEX(resultados!$A$2:$ZZ$2290, 2085, MATCH($B$3, resultados!$A$1:$ZZ$1, 0))</f>
        <v/>
      </c>
    </row>
    <row r="2092">
      <c r="A2092">
        <f>INDEX(resultados!$A$2:$ZZ$2290, 2086, MATCH($B$1, resultados!$A$1:$ZZ$1, 0))</f>
        <v/>
      </c>
      <c r="B2092">
        <f>INDEX(resultados!$A$2:$ZZ$2290, 2086, MATCH($B$2, resultados!$A$1:$ZZ$1, 0))</f>
        <v/>
      </c>
      <c r="C2092">
        <f>INDEX(resultados!$A$2:$ZZ$2290, 2086, MATCH($B$3, resultados!$A$1:$ZZ$1, 0))</f>
        <v/>
      </c>
    </row>
    <row r="2093">
      <c r="A2093">
        <f>INDEX(resultados!$A$2:$ZZ$2290, 2087, MATCH($B$1, resultados!$A$1:$ZZ$1, 0))</f>
        <v/>
      </c>
      <c r="B2093">
        <f>INDEX(resultados!$A$2:$ZZ$2290, 2087, MATCH($B$2, resultados!$A$1:$ZZ$1, 0))</f>
        <v/>
      </c>
      <c r="C2093">
        <f>INDEX(resultados!$A$2:$ZZ$2290, 2087, MATCH($B$3, resultados!$A$1:$ZZ$1, 0))</f>
        <v/>
      </c>
    </row>
    <row r="2094">
      <c r="A2094">
        <f>INDEX(resultados!$A$2:$ZZ$2290, 2088, MATCH($B$1, resultados!$A$1:$ZZ$1, 0))</f>
        <v/>
      </c>
      <c r="B2094">
        <f>INDEX(resultados!$A$2:$ZZ$2290, 2088, MATCH($B$2, resultados!$A$1:$ZZ$1, 0))</f>
        <v/>
      </c>
      <c r="C2094">
        <f>INDEX(resultados!$A$2:$ZZ$2290, 2088, MATCH($B$3, resultados!$A$1:$ZZ$1, 0))</f>
        <v/>
      </c>
    </row>
    <row r="2095">
      <c r="A2095">
        <f>INDEX(resultados!$A$2:$ZZ$2290, 2089, MATCH($B$1, resultados!$A$1:$ZZ$1, 0))</f>
        <v/>
      </c>
      <c r="B2095">
        <f>INDEX(resultados!$A$2:$ZZ$2290, 2089, MATCH($B$2, resultados!$A$1:$ZZ$1, 0))</f>
        <v/>
      </c>
      <c r="C2095">
        <f>INDEX(resultados!$A$2:$ZZ$2290, 2089, MATCH($B$3, resultados!$A$1:$ZZ$1, 0))</f>
        <v/>
      </c>
    </row>
    <row r="2096">
      <c r="A2096">
        <f>INDEX(resultados!$A$2:$ZZ$2290, 2090, MATCH($B$1, resultados!$A$1:$ZZ$1, 0))</f>
        <v/>
      </c>
      <c r="B2096">
        <f>INDEX(resultados!$A$2:$ZZ$2290, 2090, MATCH($B$2, resultados!$A$1:$ZZ$1, 0))</f>
        <v/>
      </c>
      <c r="C2096">
        <f>INDEX(resultados!$A$2:$ZZ$2290, 2090, MATCH($B$3, resultados!$A$1:$ZZ$1, 0))</f>
        <v/>
      </c>
    </row>
    <row r="2097">
      <c r="A2097">
        <f>INDEX(resultados!$A$2:$ZZ$2290, 2091, MATCH($B$1, resultados!$A$1:$ZZ$1, 0))</f>
        <v/>
      </c>
      <c r="B2097">
        <f>INDEX(resultados!$A$2:$ZZ$2290, 2091, MATCH($B$2, resultados!$A$1:$ZZ$1, 0))</f>
        <v/>
      </c>
      <c r="C2097">
        <f>INDEX(resultados!$A$2:$ZZ$2290, 2091, MATCH($B$3, resultados!$A$1:$ZZ$1, 0))</f>
        <v/>
      </c>
    </row>
    <row r="2098">
      <c r="A2098">
        <f>INDEX(resultados!$A$2:$ZZ$2290, 2092, MATCH($B$1, resultados!$A$1:$ZZ$1, 0))</f>
        <v/>
      </c>
      <c r="B2098">
        <f>INDEX(resultados!$A$2:$ZZ$2290, 2092, MATCH($B$2, resultados!$A$1:$ZZ$1, 0))</f>
        <v/>
      </c>
      <c r="C2098">
        <f>INDEX(resultados!$A$2:$ZZ$2290, 2092, MATCH($B$3, resultados!$A$1:$ZZ$1, 0))</f>
        <v/>
      </c>
    </row>
    <row r="2099">
      <c r="A2099">
        <f>INDEX(resultados!$A$2:$ZZ$2290, 2093, MATCH($B$1, resultados!$A$1:$ZZ$1, 0))</f>
        <v/>
      </c>
      <c r="B2099">
        <f>INDEX(resultados!$A$2:$ZZ$2290, 2093, MATCH($B$2, resultados!$A$1:$ZZ$1, 0))</f>
        <v/>
      </c>
      <c r="C2099">
        <f>INDEX(resultados!$A$2:$ZZ$2290, 2093, MATCH($B$3, resultados!$A$1:$ZZ$1, 0))</f>
        <v/>
      </c>
    </row>
    <row r="2100">
      <c r="A2100">
        <f>INDEX(resultados!$A$2:$ZZ$2290, 2094, MATCH($B$1, resultados!$A$1:$ZZ$1, 0))</f>
        <v/>
      </c>
      <c r="B2100">
        <f>INDEX(resultados!$A$2:$ZZ$2290, 2094, MATCH($B$2, resultados!$A$1:$ZZ$1, 0))</f>
        <v/>
      </c>
      <c r="C2100">
        <f>INDEX(resultados!$A$2:$ZZ$2290, 2094, MATCH($B$3, resultados!$A$1:$ZZ$1, 0))</f>
        <v/>
      </c>
    </row>
    <row r="2101">
      <c r="A2101">
        <f>INDEX(resultados!$A$2:$ZZ$2290, 2095, MATCH($B$1, resultados!$A$1:$ZZ$1, 0))</f>
        <v/>
      </c>
      <c r="B2101">
        <f>INDEX(resultados!$A$2:$ZZ$2290, 2095, MATCH($B$2, resultados!$A$1:$ZZ$1, 0))</f>
        <v/>
      </c>
      <c r="C2101">
        <f>INDEX(resultados!$A$2:$ZZ$2290, 2095, MATCH($B$3, resultados!$A$1:$ZZ$1, 0))</f>
        <v/>
      </c>
    </row>
    <row r="2102">
      <c r="A2102">
        <f>INDEX(resultados!$A$2:$ZZ$2290, 2096, MATCH($B$1, resultados!$A$1:$ZZ$1, 0))</f>
        <v/>
      </c>
      <c r="B2102">
        <f>INDEX(resultados!$A$2:$ZZ$2290, 2096, MATCH($B$2, resultados!$A$1:$ZZ$1, 0))</f>
        <v/>
      </c>
      <c r="C2102">
        <f>INDEX(resultados!$A$2:$ZZ$2290, 2096, MATCH($B$3, resultados!$A$1:$ZZ$1, 0))</f>
        <v/>
      </c>
    </row>
    <row r="2103">
      <c r="A2103">
        <f>INDEX(resultados!$A$2:$ZZ$2290, 2097, MATCH($B$1, resultados!$A$1:$ZZ$1, 0))</f>
        <v/>
      </c>
      <c r="B2103">
        <f>INDEX(resultados!$A$2:$ZZ$2290, 2097, MATCH($B$2, resultados!$A$1:$ZZ$1, 0))</f>
        <v/>
      </c>
      <c r="C2103">
        <f>INDEX(resultados!$A$2:$ZZ$2290, 2097, MATCH($B$3, resultados!$A$1:$ZZ$1, 0))</f>
        <v/>
      </c>
    </row>
    <row r="2104">
      <c r="A2104">
        <f>INDEX(resultados!$A$2:$ZZ$2290, 2098, MATCH($B$1, resultados!$A$1:$ZZ$1, 0))</f>
        <v/>
      </c>
      <c r="B2104">
        <f>INDEX(resultados!$A$2:$ZZ$2290, 2098, MATCH($B$2, resultados!$A$1:$ZZ$1, 0))</f>
        <v/>
      </c>
      <c r="C2104">
        <f>INDEX(resultados!$A$2:$ZZ$2290, 2098, MATCH($B$3, resultados!$A$1:$ZZ$1, 0))</f>
        <v/>
      </c>
    </row>
    <row r="2105">
      <c r="A2105">
        <f>INDEX(resultados!$A$2:$ZZ$2290, 2099, MATCH($B$1, resultados!$A$1:$ZZ$1, 0))</f>
        <v/>
      </c>
      <c r="B2105">
        <f>INDEX(resultados!$A$2:$ZZ$2290, 2099, MATCH($B$2, resultados!$A$1:$ZZ$1, 0))</f>
        <v/>
      </c>
      <c r="C2105">
        <f>INDEX(resultados!$A$2:$ZZ$2290, 2099, MATCH($B$3, resultados!$A$1:$ZZ$1, 0))</f>
        <v/>
      </c>
    </row>
    <row r="2106">
      <c r="A2106">
        <f>INDEX(resultados!$A$2:$ZZ$2290, 2100, MATCH($B$1, resultados!$A$1:$ZZ$1, 0))</f>
        <v/>
      </c>
      <c r="B2106">
        <f>INDEX(resultados!$A$2:$ZZ$2290, 2100, MATCH($B$2, resultados!$A$1:$ZZ$1, 0))</f>
        <v/>
      </c>
      <c r="C2106">
        <f>INDEX(resultados!$A$2:$ZZ$2290, 2100, MATCH($B$3, resultados!$A$1:$ZZ$1, 0))</f>
        <v/>
      </c>
    </row>
    <row r="2107">
      <c r="A2107">
        <f>INDEX(resultados!$A$2:$ZZ$2290, 2101, MATCH($B$1, resultados!$A$1:$ZZ$1, 0))</f>
        <v/>
      </c>
      <c r="B2107">
        <f>INDEX(resultados!$A$2:$ZZ$2290, 2101, MATCH($B$2, resultados!$A$1:$ZZ$1, 0))</f>
        <v/>
      </c>
      <c r="C2107">
        <f>INDEX(resultados!$A$2:$ZZ$2290, 2101, MATCH($B$3, resultados!$A$1:$ZZ$1, 0))</f>
        <v/>
      </c>
    </row>
    <row r="2108">
      <c r="A2108">
        <f>INDEX(resultados!$A$2:$ZZ$2290, 2102, MATCH($B$1, resultados!$A$1:$ZZ$1, 0))</f>
        <v/>
      </c>
      <c r="B2108">
        <f>INDEX(resultados!$A$2:$ZZ$2290, 2102, MATCH($B$2, resultados!$A$1:$ZZ$1, 0))</f>
        <v/>
      </c>
      <c r="C2108">
        <f>INDEX(resultados!$A$2:$ZZ$2290, 2102, MATCH($B$3, resultados!$A$1:$ZZ$1, 0))</f>
        <v/>
      </c>
    </row>
    <row r="2109">
      <c r="A2109">
        <f>INDEX(resultados!$A$2:$ZZ$2290, 2103, MATCH($B$1, resultados!$A$1:$ZZ$1, 0))</f>
        <v/>
      </c>
      <c r="B2109">
        <f>INDEX(resultados!$A$2:$ZZ$2290, 2103, MATCH($B$2, resultados!$A$1:$ZZ$1, 0))</f>
        <v/>
      </c>
      <c r="C2109">
        <f>INDEX(resultados!$A$2:$ZZ$2290, 2103, MATCH($B$3, resultados!$A$1:$ZZ$1, 0))</f>
        <v/>
      </c>
    </row>
    <row r="2110">
      <c r="A2110">
        <f>INDEX(resultados!$A$2:$ZZ$2290, 2104, MATCH($B$1, resultados!$A$1:$ZZ$1, 0))</f>
        <v/>
      </c>
      <c r="B2110">
        <f>INDEX(resultados!$A$2:$ZZ$2290, 2104, MATCH($B$2, resultados!$A$1:$ZZ$1, 0))</f>
        <v/>
      </c>
      <c r="C2110">
        <f>INDEX(resultados!$A$2:$ZZ$2290, 2104, MATCH($B$3, resultados!$A$1:$ZZ$1, 0))</f>
        <v/>
      </c>
    </row>
    <row r="2111">
      <c r="A2111">
        <f>INDEX(resultados!$A$2:$ZZ$2290, 2105, MATCH($B$1, resultados!$A$1:$ZZ$1, 0))</f>
        <v/>
      </c>
      <c r="B2111">
        <f>INDEX(resultados!$A$2:$ZZ$2290, 2105, MATCH($B$2, resultados!$A$1:$ZZ$1, 0))</f>
        <v/>
      </c>
      <c r="C2111">
        <f>INDEX(resultados!$A$2:$ZZ$2290, 2105, MATCH($B$3, resultados!$A$1:$ZZ$1, 0))</f>
        <v/>
      </c>
    </row>
    <row r="2112">
      <c r="A2112">
        <f>INDEX(resultados!$A$2:$ZZ$2290, 2106, MATCH($B$1, resultados!$A$1:$ZZ$1, 0))</f>
        <v/>
      </c>
      <c r="B2112">
        <f>INDEX(resultados!$A$2:$ZZ$2290, 2106, MATCH($B$2, resultados!$A$1:$ZZ$1, 0))</f>
        <v/>
      </c>
      <c r="C2112">
        <f>INDEX(resultados!$A$2:$ZZ$2290, 2106, MATCH($B$3, resultados!$A$1:$ZZ$1, 0))</f>
        <v/>
      </c>
    </row>
    <row r="2113">
      <c r="A2113">
        <f>INDEX(resultados!$A$2:$ZZ$2290, 2107, MATCH($B$1, resultados!$A$1:$ZZ$1, 0))</f>
        <v/>
      </c>
      <c r="B2113">
        <f>INDEX(resultados!$A$2:$ZZ$2290, 2107, MATCH($B$2, resultados!$A$1:$ZZ$1, 0))</f>
        <v/>
      </c>
      <c r="C2113">
        <f>INDEX(resultados!$A$2:$ZZ$2290, 2107, MATCH($B$3, resultados!$A$1:$ZZ$1, 0))</f>
        <v/>
      </c>
    </row>
    <row r="2114">
      <c r="A2114">
        <f>INDEX(resultados!$A$2:$ZZ$2290, 2108, MATCH($B$1, resultados!$A$1:$ZZ$1, 0))</f>
        <v/>
      </c>
      <c r="B2114">
        <f>INDEX(resultados!$A$2:$ZZ$2290, 2108, MATCH($B$2, resultados!$A$1:$ZZ$1, 0))</f>
        <v/>
      </c>
      <c r="C2114">
        <f>INDEX(resultados!$A$2:$ZZ$2290, 2108, MATCH($B$3, resultados!$A$1:$ZZ$1, 0))</f>
        <v/>
      </c>
    </row>
    <row r="2115">
      <c r="A2115">
        <f>INDEX(resultados!$A$2:$ZZ$2290, 2109, MATCH($B$1, resultados!$A$1:$ZZ$1, 0))</f>
        <v/>
      </c>
      <c r="B2115">
        <f>INDEX(resultados!$A$2:$ZZ$2290, 2109, MATCH($B$2, resultados!$A$1:$ZZ$1, 0))</f>
        <v/>
      </c>
      <c r="C2115">
        <f>INDEX(resultados!$A$2:$ZZ$2290, 2109, MATCH($B$3, resultados!$A$1:$ZZ$1, 0))</f>
        <v/>
      </c>
    </row>
    <row r="2116">
      <c r="A2116">
        <f>INDEX(resultados!$A$2:$ZZ$2290, 2110, MATCH($B$1, resultados!$A$1:$ZZ$1, 0))</f>
        <v/>
      </c>
      <c r="B2116">
        <f>INDEX(resultados!$A$2:$ZZ$2290, 2110, MATCH($B$2, resultados!$A$1:$ZZ$1, 0))</f>
        <v/>
      </c>
      <c r="C2116">
        <f>INDEX(resultados!$A$2:$ZZ$2290, 2110, MATCH($B$3, resultados!$A$1:$ZZ$1, 0))</f>
        <v/>
      </c>
    </row>
    <row r="2117">
      <c r="A2117">
        <f>INDEX(resultados!$A$2:$ZZ$2290, 2111, MATCH($B$1, resultados!$A$1:$ZZ$1, 0))</f>
        <v/>
      </c>
      <c r="B2117">
        <f>INDEX(resultados!$A$2:$ZZ$2290, 2111, MATCH($B$2, resultados!$A$1:$ZZ$1, 0))</f>
        <v/>
      </c>
      <c r="C2117">
        <f>INDEX(resultados!$A$2:$ZZ$2290, 2111, MATCH($B$3, resultados!$A$1:$ZZ$1, 0))</f>
        <v/>
      </c>
    </row>
    <row r="2118">
      <c r="A2118">
        <f>INDEX(resultados!$A$2:$ZZ$2290, 2112, MATCH($B$1, resultados!$A$1:$ZZ$1, 0))</f>
        <v/>
      </c>
      <c r="B2118">
        <f>INDEX(resultados!$A$2:$ZZ$2290, 2112, MATCH($B$2, resultados!$A$1:$ZZ$1, 0))</f>
        <v/>
      </c>
      <c r="C2118">
        <f>INDEX(resultados!$A$2:$ZZ$2290, 2112, MATCH($B$3, resultados!$A$1:$ZZ$1, 0))</f>
        <v/>
      </c>
    </row>
    <row r="2119">
      <c r="A2119">
        <f>INDEX(resultados!$A$2:$ZZ$2290, 2113, MATCH($B$1, resultados!$A$1:$ZZ$1, 0))</f>
        <v/>
      </c>
      <c r="B2119">
        <f>INDEX(resultados!$A$2:$ZZ$2290, 2113, MATCH($B$2, resultados!$A$1:$ZZ$1, 0))</f>
        <v/>
      </c>
      <c r="C2119">
        <f>INDEX(resultados!$A$2:$ZZ$2290, 2113, MATCH($B$3, resultados!$A$1:$ZZ$1, 0))</f>
        <v/>
      </c>
    </row>
    <row r="2120">
      <c r="A2120">
        <f>INDEX(resultados!$A$2:$ZZ$2290, 2114, MATCH($B$1, resultados!$A$1:$ZZ$1, 0))</f>
        <v/>
      </c>
      <c r="B2120">
        <f>INDEX(resultados!$A$2:$ZZ$2290, 2114, MATCH($B$2, resultados!$A$1:$ZZ$1, 0))</f>
        <v/>
      </c>
      <c r="C2120">
        <f>INDEX(resultados!$A$2:$ZZ$2290, 2114, MATCH($B$3, resultados!$A$1:$ZZ$1, 0))</f>
        <v/>
      </c>
    </row>
    <row r="2121">
      <c r="A2121">
        <f>INDEX(resultados!$A$2:$ZZ$2290, 2115, MATCH($B$1, resultados!$A$1:$ZZ$1, 0))</f>
        <v/>
      </c>
      <c r="B2121">
        <f>INDEX(resultados!$A$2:$ZZ$2290, 2115, MATCH($B$2, resultados!$A$1:$ZZ$1, 0))</f>
        <v/>
      </c>
      <c r="C2121">
        <f>INDEX(resultados!$A$2:$ZZ$2290, 2115, MATCH($B$3, resultados!$A$1:$ZZ$1, 0))</f>
        <v/>
      </c>
    </row>
    <row r="2122">
      <c r="A2122">
        <f>INDEX(resultados!$A$2:$ZZ$2290, 2116, MATCH($B$1, resultados!$A$1:$ZZ$1, 0))</f>
        <v/>
      </c>
      <c r="B2122">
        <f>INDEX(resultados!$A$2:$ZZ$2290, 2116, MATCH($B$2, resultados!$A$1:$ZZ$1, 0))</f>
        <v/>
      </c>
      <c r="C2122">
        <f>INDEX(resultados!$A$2:$ZZ$2290, 2116, MATCH($B$3, resultados!$A$1:$ZZ$1, 0))</f>
        <v/>
      </c>
    </row>
    <row r="2123">
      <c r="A2123">
        <f>INDEX(resultados!$A$2:$ZZ$2290, 2117, MATCH($B$1, resultados!$A$1:$ZZ$1, 0))</f>
        <v/>
      </c>
      <c r="B2123">
        <f>INDEX(resultados!$A$2:$ZZ$2290, 2117, MATCH($B$2, resultados!$A$1:$ZZ$1, 0))</f>
        <v/>
      </c>
      <c r="C2123">
        <f>INDEX(resultados!$A$2:$ZZ$2290, 2117, MATCH($B$3, resultados!$A$1:$ZZ$1, 0))</f>
        <v/>
      </c>
    </row>
    <row r="2124">
      <c r="A2124">
        <f>INDEX(resultados!$A$2:$ZZ$2290, 2118, MATCH($B$1, resultados!$A$1:$ZZ$1, 0))</f>
        <v/>
      </c>
      <c r="B2124">
        <f>INDEX(resultados!$A$2:$ZZ$2290, 2118, MATCH($B$2, resultados!$A$1:$ZZ$1, 0))</f>
        <v/>
      </c>
      <c r="C2124">
        <f>INDEX(resultados!$A$2:$ZZ$2290, 2118, MATCH($B$3, resultados!$A$1:$ZZ$1, 0))</f>
        <v/>
      </c>
    </row>
    <row r="2125">
      <c r="A2125">
        <f>INDEX(resultados!$A$2:$ZZ$2290, 2119, MATCH($B$1, resultados!$A$1:$ZZ$1, 0))</f>
        <v/>
      </c>
      <c r="B2125">
        <f>INDEX(resultados!$A$2:$ZZ$2290, 2119, MATCH($B$2, resultados!$A$1:$ZZ$1, 0))</f>
        <v/>
      </c>
      <c r="C2125">
        <f>INDEX(resultados!$A$2:$ZZ$2290, 2119, MATCH($B$3, resultados!$A$1:$ZZ$1, 0))</f>
        <v/>
      </c>
    </row>
    <row r="2126">
      <c r="A2126">
        <f>INDEX(resultados!$A$2:$ZZ$2290, 2120, MATCH($B$1, resultados!$A$1:$ZZ$1, 0))</f>
        <v/>
      </c>
      <c r="B2126">
        <f>INDEX(resultados!$A$2:$ZZ$2290, 2120, MATCH($B$2, resultados!$A$1:$ZZ$1, 0))</f>
        <v/>
      </c>
      <c r="C2126">
        <f>INDEX(resultados!$A$2:$ZZ$2290, 2120, MATCH($B$3, resultados!$A$1:$ZZ$1, 0))</f>
        <v/>
      </c>
    </row>
    <row r="2127">
      <c r="A2127">
        <f>INDEX(resultados!$A$2:$ZZ$2290, 2121, MATCH($B$1, resultados!$A$1:$ZZ$1, 0))</f>
        <v/>
      </c>
      <c r="B2127">
        <f>INDEX(resultados!$A$2:$ZZ$2290, 2121, MATCH($B$2, resultados!$A$1:$ZZ$1, 0))</f>
        <v/>
      </c>
      <c r="C2127">
        <f>INDEX(resultados!$A$2:$ZZ$2290, 2121, MATCH($B$3, resultados!$A$1:$ZZ$1, 0))</f>
        <v/>
      </c>
    </row>
    <row r="2128">
      <c r="A2128">
        <f>INDEX(resultados!$A$2:$ZZ$2290, 2122, MATCH($B$1, resultados!$A$1:$ZZ$1, 0))</f>
        <v/>
      </c>
      <c r="B2128">
        <f>INDEX(resultados!$A$2:$ZZ$2290, 2122, MATCH($B$2, resultados!$A$1:$ZZ$1, 0))</f>
        <v/>
      </c>
      <c r="C2128">
        <f>INDEX(resultados!$A$2:$ZZ$2290, 2122, MATCH($B$3, resultados!$A$1:$ZZ$1, 0))</f>
        <v/>
      </c>
    </row>
    <row r="2129">
      <c r="A2129">
        <f>INDEX(resultados!$A$2:$ZZ$2290, 2123, MATCH($B$1, resultados!$A$1:$ZZ$1, 0))</f>
        <v/>
      </c>
      <c r="B2129">
        <f>INDEX(resultados!$A$2:$ZZ$2290, 2123, MATCH($B$2, resultados!$A$1:$ZZ$1, 0))</f>
        <v/>
      </c>
      <c r="C2129">
        <f>INDEX(resultados!$A$2:$ZZ$2290, 2123, MATCH($B$3, resultados!$A$1:$ZZ$1, 0))</f>
        <v/>
      </c>
    </row>
    <row r="2130">
      <c r="A2130">
        <f>INDEX(resultados!$A$2:$ZZ$2290, 2124, MATCH($B$1, resultados!$A$1:$ZZ$1, 0))</f>
        <v/>
      </c>
      <c r="B2130">
        <f>INDEX(resultados!$A$2:$ZZ$2290, 2124, MATCH($B$2, resultados!$A$1:$ZZ$1, 0))</f>
        <v/>
      </c>
      <c r="C2130">
        <f>INDEX(resultados!$A$2:$ZZ$2290, 2124, MATCH($B$3, resultados!$A$1:$ZZ$1, 0))</f>
        <v/>
      </c>
    </row>
    <row r="2131">
      <c r="A2131">
        <f>INDEX(resultados!$A$2:$ZZ$2290, 2125, MATCH($B$1, resultados!$A$1:$ZZ$1, 0))</f>
        <v/>
      </c>
      <c r="B2131">
        <f>INDEX(resultados!$A$2:$ZZ$2290, 2125, MATCH($B$2, resultados!$A$1:$ZZ$1, 0))</f>
        <v/>
      </c>
      <c r="C2131">
        <f>INDEX(resultados!$A$2:$ZZ$2290, 2125, MATCH($B$3, resultados!$A$1:$ZZ$1, 0))</f>
        <v/>
      </c>
    </row>
    <row r="2132">
      <c r="A2132">
        <f>INDEX(resultados!$A$2:$ZZ$2290, 2126, MATCH($B$1, resultados!$A$1:$ZZ$1, 0))</f>
        <v/>
      </c>
      <c r="B2132">
        <f>INDEX(resultados!$A$2:$ZZ$2290, 2126, MATCH($B$2, resultados!$A$1:$ZZ$1, 0))</f>
        <v/>
      </c>
      <c r="C2132">
        <f>INDEX(resultados!$A$2:$ZZ$2290, 2126, MATCH($B$3, resultados!$A$1:$ZZ$1, 0))</f>
        <v/>
      </c>
    </row>
    <row r="2133">
      <c r="A2133">
        <f>INDEX(resultados!$A$2:$ZZ$2290, 2127, MATCH($B$1, resultados!$A$1:$ZZ$1, 0))</f>
        <v/>
      </c>
      <c r="B2133">
        <f>INDEX(resultados!$A$2:$ZZ$2290, 2127, MATCH($B$2, resultados!$A$1:$ZZ$1, 0))</f>
        <v/>
      </c>
      <c r="C2133">
        <f>INDEX(resultados!$A$2:$ZZ$2290, 2127, MATCH($B$3, resultados!$A$1:$ZZ$1, 0))</f>
        <v/>
      </c>
    </row>
    <row r="2134">
      <c r="A2134">
        <f>INDEX(resultados!$A$2:$ZZ$2290, 2128, MATCH($B$1, resultados!$A$1:$ZZ$1, 0))</f>
        <v/>
      </c>
      <c r="B2134">
        <f>INDEX(resultados!$A$2:$ZZ$2290, 2128, MATCH($B$2, resultados!$A$1:$ZZ$1, 0))</f>
        <v/>
      </c>
      <c r="C2134">
        <f>INDEX(resultados!$A$2:$ZZ$2290, 2128, MATCH($B$3, resultados!$A$1:$ZZ$1, 0))</f>
        <v/>
      </c>
    </row>
    <row r="2135">
      <c r="A2135">
        <f>INDEX(resultados!$A$2:$ZZ$2290, 2129, MATCH($B$1, resultados!$A$1:$ZZ$1, 0))</f>
        <v/>
      </c>
      <c r="B2135">
        <f>INDEX(resultados!$A$2:$ZZ$2290, 2129, MATCH($B$2, resultados!$A$1:$ZZ$1, 0))</f>
        <v/>
      </c>
      <c r="C2135">
        <f>INDEX(resultados!$A$2:$ZZ$2290, 2129, MATCH($B$3, resultados!$A$1:$ZZ$1, 0))</f>
        <v/>
      </c>
    </row>
    <row r="2136">
      <c r="A2136">
        <f>INDEX(resultados!$A$2:$ZZ$2290, 2130, MATCH($B$1, resultados!$A$1:$ZZ$1, 0))</f>
        <v/>
      </c>
      <c r="B2136">
        <f>INDEX(resultados!$A$2:$ZZ$2290, 2130, MATCH($B$2, resultados!$A$1:$ZZ$1, 0))</f>
        <v/>
      </c>
      <c r="C2136">
        <f>INDEX(resultados!$A$2:$ZZ$2290, 2130, MATCH($B$3, resultados!$A$1:$ZZ$1, 0))</f>
        <v/>
      </c>
    </row>
    <row r="2137">
      <c r="A2137">
        <f>INDEX(resultados!$A$2:$ZZ$2290, 2131, MATCH($B$1, resultados!$A$1:$ZZ$1, 0))</f>
        <v/>
      </c>
      <c r="B2137">
        <f>INDEX(resultados!$A$2:$ZZ$2290, 2131, MATCH($B$2, resultados!$A$1:$ZZ$1, 0))</f>
        <v/>
      </c>
      <c r="C2137">
        <f>INDEX(resultados!$A$2:$ZZ$2290, 2131, MATCH($B$3, resultados!$A$1:$ZZ$1, 0))</f>
        <v/>
      </c>
    </row>
    <row r="2138">
      <c r="A2138">
        <f>INDEX(resultados!$A$2:$ZZ$2290, 2132, MATCH($B$1, resultados!$A$1:$ZZ$1, 0))</f>
        <v/>
      </c>
      <c r="B2138">
        <f>INDEX(resultados!$A$2:$ZZ$2290, 2132, MATCH($B$2, resultados!$A$1:$ZZ$1, 0))</f>
        <v/>
      </c>
      <c r="C2138">
        <f>INDEX(resultados!$A$2:$ZZ$2290, 2132, MATCH($B$3, resultados!$A$1:$ZZ$1, 0))</f>
        <v/>
      </c>
    </row>
    <row r="2139">
      <c r="A2139">
        <f>INDEX(resultados!$A$2:$ZZ$2290, 2133, MATCH($B$1, resultados!$A$1:$ZZ$1, 0))</f>
        <v/>
      </c>
      <c r="B2139">
        <f>INDEX(resultados!$A$2:$ZZ$2290, 2133, MATCH($B$2, resultados!$A$1:$ZZ$1, 0))</f>
        <v/>
      </c>
      <c r="C2139">
        <f>INDEX(resultados!$A$2:$ZZ$2290, 2133, MATCH($B$3, resultados!$A$1:$ZZ$1, 0))</f>
        <v/>
      </c>
    </row>
    <row r="2140">
      <c r="A2140">
        <f>INDEX(resultados!$A$2:$ZZ$2290, 2134, MATCH($B$1, resultados!$A$1:$ZZ$1, 0))</f>
        <v/>
      </c>
      <c r="B2140">
        <f>INDEX(resultados!$A$2:$ZZ$2290, 2134, MATCH($B$2, resultados!$A$1:$ZZ$1, 0))</f>
        <v/>
      </c>
      <c r="C2140">
        <f>INDEX(resultados!$A$2:$ZZ$2290, 2134, MATCH($B$3, resultados!$A$1:$ZZ$1, 0))</f>
        <v/>
      </c>
    </row>
    <row r="2141">
      <c r="A2141">
        <f>INDEX(resultados!$A$2:$ZZ$2290, 2135, MATCH($B$1, resultados!$A$1:$ZZ$1, 0))</f>
        <v/>
      </c>
      <c r="B2141">
        <f>INDEX(resultados!$A$2:$ZZ$2290, 2135, MATCH($B$2, resultados!$A$1:$ZZ$1, 0))</f>
        <v/>
      </c>
      <c r="C2141">
        <f>INDEX(resultados!$A$2:$ZZ$2290, 2135, MATCH($B$3, resultados!$A$1:$ZZ$1, 0))</f>
        <v/>
      </c>
    </row>
    <row r="2142">
      <c r="A2142">
        <f>INDEX(resultados!$A$2:$ZZ$2290, 2136, MATCH($B$1, resultados!$A$1:$ZZ$1, 0))</f>
        <v/>
      </c>
      <c r="B2142">
        <f>INDEX(resultados!$A$2:$ZZ$2290, 2136, MATCH($B$2, resultados!$A$1:$ZZ$1, 0))</f>
        <v/>
      </c>
      <c r="C2142">
        <f>INDEX(resultados!$A$2:$ZZ$2290, 2136, MATCH($B$3, resultados!$A$1:$ZZ$1, 0))</f>
        <v/>
      </c>
    </row>
    <row r="2143">
      <c r="A2143">
        <f>INDEX(resultados!$A$2:$ZZ$2290, 2137, MATCH($B$1, resultados!$A$1:$ZZ$1, 0))</f>
        <v/>
      </c>
      <c r="B2143">
        <f>INDEX(resultados!$A$2:$ZZ$2290, 2137, MATCH($B$2, resultados!$A$1:$ZZ$1, 0))</f>
        <v/>
      </c>
      <c r="C2143">
        <f>INDEX(resultados!$A$2:$ZZ$2290, 2137, MATCH($B$3, resultados!$A$1:$ZZ$1, 0))</f>
        <v/>
      </c>
    </row>
    <row r="2144">
      <c r="A2144">
        <f>INDEX(resultados!$A$2:$ZZ$2290, 2138, MATCH($B$1, resultados!$A$1:$ZZ$1, 0))</f>
        <v/>
      </c>
      <c r="B2144">
        <f>INDEX(resultados!$A$2:$ZZ$2290, 2138, MATCH($B$2, resultados!$A$1:$ZZ$1, 0))</f>
        <v/>
      </c>
      <c r="C2144">
        <f>INDEX(resultados!$A$2:$ZZ$2290, 2138, MATCH($B$3, resultados!$A$1:$ZZ$1, 0))</f>
        <v/>
      </c>
    </row>
    <row r="2145">
      <c r="A2145">
        <f>INDEX(resultados!$A$2:$ZZ$2290, 2139, MATCH($B$1, resultados!$A$1:$ZZ$1, 0))</f>
        <v/>
      </c>
      <c r="B2145">
        <f>INDEX(resultados!$A$2:$ZZ$2290, 2139, MATCH($B$2, resultados!$A$1:$ZZ$1, 0))</f>
        <v/>
      </c>
      <c r="C2145">
        <f>INDEX(resultados!$A$2:$ZZ$2290, 2139, MATCH($B$3, resultados!$A$1:$ZZ$1, 0))</f>
        <v/>
      </c>
    </row>
    <row r="2146">
      <c r="A2146">
        <f>INDEX(resultados!$A$2:$ZZ$2290, 2140, MATCH($B$1, resultados!$A$1:$ZZ$1, 0))</f>
        <v/>
      </c>
      <c r="B2146">
        <f>INDEX(resultados!$A$2:$ZZ$2290, 2140, MATCH($B$2, resultados!$A$1:$ZZ$1, 0))</f>
        <v/>
      </c>
      <c r="C2146">
        <f>INDEX(resultados!$A$2:$ZZ$2290, 2140, MATCH($B$3, resultados!$A$1:$ZZ$1, 0))</f>
        <v/>
      </c>
    </row>
    <row r="2147">
      <c r="A2147">
        <f>INDEX(resultados!$A$2:$ZZ$2290, 2141, MATCH($B$1, resultados!$A$1:$ZZ$1, 0))</f>
        <v/>
      </c>
      <c r="B2147">
        <f>INDEX(resultados!$A$2:$ZZ$2290, 2141, MATCH($B$2, resultados!$A$1:$ZZ$1, 0))</f>
        <v/>
      </c>
      <c r="C2147">
        <f>INDEX(resultados!$A$2:$ZZ$2290, 2141, MATCH($B$3, resultados!$A$1:$ZZ$1, 0))</f>
        <v/>
      </c>
    </row>
    <row r="2148">
      <c r="A2148">
        <f>INDEX(resultados!$A$2:$ZZ$2290, 2142, MATCH($B$1, resultados!$A$1:$ZZ$1, 0))</f>
        <v/>
      </c>
      <c r="B2148">
        <f>INDEX(resultados!$A$2:$ZZ$2290, 2142, MATCH($B$2, resultados!$A$1:$ZZ$1, 0))</f>
        <v/>
      </c>
      <c r="C2148">
        <f>INDEX(resultados!$A$2:$ZZ$2290, 2142, MATCH($B$3, resultados!$A$1:$ZZ$1, 0))</f>
        <v/>
      </c>
    </row>
    <row r="2149">
      <c r="A2149">
        <f>INDEX(resultados!$A$2:$ZZ$2290, 2143, MATCH($B$1, resultados!$A$1:$ZZ$1, 0))</f>
        <v/>
      </c>
      <c r="B2149">
        <f>INDEX(resultados!$A$2:$ZZ$2290, 2143, MATCH($B$2, resultados!$A$1:$ZZ$1, 0))</f>
        <v/>
      </c>
      <c r="C2149">
        <f>INDEX(resultados!$A$2:$ZZ$2290, 2143, MATCH($B$3, resultados!$A$1:$ZZ$1, 0))</f>
        <v/>
      </c>
    </row>
    <row r="2150">
      <c r="A2150">
        <f>INDEX(resultados!$A$2:$ZZ$2290, 2144, MATCH($B$1, resultados!$A$1:$ZZ$1, 0))</f>
        <v/>
      </c>
      <c r="B2150">
        <f>INDEX(resultados!$A$2:$ZZ$2290, 2144, MATCH($B$2, resultados!$A$1:$ZZ$1, 0))</f>
        <v/>
      </c>
      <c r="C2150">
        <f>INDEX(resultados!$A$2:$ZZ$2290, 2144, MATCH($B$3, resultados!$A$1:$ZZ$1, 0))</f>
        <v/>
      </c>
    </row>
    <row r="2151">
      <c r="A2151">
        <f>INDEX(resultados!$A$2:$ZZ$2290, 2145, MATCH($B$1, resultados!$A$1:$ZZ$1, 0))</f>
        <v/>
      </c>
      <c r="B2151">
        <f>INDEX(resultados!$A$2:$ZZ$2290, 2145, MATCH($B$2, resultados!$A$1:$ZZ$1, 0))</f>
        <v/>
      </c>
      <c r="C2151">
        <f>INDEX(resultados!$A$2:$ZZ$2290, 2145, MATCH($B$3, resultados!$A$1:$ZZ$1, 0))</f>
        <v/>
      </c>
    </row>
    <row r="2152">
      <c r="A2152">
        <f>INDEX(resultados!$A$2:$ZZ$2290, 2146, MATCH($B$1, resultados!$A$1:$ZZ$1, 0))</f>
        <v/>
      </c>
      <c r="B2152">
        <f>INDEX(resultados!$A$2:$ZZ$2290, 2146, MATCH($B$2, resultados!$A$1:$ZZ$1, 0))</f>
        <v/>
      </c>
      <c r="C2152">
        <f>INDEX(resultados!$A$2:$ZZ$2290, 2146, MATCH($B$3, resultados!$A$1:$ZZ$1, 0))</f>
        <v/>
      </c>
    </row>
    <row r="2153">
      <c r="A2153">
        <f>INDEX(resultados!$A$2:$ZZ$2290, 2147, MATCH($B$1, resultados!$A$1:$ZZ$1, 0))</f>
        <v/>
      </c>
      <c r="B2153">
        <f>INDEX(resultados!$A$2:$ZZ$2290, 2147, MATCH($B$2, resultados!$A$1:$ZZ$1, 0))</f>
        <v/>
      </c>
      <c r="C2153">
        <f>INDEX(resultados!$A$2:$ZZ$2290, 2147, MATCH($B$3, resultados!$A$1:$ZZ$1, 0))</f>
        <v/>
      </c>
    </row>
    <row r="2154">
      <c r="A2154">
        <f>INDEX(resultados!$A$2:$ZZ$2290, 2148, MATCH($B$1, resultados!$A$1:$ZZ$1, 0))</f>
        <v/>
      </c>
      <c r="B2154">
        <f>INDEX(resultados!$A$2:$ZZ$2290, 2148, MATCH($B$2, resultados!$A$1:$ZZ$1, 0))</f>
        <v/>
      </c>
      <c r="C2154">
        <f>INDEX(resultados!$A$2:$ZZ$2290, 2148, MATCH($B$3, resultados!$A$1:$ZZ$1, 0))</f>
        <v/>
      </c>
    </row>
    <row r="2155">
      <c r="A2155">
        <f>INDEX(resultados!$A$2:$ZZ$2290, 2149, MATCH($B$1, resultados!$A$1:$ZZ$1, 0))</f>
        <v/>
      </c>
      <c r="B2155">
        <f>INDEX(resultados!$A$2:$ZZ$2290, 2149, MATCH($B$2, resultados!$A$1:$ZZ$1, 0))</f>
        <v/>
      </c>
      <c r="C2155">
        <f>INDEX(resultados!$A$2:$ZZ$2290, 2149, MATCH($B$3, resultados!$A$1:$ZZ$1, 0))</f>
        <v/>
      </c>
    </row>
    <row r="2156">
      <c r="A2156">
        <f>INDEX(resultados!$A$2:$ZZ$2290, 2150, MATCH($B$1, resultados!$A$1:$ZZ$1, 0))</f>
        <v/>
      </c>
      <c r="B2156">
        <f>INDEX(resultados!$A$2:$ZZ$2290, 2150, MATCH($B$2, resultados!$A$1:$ZZ$1, 0))</f>
        <v/>
      </c>
      <c r="C2156">
        <f>INDEX(resultados!$A$2:$ZZ$2290, 2150, MATCH($B$3, resultados!$A$1:$ZZ$1, 0))</f>
        <v/>
      </c>
    </row>
    <row r="2157">
      <c r="A2157">
        <f>INDEX(resultados!$A$2:$ZZ$2290, 2151, MATCH($B$1, resultados!$A$1:$ZZ$1, 0))</f>
        <v/>
      </c>
      <c r="B2157">
        <f>INDEX(resultados!$A$2:$ZZ$2290, 2151, MATCH($B$2, resultados!$A$1:$ZZ$1, 0))</f>
        <v/>
      </c>
      <c r="C2157">
        <f>INDEX(resultados!$A$2:$ZZ$2290, 2151, MATCH($B$3, resultados!$A$1:$ZZ$1, 0))</f>
        <v/>
      </c>
    </row>
    <row r="2158">
      <c r="A2158">
        <f>INDEX(resultados!$A$2:$ZZ$2290, 2152, MATCH($B$1, resultados!$A$1:$ZZ$1, 0))</f>
        <v/>
      </c>
      <c r="B2158">
        <f>INDEX(resultados!$A$2:$ZZ$2290, 2152, MATCH($B$2, resultados!$A$1:$ZZ$1, 0))</f>
        <v/>
      </c>
      <c r="C2158">
        <f>INDEX(resultados!$A$2:$ZZ$2290, 2152, MATCH($B$3, resultados!$A$1:$ZZ$1, 0))</f>
        <v/>
      </c>
    </row>
    <row r="2159">
      <c r="A2159">
        <f>INDEX(resultados!$A$2:$ZZ$2290, 2153, MATCH($B$1, resultados!$A$1:$ZZ$1, 0))</f>
        <v/>
      </c>
      <c r="B2159">
        <f>INDEX(resultados!$A$2:$ZZ$2290, 2153, MATCH($B$2, resultados!$A$1:$ZZ$1, 0))</f>
        <v/>
      </c>
      <c r="C2159">
        <f>INDEX(resultados!$A$2:$ZZ$2290, 2153, MATCH($B$3, resultados!$A$1:$ZZ$1, 0))</f>
        <v/>
      </c>
    </row>
    <row r="2160">
      <c r="A2160">
        <f>INDEX(resultados!$A$2:$ZZ$2290, 2154, MATCH($B$1, resultados!$A$1:$ZZ$1, 0))</f>
        <v/>
      </c>
      <c r="B2160">
        <f>INDEX(resultados!$A$2:$ZZ$2290, 2154, MATCH($B$2, resultados!$A$1:$ZZ$1, 0))</f>
        <v/>
      </c>
      <c r="C2160">
        <f>INDEX(resultados!$A$2:$ZZ$2290, 2154, MATCH($B$3, resultados!$A$1:$ZZ$1, 0))</f>
        <v/>
      </c>
    </row>
    <row r="2161">
      <c r="A2161">
        <f>INDEX(resultados!$A$2:$ZZ$2290, 2155, MATCH($B$1, resultados!$A$1:$ZZ$1, 0))</f>
        <v/>
      </c>
      <c r="B2161">
        <f>INDEX(resultados!$A$2:$ZZ$2290, 2155, MATCH($B$2, resultados!$A$1:$ZZ$1, 0))</f>
        <v/>
      </c>
      <c r="C2161">
        <f>INDEX(resultados!$A$2:$ZZ$2290, 2155, MATCH($B$3, resultados!$A$1:$ZZ$1, 0))</f>
        <v/>
      </c>
    </row>
    <row r="2162">
      <c r="A2162">
        <f>INDEX(resultados!$A$2:$ZZ$2290, 2156, MATCH($B$1, resultados!$A$1:$ZZ$1, 0))</f>
        <v/>
      </c>
      <c r="B2162">
        <f>INDEX(resultados!$A$2:$ZZ$2290, 2156, MATCH($B$2, resultados!$A$1:$ZZ$1, 0))</f>
        <v/>
      </c>
      <c r="C2162">
        <f>INDEX(resultados!$A$2:$ZZ$2290, 2156, MATCH($B$3, resultados!$A$1:$ZZ$1, 0))</f>
        <v/>
      </c>
    </row>
    <row r="2163">
      <c r="A2163">
        <f>INDEX(resultados!$A$2:$ZZ$2290, 2157, MATCH($B$1, resultados!$A$1:$ZZ$1, 0))</f>
        <v/>
      </c>
      <c r="B2163">
        <f>INDEX(resultados!$A$2:$ZZ$2290, 2157, MATCH($B$2, resultados!$A$1:$ZZ$1, 0))</f>
        <v/>
      </c>
      <c r="C2163">
        <f>INDEX(resultados!$A$2:$ZZ$2290, 2157, MATCH($B$3, resultados!$A$1:$ZZ$1, 0))</f>
        <v/>
      </c>
    </row>
    <row r="2164">
      <c r="A2164">
        <f>INDEX(resultados!$A$2:$ZZ$2290, 2158, MATCH($B$1, resultados!$A$1:$ZZ$1, 0))</f>
        <v/>
      </c>
      <c r="B2164">
        <f>INDEX(resultados!$A$2:$ZZ$2290, 2158, MATCH($B$2, resultados!$A$1:$ZZ$1, 0))</f>
        <v/>
      </c>
      <c r="C2164">
        <f>INDEX(resultados!$A$2:$ZZ$2290, 2158, MATCH($B$3, resultados!$A$1:$ZZ$1, 0))</f>
        <v/>
      </c>
    </row>
    <row r="2165">
      <c r="A2165">
        <f>INDEX(resultados!$A$2:$ZZ$2290, 2159, MATCH($B$1, resultados!$A$1:$ZZ$1, 0))</f>
        <v/>
      </c>
      <c r="B2165">
        <f>INDEX(resultados!$A$2:$ZZ$2290, 2159, MATCH($B$2, resultados!$A$1:$ZZ$1, 0))</f>
        <v/>
      </c>
      <c r="C2165">
        <f>INDEX(resultados!$A$2:$ZZ$2290, 2159, MATCH($B$3, resultados!$A$1:$ZZ$1, 0))</f>
        <v/>
      </c>
    </row>
    <row r="2166">
      <c r="A2166">
        <f>INDEX(resultados!$A$2:$ZZ$2290, 2160, MATCH($B$1, resultados!$A$1:$ZZ$1, 0))</f>
        <v/>
      </c>
      <c r="B2166">
        <f>INDEX(resultados!$A$2:$ZZ$2290, 2160, MATCH($B$2, resultados!$A$1:$ZZ$1, 0))</f>
        <v/>
      </c>
      <c r="C2166">
        <f>INDEX(resultados!$A$2:$ZZ$2290, 2160, MATCH($B$3, resultados!$A$1:$ZZ$1, 0))</f>
        <v/>
      </c>
    </row>
    <row r="2167">
      <c r="A2167">
        <f>INDEX(resultados!$A$2:$ZZ$2290, 2161, MATCH($B$1, resultados!$A$1:$ZZ$1, 0))</f>
        <v/>
      </c>
      <c r="B2167">
        <f>INDEX(resultados!$A$2:$ZZ$2290, 2161, MATCH($B$2, resultados!$A$1:$ZZ$1, 0))</f>
        <v/>
      </c>
      <c r="C2167">
        <f>INDEX(resultados!$A$2:$ZZ$2290, 2161, MATCH($B$3, resultados!$A$1:$ZZ$1, 0))</f>
        <v/>
      </c>
    </row>
    <row r="2168">
      <c r="A2168">
        <f>INDEX(resultados!$A$2:$ZZ$2290, 2162, MATCH($B$1, resultados!$A$1:$ZZ$1, 0))</f>
        <v/>
      </c>
      <c r="B2168">
        <f>INDEX(resultados!$A$2:$ZZ$2290, 2162, MATCH($B$2, resultados!$A$1:$ZZ$1, 0))</f>
        <v/>
      </c>
      <c r="C2168">
        <f>INDEX(resultados!$A$2:$ZZ$2290, 2162, MATCH($B$3, resultados!$A$1:$ZZ$1, 0))</f>
        <v/>
      </c>
    </row>
    <row r="2169">
      <c r="A2169">
        <f>INDEX(resultados!$A$2:$ZZ$2290, 2163, MATCH($B$1, resultados!$A$1:$ZZ$1, 0))</f>
        <v/>
      </c>
      <c r="B2169">
        <f>INDEX(resultados!$A$2:$ZZ$2290, 2163, MATCH($B$2, resultados!$A$1:$ZZ$1, 0))</f>
        <v/>
      </c>
      <c r="C2169">
        <f>INDEX(resultados!$A$2:$ZZ$2290, 2163, MATCH($B$3, resultados!$A$1:$ZZ$1, 0))</f>
        <v/>
      </c>
    </row>
    <row r="2170">
      <c r="A2170">
        <f>INDEX(resultados!$A$2:$ZZ$2290, 2164, MATCH($B$1, resultados!$A$1:$ZZ$1, 0))</f>
        <v/>
      </c>
      <c r="B2170">
        <f>INDEX(resultados!$A$2:$ZZ$2290, 2164, MATCH($B$2, resultados!$A$1:$ZZ$1, 0))</f>
        <v/>
      </c>
      <c r="C2170">
        <f>INDEX(resultados!$A$2:$ZZ$2290, 2164, MATCH($B$3, resultados!$A$1:$ZZ$1, 0))</f>
        <v/>
      </c>
    </row>
    <row r="2171">
      <c r="A2171">
        <f>INDEX(resultados!$A$2:$ZZ$2290, 2165, MATCH($B$1, resultados!$A$1:$ZZ$1, 0))</f>
        <v/>
      </c>
      <c r="B2171">
        <f>INDEX(resultados!$A$2:$ZZ$2290, 2165, MATCH($B$2, resultados!$A$1:$ZZ$1, 0))</f>
        <v/>
      </c>
      <c r="C2171">
        <f>INDEX(resultados!$A$2:$ZZ$2290, 2165, MATCH($B$3, resultados!$A$1:$ZZ$1, 0))</f>
        <v/>
      </c>
    </row>
    <row r="2172">
      <c r="A2172">
        <f>INDEX(resultados!$A$2:$ZZ$2290, 2166, MATCH($B$1, resultados!$A$1:$ZZ$1, 0))</f>
        <v/>
      </c>
      <c r="B2172">
        <f>INDEX(resultados!$A$2:$ZZ$2290, 2166, MATCH($B$2, resultados!$A$1:$ZZ$1, 0))</f>
        <v/>
      </c>
      <c r="C2172">
        <f>INDEX(resultados!$A$2:$ZZ$2290, 2166, MATCH($B$3, resultados!$A$1:$ZZ$1, 0))</f>
        <v/>
      </c>
    </row>
    <row r="2173">
      <c r="A2173">
        <f>INDEX(resultados!$A$2:$ZZ$2290, 2167, MATCH($B$1, resultados!$A$1:$ZZ$1, 0))</f>
        <v/>
      </c>
      <c r="B2173">
        <f>INDEX(resultados!$A$2:$ZZ$2290, 2167, MATCH($B$2, resultados!$A$1:$ZZ$1, 0))</f>
        <v/>
      </c>
      <c r="C2173">
        <f>INDEX(resultados!$A$2:$ZZ$2290, 2167, MATCH($B$3, resultados!$A$1:$ZZ$1, 0))</f>
        <v/>
      </c>
    </row>
    <row r="2174">
      <c r="A2174">
        <f>INDEX(resultados!$A$2:$ZZ$2290, 2168, MATCH($B$1, resultados!$A$1:$ZZ$1, 0))</f>
        <v/>
      </c>
      <c r="B2174">
        <f>INDEX(resultados!$A$2:$ZZ$2290, 2168, MATCH($B$2, resultados!$A$1:$ZZ$1, 0))</f>
        <v/>
      </c>
      <c r="C2174">
        <f>INDEX(resultados!$A$2:$ZZ$2290, 2168, MATCH($B$3, resultados!$A$1:$ZZ$1, 0))</f>
        <v/>
      </c>
    </row>
    <row r="2175">
      <c r="A2175">
        <f>INDEX(resultados!$A$2:$ZZ$2290, 2169, MATCH($B$1, resultados!$A$1:$ZZ$1, 0))</f>
        <v/>
      </c>
      <c r="B2175">
        <f>INDEX(resultados!$A$2:$ZZ$2290, 2169, MATCH($B$2, resultados!$A$1:$ZZ$1, 0))</f>
        <v/>
      </c>
      <c r="C2175">
        <f>INDEX(resultados!$A$2:$ZZ$2290, 2169, MATCH($B$3, resultados!$A$1:$ZZ$1, 0))</f>
        <v/>
      </c>
    </row>
    <row r="2176">
      <c r="A2176">
        <f>INDEX(resultados!$A$2:$ZZ$2290, 2170, MATCH($B$1, resultados!$A$1:$ZZ$1, 0))</f>
        <v/>
      </c>
      <c r="B2176">
        <f>INDEX(resultados!$A$2:$ZZ$2290, 2170, MATCH($B$2, resultados!$A$1:$ZZ$1, 0))</f>
        <v/>
      </c>
      <c r="C2176">
        <f>INDEX(resultados!$A$2:$ZZ$2290, 2170, MATCH($B$3, resultados!$A$1:$ZZ$1, 0))</f>
        <v/>
      </c>
    </row>
    <row r="2177">
      <c r="A2177">
        <f>INDEX(resultados!$A$2:$ZZ$2290, 2171, MATCH($B$1, resultados!$A$1:$ZZ$1, 0))</f>
        <v/>
      </c>
      <c r="B2177">
        <f>INDEX(resultados!$A$2:$ZZ$2290, 2171, MATCH($B$2, resultados!$A$1:$ZZ$1, 0))</f>
        <v/>
      </c>
      <c r="C2177">
        <f>INDEX(resultados!$A$2:$ZZ$2290, 2171, MATCH($B$3, resultados!$A$1:$ZZ$1, 0))</f>
        <v/>
      </c>
    </row>
    <row r="2178">
      <c r="A2178">
        <f>INDEX(resultados!$A$2:$ZZ$2290, 2172, MATCH($B$1, resultados!$A$1:$ZZ$1, 0))</f>
        <v/>
      </c>
      <c r="B2178">
        <f>INDEX(resultados!$A$2:$ZZ$2290, 2172, MATCH($B$2, resultados!$A$1:$ZZ$1, 0))</f>
        <v/>
      </c>
      <c r="C2178">
        <f>INDEX(resultados!$A$2:$ZZ$2290, 2172, MATCH($B$3, resultados!$A$1:$ZZ$1, 0))</f>
        <v/>
      </c>
    </row>
    <row r="2179">
      <c r="A2179">
        <f>INDEX(resultados!$A$2:$ZZ$2290, 2173, MATCH($B$1, resultados!$A$1:$ZZ$1, 0))</f>
        <v/>
      </c>
      <c r="B2179">
        <f>INDEX(resultados!$A$2:$ZZ$2290, 2173, MATCH($B$2, resultados!$A$1:$ZZ$1, 0))</f>
        <v/>
      </c>
      <c r="C2179">
        <f>INDEX(resultados!$A$2:$ZZ$2290, 2173, MATCH($B$3, resultados!$A$1:$ZZ$1, 0))</f>
        <v/>
      </c>
    </row>
    <row r="2180">
      <c r="A2180">
        <f>INDEX(resultados!$A$2:$ZZ$2290, 2174, MATCH($B$1, resultados!$A$1:$ZZ$1, 0))</f>
        <v/>
      </c>
      <c r="B2180">
        <f>INDEX(resultados!$A$2:$ZZ$2290, 2174, MATCH($B$2, resultados!$A$1:$ZZ$1, 0))</f>
        <v/>
      </c>
      <c r="C2180">
        <f>INDEX(resultados!$A$2:$ZZ$2290, 2174, MATCH($B$3, resultados!$A$1:$ZZ$1, 0))</f>
        <v/>
      </c>
    </row>
    <row r="2181">
      <c r="A2181">
        <f>INDEX(resultados!$A$2:$ZZ$2290, 2175, MATCH($B$1, resultados!$A$1:$ZZ$1, 0))</f>
        <v/>
      </c>
      <c r="B2181">
        <f>INDEX(resultados!$A$2:$ZZ$2290, 2175, MATCH($B$2, resultados!$A$1:$ZZ$1, 0))</f>
        <v/>
      </c>
      <c r="C2181">
        <f>INDEX(resultados!$A$2:$ZZ$2290, 2175, MATCH($B$3, resultados!$A$1:$ZZ$1, 0))</f>
        <v/>
      </c>
    </row>
    <row r="2182">
      <c r="A2182">
        <f>INDEX(resultados!$A$2:$ZZ$2290, 2176, MATCH($B$1, resultados!$A$1:$ZZ$1, 0))</f>
        <v/>
      </c>
      <c r="B2182">
        <f>INDEX(resultados!$A$2:$ZZ$2290, 2176, MATCH($B$2, resultados!$A$1:$ZZ$1, 0))</f>
        <v/>
      </c>
      <c r="C2182">
        <f>INDEX(resultados!$A$2:$ZZ$2290, 2176, MATCH($B$3, resultados!$A$1:$ZZ$1, 0))</f>
        <v/>
      </c>
    </row>
    <row r="2183">
      <c r="A2183">
        <f>INDEX(resultados!$A$2:$ZZ$2290, 2177, MATCH($B$1, resultados!$A$1:$ZZ$1, 0))</f>
        <v/>
      </c>
      <c r="B2183">
        <f>INDEX(resultados!$A$2:$ZZ$2290, 2177, MATCH($B$2, resultados!$A$1:$ZZ$1, 0))</f>
        <v/>
      </c>
      <c r="C2183">
        <f>INDEX(resultados!$A$2:$ZZ$2290, 2177, MATCH($B$3, resultados!$A$1:$ZZ$1, 0))</f>
        <v/>
      </c>
    </row>
    <row r="2184">
      <c r="A2184">
        <f>INDEX(resultados!$A$2:$ZZ$2290, 2178, MATCH($B$1, resultados!$A$1:$ZZ$1, 0))</f>
        <v/>
      </c>
      <c r="B2184">
        <f>INDEX(resultados!$A$2:$ZZ$2290, 2178, MATCH($B$2, resultados!$A$1:$ZZ$1, 0))</f>
        <v/>
      </c>
      <c r="C2184">
        <f>INDEX(resultados!$A$2:$ZZ$2290, 2178, MATCH($B$3, resultados!$A$1:$ZZ$1, 0))</f>
        <v/>
      </c>
    </row>
    <row r="2185">
      <c r="A2185">
        <f>INDEX(resultados!$A$2:$ZZ$2290, 2179, MATCH($B$1, resultados!$A$1:$ZZ$1, 0))</f>
        <v/>
      </c>
      <c r="B2185">
        <f>INDEX(resultados!$A$2:$ZZ$2290, 2179, MATCH($B$2, resultados!$A$1:$ZZ$1, 0))</f>
        <v/>
      </c>
      <c r="C2185">
        <f>INDEX(resultados!$A$2:$ZZ$2290, 2179, MATCH($B$3, resultados!$A$1:$ZZ$1, 0))</f>
        <v/>
      </c>
    </row>
    <row r="2186">
      <c r="A2186">
        <f>INDEX(resultados!$A$2:$ZZ$2290, 2180, MATCH($B$1, resultados!$A$1:$ZZ$1, 0))</f>
        <v/>
      </c>
      <c r="B2186">
        <f>INDEX(resultados!$A$2:$ZZ$2290, 2180, MATCH($B$2, resultados!$A$1:$ZZ$1, 0))</f>
        <v/>
      </c>
      <c r="C2186">
        <f>INDEX(resultados!$A$2:$ZZ$2290, 2180, MATCH($B$3, resultados!$A$1:$ZZ$1, 0))</f>
        <v/>
      </c>
    </row>
    <row r="2187">
      <c r="A2187">
        <f>INDEX(resultados!$A$2:$ZZ$2290, 2181, MATCH($B$1, resultados!$A$1:$ZZ$1, 0))</f>
        <v/>
      </c>
      <c r="B2187">
        <f>INDEX(resultados!$A$2:$ZZ$2290, 2181, MATCH($B$2, resultados!$A$1:$ZZ$1, 0))</f>
        <v/>
      </c>
      <c r="C2187">
        <f>INDEX(resultados!$A$2:$ZZ$2290, 2181, MATCH($B$3, resultados!$A$1:$ZZ$1, 0))</f>
        <v/>
      </c>
    </row>
    <row r="2188">
      <c r="A2188">
        <f>INDEX(resultados!$A$2:$ZZ$2290, 2182, MATCH($B$1, resultados!$A$1:$ZZ$1, 0))</f>
        <v/>
      </c>
      <c r="B2188">
        <f>INDEX(resultados!$A$2:$ZZ$2290, 2182, MATCH($B$2, resultados!$A$1:$ZZ$1, 0))</f>
        <v/>
      </c>
      <c r="C2188">
        <f>INDEX(resultados!$A$2:$ZZ$2290, 2182, MATCH($B$3, resultados!$A$1:$ZZ$1, 0))</f>
        <v/>
      </c>
    </row>
    <row r="2189">
      <c r="A2189">
        <f>INDEX(resultados!$A$2:$ZZ$2290, 2183, MATCH($B$1, resultados!$A$1:$ZZ$1, 0))</f>
        <v/>
      </c>
      <c r="B2189">
        <f>INDEX(resultados!$A$2:$ZZ$2290, 2183, MATCH($B$2, resultados!$A$1:$ZZ$1, 0))</f>
        <v/>
      </c>
      <c r="C2189">
        <f>INDEX(resultados!$A$2:$ZZ$2290, 2183, MATCH($B$3, resultados!$A$1:$ZZ$1, 0))</f>
        <v/>
      </c>
    </row>
    <row r="2190">
      <c r="A2190">
        <f>INDEX(resultados!$A$2:$ZZ$2290, 2184, MATCH($B$1, resultados!$A$1:$ZZ$1, 0))</f>
        <v/>
      </c>
      <c r="B2190">
        <f>INDEX(resultados!$A$2:$ZZ$2290, 2184, MATCH($B$2, resultados!$A$1:$ZZ$1, 0))</f>
        <v/>
      </c>
      <c r="C2190">
        <f>INDEX(resultados!$A$2:$ZZ$2290, 2184, MATCH($B$3, resultados!$A$1:$ZZ$1, 0))</f>
        <v/>
      </c>
    </row>
    <row r="2191">
      <c r="A2191">
        <f>INDEX(resultados!$A$2:$ZZ$2290, 2185, MATCH($B$1, resultados!$A$1:$ZZ$1, 0))</f>
        <v/>
      </c>
      <c r="B2191">
        <f>INDEX(resultados!$A$2:$ZZ$2290, 2185, MATCH($B$2, resultados!$A$1:$ZZ$1, 0))</f>
        <v/>
      </c>
      <c r="C2191">
        <f>INDEX(resultados!$A$2:$ZZ$2290, 2185, MATCH($B$3, resultados!$A$1:$ZZ$1, 0))</f>
        <v/>
      </c>
    </row>
    <row r="2192">
      <c r="A2192">
        <f>INDEX(resultados!$A$2:$ZZ$2290, 2186, MATCH($B$1, resultados!$A$1:$ZZ$1, 0))</f>
        <v/>
      </c>
      <c r="B2192">
        <f>INDEX(resultados!$A$2:$ZZ$2290, 2186, MATCH($B$2, resultados!$A$1:$ZZ$1, 0))</f>
        <v/>
      </c>
      <c r="C2192">
        <f>INDEX(resultados!$A$2:$ZZ$2290, 2186, MATCH($B$3, resultados!$A$1:$ZZ$1, 0))</f>
        <v/>
      </c>
    </row>
    <row r="2193">
      <c r="A2193">
        <f>INDEX(resultados!$A$2:$ZZ$2290, 2187, MATCH($B$1, resultados!$A$1:$ZZ$1, 0))</f>
        <v/>
      </c>
      <c r="B2193">
        <f>INDEX(resultados!$A$2:$ZZ$2290, 2187, MATCH($B$2, resultados!$A$1:$ZZ$1, 0))</f>
        <v/>
      </c>
      <c r="C2193">
        <f>INDEX(resultados!$A$2:$ZZ$2290, 2187, MATCH($B$3, resultados!$A$1:$ZZ$1, 0))</f>
        <v/>
      </c>
    </row>
    <row r="2194">
      <c r="A2194">
        <f>INDEX(resultados!$A$2:$ZZ$2290, 2188, MATCH($B$1, resultados!$A$1:$ZZ$1, 0))</f>
        <v/>
      </c>
      <c r="B2194">
        <f>INDEX(resultados!$A$2:$ZZ$2290, 2188, MATCH($B$2, resultados!$A$1:$ZZ$1, 0))</f>
        <v/>
      </c>
      <c r="C2194">
        <f>INDEX(resultados!$A$2:$ZZ$2290, 2188, MATCH($B$3, resultados!$A$1:$ZZ$1, 0))</f>
        <v/>
      </c>
    </row>
    <row r="2195">
      <c r="A2195">
        <f>INDEX(resultados!$A$2:$ZZ$2290, 2189, MATCH($B$1, resultados!$A$1:$ZZ$1, 0))</f>
        <v/>
      </c>
      <c r="B2195">
        <f>INDEX(resultados!$A$2:$ZZ$2290, 2189, MATCH($B$2, resultados!$A$1:$ZZ$1, 0))</f>
        <v/>
      </c>
      <c r="C2195">
        <f>INDEX(resultados!$A$2:$ZZ$2290, 2189, MATCH($B$3, resultados!$A$1:$ZZ$1, 0))</f>
        <v/>
      </c>
    </row>
    <row r="2196">
      <c r="A2196">
        <f>INDEX(resultados!$A$2:$ZZ$2290, 2190, MATCH($B$1, resultados!$A$1:$ZZ$1, 0))</f>
        <v/>
      </c>
      <c r="B2196">
        <f>INDEX(resultados!$A$2:$ZZ$2290, 2190, MATCH($B$2, resultados!$A$1:$ZZ$1, 0))</f>
        <v/>
      </c>
      <c r="C2196">
        <f>INDEX(resultados!$A$2:$ZZ$2290, 2190, MATCH($B$3, resultados!$A$1:$ZZ$1, 0))</f>
        <v/>
      </c>
    </row>
    <row r="2197">
      <c r="A2197">
        <f>INDEX(resultados!$A$2:$ZZ$2290, 2191, MATCH($B$1, resultados!$A$1:$ZZ$1, 0))</f>
        <v/>
      </c>
      <c r="B2197">
        <f>INDEX(resultados!$A$2:$ZZ$2290, 2191, MATCH($B$2, resultados!$A$1:$ZZ$1, 0))</f>
        <v/>
      </c>
      <c r="C2197">
        <f>INDEX(resultados!$A$2:$ZZ$2290, 2191, MATCH($B$3, resultados!$A$1:$ZZ$1, 0))</f>
        <v/>
      </c>
    </row>
    <row r="2198">
      <c r="A2198">
        <f>INDEX(resultados!$A$2:$ZZ$2290, 2192, MATCH($B$1, resultados!$A$1:$ZZ$1, 0))</f>
        <v/>
      </c>
      <c r="B2198">
        <f>INDEX(resultados!$A$2:$ZZ$2290, 2192, MATCH($B$2, resultados!$A$1:$ZZ$1, 0))</f>
        <v/>
      </c>
      <c r="C2198">
        <f>INDEX(resultados!$A$2:$ZZ$2290, 2192, MATCH($B$3, resultados!$A$1:$ZZ$1, 0))</f>
        <v/>
      </c>
    </row>
    <row r="2199">
      <c r="A2199">
        <f>INDEX(resultados!$A$2:$ZZ$2290, 2193, MATCH($B$1, resultados!$A$1:$ZZ$1, 0))</f>
        <v/>
      </c>
      <c r="B2199">
        <f>INDEX(resultados!$A$2:$ZZ$2290, 2193, MATCH($B$2, resultados!$A$1:$ZZ$1, 0))</f>
        <v/>
      </c>
      <c r="C2199">
        <f>INDEX(resultados!$A$2:$ZZ$2290, 2193, MATCH($B$3, resultados!$A$1:$ZZ$1, 0))</f>
        <v/>
      </c>
    </row>
    <row r="2200">
      <c r="A2200">
        <f>INDEX(resultados!$A$2:$ZZ$2290, 2194, MATCH($B$1, resultados!$A$1:$ZZ$1, 0))</f>
        <v/>
      </c>
      <c r="B2200">
        <f>INDEX(resultados!$A$2:$ZZ$2290, 2194, MATCH($B$2, resultados!$A$1:$ZZ$1, 0))</f>
        <v/>
      </c>
      <c r="C2200">
        <f>INDEX(resultados!$A$2:$ZZ$2290, 2194, MATCH($B$3, resultados!$A$1:$ZZ$1, 0))</f>
        <v/>
      </c>
    </row>
    <row r="2201">
      <c r="A2201">
        <f>INDEX(resultados!$A$2:$ZZ$2290, 2195, MATCH($B$1, resultados!$A$1:$ZZ$1, 0))</f>
        <v/>
      </c>
      <c r="B2201">
        <f>INDEX(resultados!$A$2:$ZZ$2290, 2195, MATCH($B$2, resultados!$A$1:$ZZ$1, 0))</f>
        <v/>
      </c>
      <c r="C2201">
        <f>INDEX(resultados!$A$2:$ZZ$2290, 2195, MATCH($B$3, resultados!$A$1:$ZZ$1, 0))</f>
        <v/>
      </c>
    </row>
    <row r="2202">
      <c r="A2202">
        <f>INDEX(resultados!$A$2:$ZZ$2290, 2196, MATCH($B$1, resultados!$A$1:$ZZ$1, 0))</f>
        <v/>
      </c>
      <c r="B2202">
        <f>INDEX(resultados!$A$2:$ZZ$2290, 2196, MATCH($B$2, resultados!$A$1:$ZZ$1, 0))</f>
        <v/>
      </c>
      <c r="C2202">
        <f>INDEX(resultados!$A$2:$ZZ$2290, 2196, MATCH($B$3, resultados!$A$1:$ZZ$1, 0))</f>
        <v/>
      </c>
    </row>
    <row r="2203">
      <c r="A2203">
        <f>INDEX(resultados!$A$2:$ZZ$2290, 2197, MATCH($B$1, resultados!$A$1:$ZZ$1, 0))</f>
        <v/>
      </c>
      <c r="B2203">
        <f>INDEX(resultados!$A$2:$ZZ$2290, 2197, MATCH($B$2, resultados!$A$1:$ZZ$1, 0))</f>
        <v/>
      </c>
      <c r="C2203">
        <f>INDEX(resultados!$A$2:$ZZ$2290, 2197, MATCH($B$3, resultados!$A$1:$ZZ$1, 0))</f>
        <v/>
      </c>
    </row>
    <row r="2204">
      <c r="A2204">
        <f>INDEX(resultados!$A$2:$ZZ$2290, 2198, MATCH($B$1, resultados!$A$1:$ZZ$1, 0))</f>
        <v/>
      </c>
      <c r="B2204">
        <f>INDEX(resultados!$A$2:$ZZ$2290, 2198, MATCH($B$2, resultados!$A$1:$ZZ$1, 0))</f>
        <v/>
      </c>
      <c r="C2204">
        <f>INDEX(resultados!$A$2:$ZZ$2290, 2198, MATCH($B$3, resultados!$A$1:$ZZ$1, 0))</f>
        <v/>
      </c>
    </row>
    <row r="2205">
      <c r="A2205">
        <f>INDEX(resultados!$A$2:$ZZ$2290, 2199, MATCH($B$1, resultados!$A$1:$ZZ$1, 0))</f>
        <v/>
      </c>
      <c r="B2205">
        <f>INDEX(resultados!$A$2:$ZZ$2290, 2199, MATCH($B$2, resultados!$A$1:$ZZ$1, 0))</f>
        <v/>
      </c>
      <c r="C2205">
        <f>INDEX(resultados!$A$2:$ZZ$2290, 2199, MATCH($B$3, resultados!$A$1:$ZZ$1, 0))</f>
        <v/>
      </c>
    </row>
    <row r="2206">
      <c r="A2206">
        <f>INDEX(resultados!$A$2:$ZZ$2290, 2200, MATCH($B$1, resultados!$A$1:$ZZ$1, 0))</f>
        <v/>
      </c>
      <c r="B2206">
        <f>INDEX(resultados!$A$2:$ZZ$2290, 2200, MATCH($B$2, resultados!$A$1:$ZZ$1, 0))</f>
        <v/>
      </c>
      <c r="C2206">
        <f>INDEX(resultados!$A$2:$ZZ$2290, 2200, MATCH($B$3, resultados!$A$1:$ZZ$1, 0))</f>
        <v/>
      </c>
    </row>
    <row r="2207">
      <c r="A2207">
        <f>INDEX(resultados!$A$2:$ZZ$2290, 2201, MATCH($B$1, resultados!$A$1:$ZZ$1, 0))</f>
        <v/>
      </c>
      <c r="B2207">
        <f>INDEX(resultados!$A$2:$ZZ$2290, 2201, MATCH($B$2, resultados!$A$1:$ZZ$1, 0))</f>
        <v/>
      </c>
      <c r="C2207">
        <f>INDEX(resultados!$A$2:$ZZ$2290, 2201, MATCH($B$3, resultados!$A$1:$ZZ$1, 0))</f>
        <v/>
      </c>
    </row>
    <row r="2208">
      <c r="A2208">
        <f>INDEX(resultados!$A$2:$ZZ$2290, 2202, MATCH($B$1, resultados!$A$1:$ZZ$1, 0))</f>
        <v/>
      </c>
      <c r="B2208">
        <f>INDEX(resultados!$A$2:$ZZ$2290, 2202, MATCH($B$2, resultados!$A$1:$ZZ$1, 0))</f>
        <v/>
      </c>
      <c r="C2208">
        <f>INDEX(resultados!$A$2:$ZZ$2290, 2202, MATCH($B$3, resultados!$A$1:$ZZ$1, 0))</f>
        <v/>
      </c>
    </row>
    <row r="2209">
      <c r="A2209">
        <f>INDEX(resultados!$A$2:$ZZ$2290, 2203, MATCH($B$1, resultados!$A$1:$ZZ$1, 0))</f>
        <v/>
      </c>
      <c r="B2209">
        <f>INDEX(resultados!$A$2:$ZZ$2290, 2203, MATCH($B$2, resultados!$A$1:$ZZ$1, 0))</f>
        <v/>
      </c>
      <c r="C2209">
        <f>INDEX(resultados!$A$2:$ZZ$2290, 2203, MATCH($B$3, resultados!$A$1:$ZZ$1, 0))</f>
        <v/>
      </c>
    </row>
    <row r="2210">
      <c r="A2210">
        <f>INDEX(resultados!$A$2:$ZZ$2290, 2204, MATCH($B$1, resultados!$A$1:$ZZ$1, 0))</f>
        <v/>
      </c>
      <c r="B2210">
        <f>INDEX(resultados!$A$2:$ZZ$2290, 2204, MATCH($B$2, resultados!$A$1:$ZZ$1, 0))</f>
        <v/>
      </c>
      <c r="C2210">
        <f>INDEX(resultados!$A$2:$ZZ$2290, 2204, MATCH($B$3, resultados!$A$1:$ZZ$1, 0))</f>
        <v/>
      </c>
    </row>
    <row r="2211">
      <c r="A2211">
        <f>INDEX(resultados!$A$2:$ZZ$2290, 2205, MATCH($B$1, resultados!$A$1:$ZZ$1, 0))</f>
        <v/>
      </c>
      <c r="B2211">
        <f>INDEX(resultados!$A$2:$ZZ$2290, 2205, MATCH($B$2, resultados!$A$1:$ZZ$1, 0))</f>
        <v/>
      </c>
      <c r="C2211">
        <f>INDEX(resultados!$A$2:$ZZ$2290, 2205, MATCH($B$3, resultados!$A$1:$ZZ$1, 0))</f>
        <v/>
      </c>
    </row>
    <row r="2212">
      <c r="A2212">
        <f>INDEX(resultados!$A$2:$ZZ$2290, 2206, MATCH($B$1, resultados!$A$1:$ZZ$1, 0))</f>
        <v/>
      </c>
      <c r="B2212">
        <f>INDEX(resultados!$A$2:$ZZ$2290, 2206, MATCH($B$2, resultados!$A$1:$ZZ$1, 0))</f>
        <v/>
      </c>
      <c r="C2212">
        <f>INDEX(resultados!$A$2:$ZZ$2290, 2206, MATCH($B$3, resultados!$A$1:$ZZ$1, 0))</f>
        <v/>
      </c>
    </row>
    <row r="2213">
      <c r="A2213">
        <f>INDEX(resultados!$A$2:$ZZ$2290, 2207, MATCH($B$1, resultados!$A$1:$ZZ$1, 0))</f>
        <v/>
      </c>
      <c r="B2213">
        <f>INDEX(resultados!$A$2:$ZZ$2290, 2207, MATCH($B$2, resultados!$A$1:$ZZ$1, 0))</f>
        <v/>
      </c>
      <c r="C2213">
        <f>INDEX(resultados!$A$2:$ZZ$2290, 2207, MATCH($B$3, resultados!$A$1:$ZZ$1, 0))</f>
        <v/>
      </c>
    </row>
    <row r="2214">
      <c r="A2214">
        <f>INDEX(resultados!$A$2:$ZZ$2290, 2208, MATCH($B$1, resultados!$A$1:$ZZ$1, 0))</f>
        <v/>
      </c>
      <c r="B2214">
        <f>INDEX(resultados!$A$2:$ZZ$2290, 2208, MATCH($B$2, resultados!$A$1:$ZZ$1, 0))</f>
        <v/>
      </c>
      <c r="C2214">
        <f>INDEX(resultados!$A$2:$ZZ$2290, 2208, MATCH($B$3, resultados!$A$1:$ZZ$1, 0))</f>
        <v/>
      </c>
    </row>
    <row r="2215">
      <c r="A2215">
        <f>INDEX(resultados!$A$2:$ZZ$2290, 2209, MATCH($B$1, resultados!$A$1:$ZZ$1, 0))</f>
        <v/>
      </c>
      <c r="B2215">
        <f>INDEX(resultados!$A$2:$ZZ$2290, 2209, MATCH($B$2, resultados!$A$1:$ZZ$1, 0))</f>
        <v/>
      </c>
      <c r="C2215">
        <f>INDEX(resultados!$A$2:$ZZ$2290, 2209, MATCH($B$3, resultados!$A$1:$ZZ$1, 0))</f>
        <v/>
      </c>
    </row>
    <row r="2216">
      <c r="A2216">
        <f>INDEX(resultados!$A$2:$ZZ$2290, 2210, MATCH($B$1, resultados!$A$1:$ZZ$1, 0))</f>
        <v/>
      </c>
      <c r="B2216">
        <f>INDEX(resultados!$A$2:$ZZ$2290, 2210, MATCH($B$2, resultados!$A$1:$ZZ$1, 0))</f>
        <v/>
      </c>
      <c r="C2216">
        <f>INDEX(resultados!$A$2:$ZZ$2290, 2210, MATCH($B$3, resultados!$A$1:$ZZ$1, 0))</f>
        <v/>
      </c>
    </row>
    <row r="2217">
      <c r="A2217">
        <f>INDEX(resultados!$A$2:$ZZ$2290, 2211, MATCH($B$1, resultados!$A$1:$ZZ$1, 0))</f>
        <v/>
      </c>
      <c r="B2217">
        <f>INDEX(resultados!$A$2:$ZZ$2290, 2211, MATCH($B$2, resultados!$A$1:$ZZ$1, 0))</f>
        <v/>
      </c>
      <c r="C2217">
        <f>INDEX(resultados!$A$2:$ZZ$2290, 2211, MATCH($B$3, resultados!$A$1:$ZZ$1, 0))</f>
        <v/>
      </c>
    </row>
    <row r="2218">
      <c r="A2218">
        <f>INDEX(resultados!$A$2:$ZZ$2290, 2212, MATCH($B$1, resultados!$A$1:$ZZ$1, 0))</f>
        <v/>
      </c>
      <c r="B2218">
        <f>INDEX(resultados!$A$2:$ZZ$2290, 2212, MATCH($B$2, resultados!$A$1:$ZZ$1, 0))</f>
        <v/>
      </c>
      <c r="C2218">
        <f>INDEX(resultados!$A$2:$ZZ$2290, 2212, MATCH($B$3, resultados!$A$1:$ZZ$1, 0))</f>
        <v/>
      </c>
    </row>
    <row r="2219">
      <c r="A2219">
        <f>INDEX(resultados!$A$2:$ZZ$2290, 2213, MATCH($B$1, resultados!$A$1:$ZZ$1, 0))</f>
        <v/>
      </c>
      <c r="B2219">
        <f>INDEX(resultados!$A$2:$ZZ$2290, 2213, MATCH($B$2, resultados!$A$1:$ZZ$1, 0))</f>
        <v/>
      </c>
      <c r="C2219">
        <f>INDEX(resultados!$A$2:$ZZ$2290, 2213, MATCH($B$3, resultados!$A$1:$ZZ$1, 0))</f>
        <v/>
      </c>
    </row>
    <row r="2220">
      <c r="A2220">
        <f>INDEX(resultados!$A$2:$ZZ$2290, 2214, MATCH($B$1, resultados!$A$1:$ZZ$1, 0))</f>
        <v/>
      </c>
      <c r="B2220">
        <f>INDEX(resultados!$A$2:$ZZ$2290, 2214, MATCH($B$2, resultados!$A$1:$ZZ$1, 0))</f>
        <v/>
      </c>
      <c r="C2220">
        <f>INDEX(resultados!$A$2:$ZZ$2290, 2214, MATCH($B$3, resultados!$A$1:$ZZ$1, 0))</f>
        <v/>
      </c>
    </row>
    <row r="2221">
      <c r="A2221">
        <f>INDEX(resultados!$A$2:$ZZ$2290, 2215, MATCH($B$1, resultados!$A$1:$ZZ$1, 0))</f>
        <v/>
      </c>
      <c r="B2221">
        <f>INDEX(resultados!$A$2:$ZZ$2290, 2215, MATCH($B$2, resultados!$A$1:$ZZ$1, 0))</f>
        <v/>
      </c>
      <c r="C2221">
        <f>INDEX(resultados!$A$2:$ZZ$2290, 2215, MATCH($B$3, resultados!$A$1:$ZZ$1, 0))</f>
        <v/>
      </c>
    </row>
    <row r="2222">
      <c r="A2222">
        <f>INDEX(resultados!$A$2:$ZZ$2290, 2216, MATCH($B$1, resultados!$A$1:$ZZ$1, 0))</f>
        <v/>
      </c>
      <c r="B2222">
        <f>INDEX(resultados!$A$2:$ZZ$2290, 2216, MATCH($B$2, resultados!$A$1:$ZZ$1, 0))</f>
        <v/>
      </c>
      <c r="C2222">
        <f>INDEX(resultados!$A$2:$ZZ$2290, 2216, MATCH($B$3, resultados!$A$1:$ZZ$1, 0))</f>
        <v/>
      </c>
    </row>
    <row r="2223">
      <c r="A2223">
        <f>INDEX(resultados!$A$2:$ZZ$2290, 2217, MATCH($B$1, resultados!$A$1:$ZZ$1, 0))</f>
        <v/>
      </c>
      <c r="B2223">
        <f>INDEX(resultados!$A$2:$ZZ$2290, 2217, MATCH($B$2, resultados!$A$1:$ZZ$1, 0))</f>
        <v/>
      </c>
      <c r="C2223">
        <f>INDEX(resultados!$A$2:$ZZ$2290, 2217, MATCH($B$3, resultados!$A$1:$ZZ$1, 0))</f>
        <v/>
      </c>
    </row>
    <row r="2224">
      <c r="A2224">
        <f>INDEX(resultados!$A$2:$ZZ$2290, 2218, MATCH($B$1, resultados!$A$1:$ZZ$1, 0))</f>
        <v/>
      </c>
      <c r="B2224">
        <f>INDEX(resultados!$A$2:$ZZ$2290, 2218, MATCH($B$2, resultados!$A$1:$ZZ$1, 0))</f>
        <v/>
      </c>
      <c r="C2224">
        <f>INDEX(resultados!$A$2:$ZZ$2290, 2218, MATCH($B$3, resultados!$A$1:$ZZ$1, 0))</f>
        <v/>
      </c>
    </row>
    <row r="2225">
      <c r="A2225">
        <f>INDEX(resultados!$A$2:$ZZ$2290, 2219, MATCH($B$1, resultados!$A$1:$ZZ$1, 0))</f>
        <v/>
      </c>
      <c r="B2225">
        <f>INDEX(resultados!$A$2:$ZZ$2290, 2219, MATCH($B$2, resultados!$A$1:$ZZ$1, 0))</f>
        <v/>
      </c>
      <c r="C2225">
        <f>INDEX(resultados!$A$2:$ZZ$2290, 2219, MATCH($B$3, resultados!$A$1:$ZZ$1, 0))</f>
        <v/>
      </c>
    </row>
    <row r="2226">
      <c r="A2226">
        <f>INDEX(resultados!$A$2:$ZZ$2290, 2220, MATCH($B$1, resultados!$A$1:$ZZ$1, 0))</f>
        <v/>
      </c>
      <c r="B2226">
        <f>INDEX(resultados!$A$2:$ZZ$2290, 2220, MATCH($B$2, resultados!$A$1:$ZZ$1, 0))</f>
        <v/>
      </c>
      <c r="C2226">
        <f>INDEX(resultados!$A$2:$ZZ$2290, 2220, MATCH($B$3, resultados!$A$1:$ZZ$1, 0))</f>
        <v/>
      </c>
    </row>
    <row r="2227">
      <c r="A2227">
        <f>INDEX(resultados!$A$2:$ZZ$2290, 2221, MATCH($B$1, resultados!$A$1:$ZZ$1, 0))</f>
        <v/>
      </c>
      <c r="B2227">
        <f>INDEX(resultados!$A$2:$ZZ$2290, 2221, MATCH($B$2, resultados!$A$1:$ZZ$1, 0))</f>
        <v/>
      </c>
      <c r="C2227">
        <f>INDEX(resultados!$A$2:$ZZ$2290, 2221, MATCH($B$3, resultados!$A$1:$ZZ$1, 0))</f>
        <v/>
      </c>
    </row>
    <row r="2228">
      <c r="A2228">
        <f>INDEX(resultados!$A$2:$ZZ$2290, 2222, MATCH($B$1, resultados!$A$1:$ZZ$1, 0))</f>
        <v/>
      </c>
      <c r="B2228">
        <f>INDEX(resultados!$A$2:$ZZ$2290, 2222, MATCH($B$2, resultados!$A$1:$ZZ$1, 0))</f>
        <v/>
      </c>
      <c r="C2228">
        <f>INDEX(resultados!$A$2:$ZZ$2290, 2222, MATCH($B$3, resultados!$A$1:$ZZ$1, 0))</f>
        <v/>
      </c>
    </row>
    <row r="2229">
      <c r="A2229">
        <f>INDEX(resultados!$A$2:$ZZ$2290, 2223, MATCH($B$1, resultados!$A$1:$ZZ$1, 0))</f>
        <v/>
      </c>
      <c r="B2229">
        <f>INDEX(resultados!$A$2:$ZZ$2290, 2223, MATCH($B$2, resultados!$A$1:$ZZ$1, 0))</f>
        <v/>
      </c>
      <c r="C2229">
        <f>INDEX(resultados!$A$2:$ZZ$2290, 2223, MATCH($B$3, resultados!$A$1:$ZZ$1, 0))</f>
        <v/>
      </c>
    </row>
    <row r="2230">
      <c r="A2230">
        <f>INDEX(resultados!$A$2:$ZZ$2290, 2224, MATCH($B$1, resultados!$A$1:$ZZ$1, 0))</f>
        <v/>
      </c>
      <c r="B2230">
        <f>INDEX(resultados!$A$2:$ZZ$2290, 2224, MATCH($B$2, resultados!$A$1:$ZZ$1, 0))</f>
        <v/>
      </c>
      <c r="C2230">
        <f>INDEX(resultados!$A$2:$ZZ$2290, 2224, MATCH($B$3, resultados!$A$1:$ZZ$1, 0))</f>
        <v/>
      </c>
    </row>
    <row r="2231">
      <c r="A2231">
        <f>INDEX(resultados!$A$2:$ZZ$2290, 2225, MATCH($B$1, resultados!$A$1:$ZZ$1, 0))</f>
        <v/>
      </c>
      <c r="B2231">
        <f>INDEX(resultados!$A$2:$ZZ$2290, 2225, MATCH($B$2, resultados!$A$1:$ZZ$1, 0))</f>
        <v/>
      </c>
      <c r="C2231">
        <f>INDEX(resultados!$A$2:$ZZ$2290, 2225, MATCH($B$3, resultados!$A$1:$ZZ$1, 0))</f>
        <v/>
      </c>
    </row>
    <row r="2232">
      <c r="A2232">
        <f>INDEX(resultados!$A$2:$ZZ$2290, 2226, MATCH($B$1, resultados!$A$1:$ZZ$1, 0))</f>
        <v/>
      </c>
      <c r="B2232">
        <f>INDEX(resultados!$A$2:$ZZ$2290, 2226, MATCH($B$2, resultados!$A$1:$ZZ$1, 0))</f>
        <v/>
      </c>
      <c r="C2232">
        <f>INDEX(resultados!$A$2:$ZZ$2290, 2226, MATCH($B$3, resultados!$A$1:$ZZ$1, 0))</f>
        <v/>
      </c>
    </row>
    <row r="2233">
      <c r="A2233">
        <f>INDEX(resultados!$A$2:$ZZ$2290, 2227, MATCH($B$1, resultados!$A$1:$ZZ$1, 0))</f>
        <v/>
      </c>
      <c r="B2233">
        <f>INDEX(resultados!$A$2:$ZZ$2290, 2227, MATCH($B$2, resultados!$A$1:$ZZ$1, 0))</f>
        <v/>
      </c>
      <c r="C2233">
        <f>INDEX(resultados!$A$2:$ZZ$2290, 2227, MATCH($B$3, resultados!$A$1:$ZZ$1, 0))</f>
        <v/>
      </c>
    </row>
    <row r="2234">
      <c r="A2234">
        <f>INDEX(resultados!$A$2:$ZZ$2290, 2228, MATCH($B$1, resultados!$A$1:$ZZ$1, 0))</f>
        <v/>
      </c>
      <c r="B2234">
        <f>INDEX(resultados!$A$2:$ZZ$2290, 2228, MATCH($B$2, resultados!$A$1:$ZZ$1, 0))</f>
        <v/>
      </c>
      <c r="C2234">
        <f>INDEX(resultados!$A$2:$ZZ$2290, 2228, MATCH($B$3, resultados!$A$1:$ZZ$1, 0))</f>
        <v/>
      </c>
    </row>
    <row r="2235">
      <c r="A2235">
        <f>INDEX(resultados!$A$2:$ZZ$2290, 2229, MATCH($B$1, resultados!$A$1:$ZZ$1, 0))</f>
        <v/>
      </c>
      <c r="B2235">
        <f>INDEX(resultados!$A$2:$ZZ$2290, 2229, MATCH($B$2, resultados!$A$1:$ZZ$1, 0))</f>
        <v/>
      </c>
      <c r="C2235">
        <f>INDEX(resultados!$A$2:$ZZ$2290, 2229, MATCH($B$3, resultados!$A$1:$ZZ$1, 0))</f>
        <v/>
      </c>
    </row>
    <row r="2236">
      <c r="A2236">
        <f>INDEX(resultados!$A$2:$ZZ$2290, 2230, MATCH($B$1, resultados!$A$1:$ZZ$1, 0))</f>
        <v/>
      </c>
      <c r="B2236">
        <f>INDEX(resultados!$A$2:$ZZ$2290, 2230, MATCH($B$2, resultados!$A$1:$ZZ$1, 0))</f>
        <v/>
      </c>
      <c r="C2236">
        <f>INDEX(resultados!$A$2:$ZZ$2290, 2230, MATCH($B$3, resultados!$A$1:$ZZ$1, 0))</f>
        <v/>
      </c>
    </row>
    <row r="2237">
      <c r="A2237">
        <f>INDEX(resultados!$A$2:$ZZ$2290, 2231, MATCH($B$1, resultados!$A$1:$ZZ$1, 0))</f>
        <v/>
      </c>
      <c r="B2237">
        <f>INDEX(resultados!$A$2:$ZZ$2290, 2231, MATCH($B$2, resultados!$A$1:$ZZ$1, 0))</f>
        <v/>
      </c>
      <c r="C2237">
        <f>INDEX(resultados!$A$2:$ZZ$2290, 2231, MATCH($B$3, resultados!$A$1:$ZZ$1, 0))</f>
        <v/>
      </c>
    </row>
    <row r="2238">
      <c r="A2238">
        <f>INDEX(resultados!$A$2:$ZZ$2290, 2232, MATCH($B$1, resultados!$A$1:$ZZ$1, 0))</f>
        <v/>
      </c>
      <c r="B2238">
        <f>INDEX(resultados!$A$2:$ZZ$2290, 2232, MATCH($B$2, resultados!$A$1:$ZZ$1, 0))</f>
        <v/>
      </c>
      <c r="C2238">
        <f>INDEX(resultados!$A$2:$ZZ$2290, 2232, MATCH($B$3, resultados!$A$1:$ZZ$1, 0))</f>
        <v/>
      </c>
    </row>
    <row r="2239">
      <c r="A2239">
        <f>INDEX(resultados!$A$2:$ZZ$2290, 2233, MATCH($B$1, resultados!$A$1:$ZZ$1, 0))</f>
        <v/>
      </c>
      <c r="B2239">
        <f>INDEX(resultados!$A$2:$ZZ$2290, 2233, MATCH($B$2, resultados!$A$1:$ZZ$1, 0))</f>
        <v/>
      </c>
      <c r="C2239">
        <f>INDEX(resultados!$A$2:$ZZ$2290, 2233, MATCH($B$3, resultados!$A$1:$ZZ$1, 0))</f>
        <v/>
      </c>
    </row>
    <row r="2240">
      <c r="A2240">
        <f>INDEX(resultados!$A$2:$ZZ$2290, 2234, MATCH($B$1, resultados!$A$1:$ZZ$1, 0))</f>
        <v/>
      </c>
      <c r="B2240">
        <f>INDEX(resultados!$A$2:$ZZ$2290, 2234, MATCH($B$2, resultados!$A$1:$ZZ$1, 0))</f>
        <v/>
      </c>
      <c r="C2240">
        <f>INDEX(resultados!$A$2:$ZZ$2290, 2234, MATCH($B$3, resultados!$A$1:$ZZ$1, 0))</f>
        <v/>
      </c>
    </row>
    <row r="2241">
      <c r="A2241">
        <f>INDEX(resultados!$A$2:$ZZ$2290, 2235, MATCH($B$1, resultados!$A$1:$ZZ$1, 0))</f>
        <v/>
      </c>
      <c r="B2241">
        <f>INDEX(resultados!$A$2:$ZZ$2290, 2235, MATCH($B$2, resultados!$A$1:$ZZ$1, 0))</f>
        <v/>
      </c>
      <c r="C2241">
        <f>INDEX(resultados!$A$2:$ZZ$2290, 2235, MATCH($B$3, resultados!$A$1:$ZZ$1, 0))</f>
        <v/>
      </c>
    </row>
    <row r="2242">
      <c r="A2242">
        <f>INDEX(resultados!$A$2:$ZZ$2290, 2236, MATCH($B$1, resultados!$A$1:$ZZ$1, 0))</f>
        <v/>
      </c>
      <c r="B2242">
        <f>INDEX(resultados!$A$2:$ZZ$2290, 2236, MATCH($B$2, resultados!$A$1:$ZZ$1, 0))</f>
        <v/>
      </c>
      <c r="C2242">
        <f>INDEX(resultados!$A$2:$ZZ$2290, 2236, MATCH($B$3, resultados!$A$1:$ZZ$1, 0))</f>
        <v/>
      </c>
    </row>
    <row r="2243">
      <c r="A2243">
        <f>INDEX(resultados!$A$2:$ZZ$2290, 2237, MATCH($B$1, resultados!$A$1:$ZZ$1, 0))</f>
        <v/>
      </c>
      <c r="B2243">
        <f>INDEX(resultados!$A$2:$ZZ$2290, 2237, MATCH($B$2, resultados!$A$1:$ZZ$1, 0))</f>
        <v/>
      </c>
      <c r="C2243">
        <f>INDEX(resultados!$A$2:$ZZ$2290, 2237, MATCH($B$3, resultados!$A$1:$ZZ$1, 0))</f>
        <v/>
      </c>
    </row>
    <row r="2244">
      <c r="A2244">
        <f>INDEX(resultados!$A$2:$ZZ$2290, 2238, MATCH($B$1, resultados!$A$1:$ZZ$1, 0))</f>
        <v/>
      </c>
      <c r="B2244">
        <f>INDEX(resultados!$A$2:$ZZ$2290, 2238, MATCH($B$2, resultados!$A$1:$ZZ$1, 0))</f>
        <v/>
      </c>
      <c r="C2244">
        <f>INDEX(resultados!$A$2:$ZZ$2290, 2238, MATCH($B$3, resultados!$A$1:$ZZ$1, 0))</f>
        <v/>
      </c>
    </row>
    <row r="2245">
      <c r="A2245">
        <f>INDEX(resultados!$A$2:$ZZ$2290, 2239, MATCH($B$1, resultados!$A$1:$ZZ$1, 0))</f>
        <v/>
      </c>
      <c r="B2245">
        <f>INDEX(resultados!$A$2:$ZZ$2290, 2239, MATCH($B$2, resultados!$A$1:$ZZ$1, 0))</f>
        <v/>
      </c>
      <c r="C2245">
        <f>INDEX(resultados!$A$2:$ZZ$2290, 2239, MATCH($B$3, resultados!$A$1:$ZZ$1, 0))</f>
        <v/>
      </c>
    </row>
    <row r="2246">
      <c r="A2246">
        <f>INDEX(resultados!$A$2:$ZZ$2290, 2240, MATCH($B$1, resultados!$A$1:$ZZ$1, 0))</f>
        <v/>
      </c>
      <c r="B2246">
        <f>INDEX(resultados!$A$2:$ZZ$2290, 2240, MATCH($B$2, resultados!$A$1:$ZZ$1, 0))</f>
        <v/>
      </c>
      <c r="C2246">
        <f>INDEX(resultados!$A$2:$ZZ$2290, 2240, MATCH($B$3, resultados!$A$1:$ZZ$1, 0))</f>
        <v/>
      </c>
    </row>
    <row r="2247">
      <c r="A2247">
        <f>INDEX(resultados!$A$2:$ZZ$2290, 2241, MATCH($B$1, resultados!$A$1:$ZZ$1, 0))</f>
        <v/>
      </c>
      <c r="B2247">
        <f>INDEX(resultados!$A$2:$ZZ$2290, 2241, MATCH($B$2, resultados!$A$1:$ZZ$1, 0))</f>
        <v/>
      </c>
      <c r="C2247">
        <f>INDEX(resultados!$A$2:$ZZ$2290, 2241, MATCH($B$3, resultados!$A$1:$ZZ$1, 0))</f>
        <v/>
      </c>
    </row>
    <row r="2248">
      <c r="A2248">
        <f>INDEX(resultados!$A$2:$ZZ$2290, 2242, MATCH($B$1, resultados!$A$1:$ZZ$1, 0))</f>
        <v/>
      </c>
      <c r="B2248">
        <f>INDEX(resultados!$A$2:$ZZ$2290, 2242, MATCH($B$2, resultados!$A$1:$ZZ$1, 0))</f>
        <v/>
      </c>
      <c r="C2248">
        <f>INDEX(resultados!$A$2:$ZZ$2290, 2242, MATCH($B$3, resultados!$A$1:$ZZ$1, 0))</f>
        <v/>
      </c>
    </row>
    <row r="2249">
      <c r="A2249">
        <f>INDEX(resultados!$A$2:$ZZ$2290, 2243, MATCH($B$1, resultados!$A$1:$ZZ$1, 0))</f>
        <v/>
      </c>
      <c r="B2249">
        <f>INDEX(resultados!$A$2:$ZZ$2290, 2243, MATCH($B$2, resultados!$A$1:$ZZ$1, 0))</f>
        <v/>
      </c>
      <c r="C2249">
        <f>INDEX(resultados!$A$2:$ZZ$2290, 2243, MATCH($B$3, resultados!$A$1:$ZZ$1, 0))</f>
        <v/>
      </c>
    </row>
    <row r="2250">
      <c r="A2250">
        <f>INDEX(resultados!$A$2:$ZZ$2290, 2244, MATCH($B$1, resultados!$A$1:$ZZ$1, 0))</f>
        <v/>
      </c>
      <c r="B2250">
        <f>INDEX(resultados!$A$2:$ZZ$2290, 2244, MATCH($B$2, resultados!$A$1:$ZZ$1, 0))</f>
        <v/>
      </c>
      <c r="C2250">
        <f>INDEX(resultados!$A$2:$ZZ$2290, 2244, MATCH($B$3, resultados!$A$1:$ZZ$1, 0))</f>
        <v/>
      </c>
    </row>
    <row r="2251">
      <c r="A2251">
        <f>INDEX(resultados!$A$2:$ZZ$2290, 2245, MATCH($B$1, resultados!$A$1:$ZZ$1, 0))</f>
        <v/>
      </c>
      <c r="B2251">
        <f>INDEX(resultados!$A$2:$ZZ$2290, 2245, MATCH($B$2, resultados!$A$1:$ZZ$1, 0))</f>
        <v/>
      </c>
      <c r="C2251">
        <f>INDEX(resultados!$A$2:$ZZ$2290, 2245, MATCH($B$3, resultados!$A$1:$ZZ$1, 0))</f>
        <v/>
      </c>
    </row>
    <row r="2252">
      <c r="A2252">
        <f>INDEX(resultados!$A$2:$ZZ$2290, 2246, MATCH($B$1, resultados!$A$1:$ZZ$1, 0))</f>
        <v/>
      </c>
      <c r="B2252">
        <f>INDEX(resultados!$A$2:$ZZ$2290, 2246, MATCH($B$2, resultados!$A$1:$ZZ$1, 0))</f>
        <v/>
      </c>
      <c r="C2252">
        <f>INDEX(resultados!$A$2:$ZZ$2290, 2246, MATCH($B$3, resultados!$A$1:$ZZ$1, 0))</f>
        <v/>
      </c>
    </row>
    <row r="2253">
      <c r="A2253">
        <f>INDEX(resultados!$A$2:$ZZ$2290, 2247, MATCH($B$1, resultados!$A$1:$ZZ$1, 0))</f>
        <v/>
      </c>
      <c r="B2253">
        <f>INDEX(resultados!$A$2:$ZZ$2290, 2247, MATCH($B$2, resultados!$A$1:$ZZ$1, 0))</f>
        <v/>
      </c>
      <c r="C2253">
        <f>INDEX(resultados!$A$2:$ZZ$2290, 2247, MATCH($B$3, resultados!$A$1:$ZZ$1, 0))</f>
        <v/>
      </c>
    </row>
    <row r="2254">
      <c r="A2254">
        <f>INDEX(resultados!$A$2:$ZZ$2290, 2248, MATCH($B$1, resultados!$A$1:$ZZ$1, 0))</f>
        <v/>
      </c>
      <c r="B2254">
        <f>INDEX(resultados!$A$2:$ZZ$2290, 2248, MATCH($B$2, resultados!$A$1:$ZZ$1, 0))</f>
        <v/>
      </c>
      <c r="C2254">
        <f>INDEX(resultados!$A$2:$ZZ$2290, 2248, MATCH($B$3, resultados!$A$1:$ZZ$1, 0))</f>
        <v/>
      </c>
    </row>
    <row r="2255">
      <c r="A2255">
        <f>INDEX(resultados!$A$2:$ZZ$2290, 2249, MATCH($B$1, resultados!$A$1:$ZZ$1, 0))</f>
        <v/>
      </c>
      <c r="B2255">
        <f>INDEX(resultados!$A$2:$ZZ$2290, 2249, MATCH($B$2, resultados!$A$1:$ZZ$1, 0))</f>
        <v/>
      </c>
      <c r="C2255">
        <f>INDEX(resultados!$A$2:$ZZ$2290, 2249, MATCH($B$3, resultados!$A$1:$ZZ$1, 0))</f>
        <v/>
      </c>
    </row>
    <row r="2256">
      <c r="A2256">
        <f>INDEX(resultados!$A$2:$ZZ$2290, 2250, MATCH($B$1, resultados!$A$1:$ZZ$1, 0))</f>
        <v/>
      </c>
      <c r="B2256">
        <f>INDEX(resultados!$A$2:$ZZ$2290, 2250, MATCH($B$2, resultados!$A$1:$ZZ$1, 0))</f>
        <v/>
      </c>
      <c r="C2256">
        <f>INDEX(resultados!$A$2:$ZZ$2290, 2250, MATCH($B$3, resultados!$A$1:$ZZ$1, 0))</f>
        <v/>
      </c>
    </row>
    <row r="2257">
      <c r="A2257">
        <f>INDEX(resultados!$A$2:$ZZ$2290, 2251, MATCH($B$1, resultados!$A$1:$ZZ$1, 0))</f>
        <v/>
      </c>
      <c r="B2257">
        <f>INDEX(resultados!$A$2:$ZZ$2290, 2251, MATCH($B$2, resultados!$A$1:$ZZ$1, 0))</f>
        <v/>
      </c>
      <c r="C2257">
        <f>INDEX(resultados!$A$2:$ZZ$2290, 2251, MATCH($B$3, resultados!$A$1:$ZZ$1, 0))</f>
        <v/>
      </c>
    </row>
    <row r="2258">
      <c r="A2258">
        <f>INDEX(resultados!$A$2:$ZZ$2290, 2252, MATCH($B$1, resultados!$A$1:$ZZ$1, 0))</f>
        <v/>
      </c>
      <c r="B2258">
        <f>INDEX(resultados!$A$2:$ZZ$2290, 2252, MATCH($B$2, resultados!$A$1:$ZZ$1, 0))</f>
        <v/>
      </c>
      <c r="C2258">
        <f>INDEX(resultados!$A$2:$ZZ$2290, 2252, MATCH($B$3, resultados!$A$1:$ZZ$1, 0))</f>
        <v/>
      </c>
    </row>
    <row r="2259">
      <c r="A2259">
        <f>INDEX(resultados!$A$2:$ZZ$2290, 2253, MATCH($B$1, resultados!$A$1:$ZZ$1, 0))</f>
        <v/>
      </c>
      <c r="B2259">
        <f>INDEX(resultados!$A$2:$ZZ$2290, 2253, MATCH($B$2, resultados!$A$1:$ZZ$1, 0))</f>
        <v/>
      </c>
      <c r="C2259">
        <f>INDEX(resultados!$A$2:$ZZ$2290, 2253, MATCH($B$3, resultados!$A$1:$ZZ$1, 0))</f>
        <v/>
      </c>
    </row>
    <row r="2260">
      <c r="A2260">
        <f>INDEX(resultados!$A$2:$ZZ$2290, 2254, MATCH($B$1, resultados!$A$1:$ZZ$1, 0))</f>
        <v/>
      </c>
      <c r="B2260">
        <f>INDEX(resultados!$A$2:$ZZ$2290, 2254, MATCH($B$2, resultados!$A$1:$ZZ$1, 0))</f>
        <v/>
      </c>
      <c r="C2260">
        <f>INDEX(resultados!$A$2:$ZZ$2290, 2254, MATCH($B$3, resultados!$A$1:$ZZ$1, 0))</f>
        <v/>
      </c>
    </row>
    <row r="2261">
      <c r="A2261">
        <f>INDEX(resultados!$A$2:$ZZ$2290, 2255, MATCH($B$1, resultados!$A$1:$ZZ$1, 0))</f>
        <v/>
      </c>
      <c r="B2261">
        <f>INDEX(resultados!$A$2:$ZZ$2290, 2255, MATCH($B$2, resultados!$A$1:$ZZ$1, 0))</f>
        <v/>
      </c>
      <c r="C2261">
        <f>INDEX(resultados!$A$2:$ZZ$2290, 2255, MATCH($B$3, resultados!$A$1:$ZZ$1, 0))</f>
        <v/>
      </c>
    </row>
    <row r="2262">
      <c r="A2262">
        <f>INDEX(resultados!$A$2:$ZZ$2290, 2256, MATCH($B$1, resultados!$A$1:$ZZ$1, 0))</f>
        <v/>
      </c>
      <c r="B2262">
        <f>INDEX(resultados!$A$2:$ZZ$2290, 2256, MATCH($B$2, resultados!$A$1:$ZZ$1, 0))</f>
        <v/>
      </c>
      <c r="C2262">
        <f>INDEX(resultados!$A$2:$ZZ$2290, 2256, MATCH($B$3, resultados!$A$1:$ZZ$1, 0))</f>
        <v/>
      </c>
    </row>
    <row r="2263">
      <c r="A2263">
        <f>INDEX(resultados!$A$2:$ZZ$2290, 2257, MATCH($B$1, resultados!$A$1:$ZZ$1, 0))</f>
        <v/>
      </c>
      <c r="B2263">
        <f>INDEX(resultados!$A$2:$ZZ$2290, 2257, MATCH($B$2, resultados!$A$1:$ZZ$1, 0))</f>
        <v/>
      </c>
      <c r="C2263">
        <f>INDEX(resultados!$A$2:$ZZ$2290, 2257, MATCH($B$3, resultados!$A$1:$ZZ$1, 0))</f>
        <v/>
      </c>
    </row>
    <row r="2264">
      <c r="A2264">
        <f>INDEX(resultados!$A$2:$ZZ$2290, 2258, MATCH($B$1, resultados!$A$1:$ZZ$1, 0))</f>
        <v/>
      </c>
      <c r="B2264">
        <f>INDEX(resultados!$A$2:$ZZ$2290, 2258, MATCH($B$2, resultados!$A$1:$ZZ$1, 0))</f>
        <v/>
      </c>
      <c r="C2264">
        <f>INDEX(resultados!$A$2:$ZZ$2290, 2258, MATCH($B$3, resultados!$A$1:$ZZ$1, 0))</f>
        <v/>
      </c>
    </row>
    <row r="2265">
      <c r="A2265">
        <f>INDEX(resultados!$A$2:$ZZ$2290, 2259, MATCH($B$1, resultados!$A$1:$ZZ$1, 0))</f>
        <v/>
      </c>
      <c r="B2265">
        <f>INDEX(resultados!$A$2:$ZZ$2290, 2259, MATCH($B$2, resultados!$A$1:$ZZ$1, 0))</f>
        <v/>
      </c>
      <c r="C2265">
        <f>INDEX(resultados!$A$2:$ZZ$2290, 2259, MATCH($B$3, resultados!$A$1:$ZZ$1, 0))</f>
        <v/>
      </c>
    </row>
    <row r="2266">
      <c r="A2266">
        <f>INDEX(resultados!$A$2:$ZZ$2290, 2260, MATCH($B$1, resultados!$A$1:$ZZ$1, 0))</f>
        <v/>
      </c>
      <c r="B2266">
        <f>INDEX(resultados!$A$2:$ZZ$2290, 2260, MATCH($B$2, resultados!$A$1:$ZZ$1, 0))</f>
        <v/>
      </c>
      <c r="C2266">
        <f>INDEX(resultados!$A$2:$ZZ$2290, 2260, MATCH($B$3, resultados!$A$1:$ZZ$1, 0))</f>
        <v/>
      </c>
    </row>
    <row r="2267">
      <c r="A2267">
        <f>INDEX(resultados!$A$2:$ZZ$2290, 2261, MATCH($B$1, resultados!$A$1:$ZZ$1, 0))</f>
        <v/>
      </c>
      <c r="B2267">
        <f>INDEX(resultados!$A$2:$ZZ$2290, 2261, MATCH($B$2, resultados!$A$1:$ZZ$1, 0))</f>
        <v/>
      </c>
      <c r="C2267">
        <f>INDEX(resultados!$A$2:$ZZ$2290, 2261, MATCH($B$3, resultados!$A$1:$ZZ$1, 0))</f>
        <v/>
      </c>
    </row>
    <row r="2268">
      <c r="A2268">
        <f>INDEX(resultados!$A$2:$ZZ$2290, 2262, MATCH($B$1, resultados!$A$1:$ZZ$1, 0))</f>
        <v/>
      </c>
      <c r="B2268">
        <f>INDEX(resultados!$A$2:$ZZ$2290, 2262, MATCH($B$2, resultados!$A$1:$ZZ$1, 0))</f>
        <v/>
      </c>
      <c r="C2268">
        <f>INDEX(resultados!$A$2:$ZZ$2290, 2262, MATCH($B$3, resultados!$A$1:$ZZ$1, 0))</f>
        <v/>
      </c>
    </row>
    <row r="2269">
      <c r="A2269">
        <f>INDEX(resultados!$A$2:$ZZ$2290, 2263, MATCH($B$1, resultados!$A$1:$ZZ$1, 0))</f>
        <v/>
      </c>
      <c r="B2269">
        <f>INDEX(resultados!$A$2:$ZZ$2290, 2263, MATCH($B$2, resultados!$A$1:$ZZ$1, 0))</f>
        <v/>
      </c>
      <c r="C2269">
        <f>INDEX(resultados!$A$2:$ZZ$2290, 2263, MATCH($B$3, resultados!$A$1:$ZZ$1, 0))</f>
        <v/>
      </c>
    </row>
    <row r="2270">
      <c r="A2270">
        <f>INDEX(resultados!$A$2:$ZZ$2290, 2264, MATCH($B$1, resultados!$A$1:$ZZ$1, 0))</f>
        <v/>
      </c>
      <c r="B2270">
        <f>INDEX(resultados!$A$2:$ZZ$2290, 2264, MATCH($B$2, resultados!$A$1:$ZZ$1, 0))</f>
        <v/>
      </c>
      <c r="C2270">
        <f>INDEX(resultados!$A$2:$ZZ$2290, 2264, MATCH($B$3, resultados!$A$1:$ZZ$1, 0))</f>
        <v/>
      </c>
    </row>
    <row r="2271">
      <c r="A2271">
        <f>INDEX(resultados!$A$2:$ZZ$2290, 2265, MATCH($B$1, resultados!$A$1:$ZZ$1, 0))</f>
        <v/>
      </c>
      <c r="B2271">
        <f>INDEX(resultados!$A$2:$ZZ$2290, 2265, MATCH($B$2, resultados!$A$1:$ZZ$1, 0))</f>
        <v/>
      </c>
      <c r="C2271">
        <f>INDEX(resultados!$A$2:$ZZ$2290, 2265, MATCH($B$3, resultados!$A$1:$ZZ$1, 0))</f>
        <v/>
      </c>
    </row>
    <row r="2272">
      <c r="A2272">
        <f>INDEX(resultados!$A$2:$ZZ$2290, 2266, MATCH($B$1, resultados!$A$1:$ZZ$1, 0))</f>
        <v/>
      </c>
      <c r="B2272">
        <f>INDEX(resultados!$A$2:$ZZ$2290, 2266, MATCH($B$2, resultados!$A$1:$ZZ$1, 0))</f>
        <v/>
      </c>
      <c r="C2272">
        <f>INDEX(resultados!$A$2:$ZZ$2290, 2266, MATCH($B$3, resultados!$A$1:$ZZ$1, 0))</f>
        <v/>
      </c>
    </row>
    <row r="2273">
      <c r="A2273">
        <f>INDEX(resultados!$A$2:$ZZ$2290, 2267, MATCH($B$1, resultados!$A$1:$ZZ$1, 0))</f>
        <v/>
      </c>
      <c r="B2273">
        <f>INDEX(resultados!$A$2:$ZZ$2290, 2267, MATCH($B$2, resultados!$A$1:$ZZ$1, 0))</f>
        <v/>
      </c>
      <c r="C2273">
        <f>INDEX(resultados!$A$2:$ZZ$2290, 2267, MATCH($B$3, resultados!$A$1:$ZZ$1, 0))</f>
        <v/>
      </c>
    </row>
    <row r="2274">
      <c r="A2274">
        <f>INDEX(resultados!$A$2:$ZZ$2290, 2268, MATCH($B$1, resultados!$A$1:$ZZ$1, 0))</f>
        <v/>
      </c>
      <c r="B2274">
        <f>INDEX(resultados!$A$2:$ZZ$2290, 2268, MATCH($B$2, resultados!$A$1:$ZZ$1, 0))</f>
        <v/>
      </c>
      <c r="C2274">
        <f>INDEX(resultados!$A$2:$ZZ$2290, 2268, MATCH($B$3, resultados!$A$1:$ZZ$1, 0))</f>
        <v/>
      </c>
    </row>
    <row r="2275">
      <c r="A2275">
        <f>INDEX(resultados!$A$2:$ZZ$2290, 2269, MATCH($B$1, resultados!$A$1:$ZZ$1, 0))</f>
        <v/>
      </c>
      <c r="B2275">
        <f>INDEX(resultados!$A$2:$ZZ$2290, 2269, MATCH($B$2, resultados!$A$1:$ZZ$1, 0))</f>
        <v/>
      </c>
      <c r="C2275">
        <f>INDEX(resultados!$A$2:$ZZ$2290, 2269, MATCH($B$3, resultados!$A$1:$ZZ$1, 0))</f>
        <v/>
      </c>
    </row>
    <row r="2276">
      <c r="A2276">
        <f>INDEX(resultados!$A$2:$ZZ$2290, 2270, MATCH($B$1, resultados!$A$1:$ZZ$1, 0))</f>
        <v/>
      </c>
      <c r="B2276">
        <f>INDEX(resultados!$A$2:$ZZ$2290, 2270, MATCH($B$2, resultados!$A$1:$ZZ$1, 0))</f>
        <v/>
      </c>
      <c r="C2276">
        <f>INDEX(resultados!$A$2:$ZZ$2290, 2270, MATCH($B$3, resultados!$A$1:$ZZ$1, 0))</f>
        <v/>
      </c>
    </row>
    <row r="2277">
      <c r="A2277">
        <f>INDEX(resultados!$A$2:$ZZ$2290, 2271, MATCH($B$1, resultados!$A$1:$ZZ$1, 0))</f>
        <v/>
      </c>
      <c r="B2277">
        <f>INDEX(resultados!$A$2:$ZZ$2290, 2271, MATCH($B$2, resultados!$A$1:$ZZ$1, 0))</f>
        <v/>
      </c>
      <c r="C2277">
        <f>INDEX(resultados!$A$2:$ZZ$2290, 2271, MATCH($B$3, resultados!$A$1:$ZZ$1, 0))</f>
        <v/>
      </c>
    </row>
    <row r="2278">
      <c r="A2278">
        <f>INDEX(resultados!$A$2:$ZZ$2290, 2272, MATCH($B$1, resultados!$A$1:$ZZ$1, 0))</f>
        <v/>
      </c>
      <c r="B2278">
        <f>INDEX(resultados!$A$2:$ZZ$2290, 2272, MATCH($B$2, resultados!$A$1:$ZZ$1, 0))</f>
        <v/>
      </c>
      <c r="C2278">
        <f>INDEX(resultados!$A$2:$ZZ$2290, 2272, MATCH($B$3, resultados!$A$1:$ZZ$1, 0))</f>
        <v/>
      </c>
    </row>
    <row r="2279">
      <c r="A2279">
        <f>INDEX(resultados!$A$2:$ZZ$2290, 2273, MATCH($B$1, resultados!$A$1:$ZZ$1, 0))</f>
        <v/>
      </c>
      <c r="B2279">
        <f>INDEX(resultados!$A$2:$ZZ$2290, 2273, MATCH($B$2, resultados!$A$1:$ZZ$1, 0))</f>
        <v/>
      </c>
      <c r="C2279">
        <f>INDEX(resultados!$A$2:$ZZ$2290, 2273, MATCH($B$3, resultados!$A$1:$ZZ$1, 0))</f>
        <v/>
      </c>
    </row>
    <row r="2280">
      <c r="A2280">
        <f>INDEX(resultados!$A$2:$ZZ$2290, 2274, MATCH($B$1, resultados!$A$1:$ZZ$1, 0))</f>
        <v/>
      </c>
      <c r="B2280">
        <f>INDEX(resultados!$A$2:$ZZ$2290, 2274, MATCH($B$2, resultados!$A$1:$ZZ$1, 0))</f>
        <v/>
      </c>
      <c r="C2280">
        <f>INDEX(resultados!$A$2:$ZZ$2290, 2274, MATCH($B$3, resultados!$A$1:$ZZ$1, 0))</f>
        <v/>
      </c>
    </row>
    <row r="2281">
      <c r="A2281">
        <f>INDEX(resultados!$A$2:$ZZ$2290, 2275, MATCH($B$1, resultados!$A$1:$ZZ$1, 0))</f>
        <v/>
      </c>
      <c r="B2281">
        <f>INDEX(resultados!$A$2:$ZZ$2290, 2275, MATCH($B$2, resultados!$A$1:$ZZ$1, 0))</f>
        <v/>
      </c>
      <c r="C2281">
        <f>INDEX(resultados!$A$2:$ZZ$2290, 2275, MATCH($B$3, resultados!$A$1:$ZZ$1, 0))</f>
        <v/>
      </c>
    </row>
    <row r="2282">
      <c r="A2282">
        <f>INDEX(resultados!$A$2:$ZZ$2290, 2276, MATCH($B$1, resultados!$A$1:$ZZ$1, 0))</f>
        <v/>
      </c>
      <c r="B2282">
        <f>INDEX(resultados!$A$2:$ZZ$2290, 2276, MATCH($B$2, resultados!$A$1:$ZZ$1, 0))</f>
        <v/>
      </c>
      <c r="C2282">
        <f>INDEX(resultados!$A$2:$ZZ$2290, 2276, MATCH($B$3, resultados!$A$1:$ZZ$1, 0))</f>
        <v/>
      </c>
    </row>
    <row r="2283">
      <c r="A2283">
        <f>INDEX(resultados!$A$2:$ZZ$2290, 2277, MATCH($B$1, resultados!$A$1:$ZZ$1, 0))</f>
        <v/>
      </c>
      <c r="B2283">
        <f>INDEX(resultados!$A$2:$ZZ$2290, 2277, MATCH($B$2, resultados!$A$1:$ZZ$1, 0))</f>
        <v/>
      </c>
      <c r="C2283">
        <f>INDEX(resultados!$A$2:$ZZ$2290, 2277, MATCH($B$3, resultados!$A$1:$ZZ$1, 0))</f>
        <v/>
      </c>
    </row>
    <row r="2284">
      <c r="A2284">
        <f>INDEX(resultados!$A$2:$ZZ$2290, 2278, MATCH($B$1, resultados!$A$1:$ZZ$1, 0))</f>
        <v/>
      </c>
      <c r="B2284">
        <f>INDEX(resultados!$A$2:$ZZ$2290, 2278, MATCH($B$2, resultados!$A$1:$ZZ$1, 0))</f>
        <v/>
      </c>
      <c r="C2284">
        <f>INDEX(resultados!$A$2:$ZZ$2290, 2278, MATCH($B$3, resultados!$A$1:$ZZ$1, 0))</f>
        <v/>
      </c>
    </row>
    <row r="2285">
      <c r="A2285">
        <f>INDEX(resultados!$A$2:$ZZ$2290, 2279, MATCH($B$1, resultados!$A$1:$ZZ$1, 0))</f>
        <v/>
      </c>
      <c r="B2285">
        <f>INDEX(resultados!$A$2:$ZZ$2290, 2279, MATCH($B$2, resultados!$A$1:$ZZ$1, 0))</f>
        <v/>
      </c>
      <c r="C2285">
        <f>INDEX(resultados!$A$2:$ZZ$2290, 2279, MATCH($B$3, resultados!$A$1:$ZZ$1, 0))</f>
        <v/>
      </c>
    </row>
    <row r="2286">
      <c r="A2286">
        <f>INDEX(resultados!$A$2:$ZZ$2290, 2280, MATCH($B$1, resultados!$A$1:$ZZ$1, 0))</f>
        <v/>
      </c>
      <c r="B2286">
        <f>INDEX(resultados!$A$2:$ZZ$2290, 2280, MATCH($B$2, resultados!$A$1:$ZZ$1, 0))</f>
        <v/>
      </c>
      <c r="C2286">
        <f>INDEX(resultados!$A$2:$ZZ$2290, 2280, MATCH($B$3, resultados!$A$1:$ZZ$1, 0))</f>
        <v/>
      </c>
    </row>
    <row r="2287">
      <c r="A2287">
        <f>INDEX(resultados!$A$2:$ZZ$2290, 2281, MATCH($B$1, resultados!$A$1:$ZZ$1, 0))</f>
        <v/>
      </c>
      <c r="B2287">
        <f>INDEX(resultados!$A$2:$ZZ$2290, 2281, MATCH($B$2, resultados!$A$1:$ZZ$1, 0))</f>
        <v/>
      </c>
      <c r="C2287">
        <f>INDEX(resultados!$A$2:$ZZ$2290, 2281, MATCH($B$3, resultados!$A$1:$ZZ$1, 0))</f>
        <v/>
      </c>
    </row>
    <row r="2288">
      <c r="A2288">
        <f>INDEX(resultados!$A$2:$ZZ$2290, 2282, MATCH($B$1, resultados!$A$1:$ZZ$1, 0))</f>
        <v/>
      </c>
      <c r="B2288">
        <f>INDEX(resultados!$A$2:$ZZ$2290, 2282, MATCH($B$2, resultados!$A$1:$ZZ$1, 0))</f>
        <v/>
      </c>
      <c r="C2288">
        <f>INDEX(resultados!$A$2:$ZZ$2290, 2282, MATCH($B$3, resultados!$A$1:$ZZ$1, 0))</f>
        <v/>
      </c>
    </row>
    <row r="2289">
      <c r="A2289">
        <f>INDEX(resultados!$A$2:$ZZ$2290, 2283, MATCH($B$1, resultados!$A$1:$ZZ$1, 0))</f>
        <v/>
      </c>
      <c r="B2289">
        <f>INDEX(resultados!$A$2:$ZZ$2290, 2283, MATCH($B$2, resultados!$A$1:$ZZ$1, 0))</f>
        <v/>
      </c>
      <c r="C2289">
        <f>INDEX(resultados!$A$2:$ZZ$2290, 2283, MATCH($B$3, resultados!$A$1:$ZZ$1, 0))</f>
        <v/>
      </c>
    </row>
    <row r="2290">
      <c r="A2290">
        <f>INDEX(resultados!$A$2:$ZZ$2290, 2284, MATCH($B$1, resultados!$A$1:$ZZ$1, 0))</f>
        <v/>
      </c>
      <c r="B2290">
        <f>INDEX(resultados!$A$2:$ZZ$2290, 2284, MATCH($B$2, resultados!$A$1:$ZZ$1, 0))</f>
        <v/>
      </c>
      <c r="C2290">
        <f>INDEX(resultados!$A$2:$ZZ$2290, 2284, MATCH($B$3, resultados!$A$1:$ZZ$1, 0))</f>
        <v/>
      </c>
    </row>
    <row r="2291">
      <c r="A2291">
        <f>INDEX(resultados!$A$2:$ZZ$2290, 2285, MATCH($B$1, resultados!$A$1:$ZZ$1, 0))</f>
        <v/>
      </c>
      <c r="B2291">
        <f>INDEX(resultados!$A$2:$ZZ$2290, 2285, MATCH($B$2, resultados!$A$1:$ZZ$1, 0))</f>
        <v/>
      </c>
      <c r="C2291">
        <f>INDEX(resultados!$A$2:$ZZ$2290, 2285, MATCH($B$3, resultados!$A$1:$ZZ$1, 0))</f>
        <v/>
      </c>
    </row>
    <row r="2292">
      <c r="A2292">
        <f>INDEX(resultados!$A$2:$ZZ$2290, 2286, MATCH($B$1, resultados!$A$1:$ZZ$1, 0))</f>
        <v/>
      </c>
      <c r="B2292">
        <f>INDEX(resultados!$A$2:$ZZ$2290, 2286, MATCH($B$2, resultados!$A$1:$ZZ$1, 0))</f>
        <v/>
      </c>
      <c r="C2292">
        <f>INDEX(resultados!$A$2:$ZZ$2290, 2286, MATCH($B$3, resultados!$A$1:$ZZ$1, 0))</f>
        <v/>
      </c>
    </row>
    <row r="2293">
      <c r="A2293">
        <f>INDEX(resultados!$A$2:$ZZ$2290, 2287, MATCH($B$1, resultados!$A$1:$ZZ$1, 0))</f>
        <v/>
      </c>
      <c r="B2293">
        <f>INDEX(resultados!$A$2:$ZZ$2290, 2287, MATCH($B$2, resultados!$A$1:$ZZ$1, 0))</f>
        <v/>
      </c>
      <c r="C2293">
        <f>INDEX(resultados!$A$2:$ZZ$2290, 2287, MATCH($B$3, resultados!$A$1:$ZZ$1, 0))</f>
        <v/>
      </c>
    </row>
    <row r="2294">
      <c r="A2294">
        <f>INDEX(resultados!$A$2:$ZZ$2290, 2288, MATCH($B$1, resultados!$A$1:$ZZ$1, 0))</f>
        <v/>
      </c>
      <c r="B2294">
        <f>INDEX(resultados!$A$2:$ZZ$2290, 2288, MATCH($B$2, resultados!$A$1:$ZZ$1, 0))</f>
        <v/>
      </c>
      <c r="C2294">
        <f>INDEX(resultados!$A$2:$ZZ$2290, 2288, MATCH($B$3, resultados!$A$1:$ZZ$1, 0))</f>
        <v/>
      </c>
    </row>
    <row r="2295">
      <c r="A2295">
        <f>INDEX(resultados!$A$2:$ZZ$2290, 2289, MATCH($B$1, resultados!$A$1:$ZZ$1, 0))</f>
        <v/>
      </c>
      <c r="B2295">
        <f>INDEX(resultados!$A$2:$ZZ$2290, 2289, MATCH($B$2, resultados!$A$1:$ZZ$1, 0))</f>
        <v/>
      </c>
      <c r="C2295">
        <f>INDEX(resultados!$A$2:$ZZ$2290, 2289,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6.0918</v>
      </c>
      <c r="E2" t="n">
        <v>16.42</v>
      </c>
      <c r="F2" t="n">
        <v>8.789999999999999</v>
      </c>
      <c r="G2" t="n">
        <v>5.12</v>
      </c>
      <c r="H2" t="n">
        <v>0.07000000000000001</v>
      </c>
      <c r="I2" t="n">
        <v>103</v>
      </c>
      <c r="J2" t="n">
        <v>242.64</v>
      </c>
      <c r="K2" t="n">
        <v>58.47</v>
      </c>
      <c r="L2" t="n">
        <v>1</v>
      </c>
      <c r="M2" t="n">
        <v>101</v>
      </c>
      <c r="N2" t="n">
        <v>58.17</v>
      </c>
      <c r="O2" t="n">
        <v>30160.1</v>
      </c>
      <c r="P2" t="n">
        <v>141.39</v>
      </c>
      <c r="Q2" t="n">
        <v>204.31</v>
      </c>
      <c r="R2" t="n">
        <v>87.48</v>
      </c>
      <c r="S2" t="n">
        <v>17.37</v>
      </c>
      <c r="T2" t="n">
        <v>32466.23</v>
      </c>
      <c r="U2" t="n">
        <v>0.2</v>
      </c>
      <c r="V2" t="n">
        <v>0.58</v>
      </c>
      <c r="W2" t="n">
        <v>1.3</v>
      </c>
      <c r="X2" t="n">
        <v>2.1</v>
      </c>
      <c r="Y2" t="n">
        <v>1</v>
      </c>
      <c r="Z2" t="n">
        <v>10</v>
      </c>
      <c r="AA2" t="n">
        <v>171.6535080773848</v>
      </c>
      <c r="AB2" t="n">
        <v>234.8639025696849</v>
      </c>
      <c r="AC2" t="n">
        <v>212.4488213420596</v>
      </c>
      <c r="AD2" t="n">
        <v>171653.5080773848</v>
      </c>
      <c r="AE2" t="n">
        <v>234863.9025696849</v>
      </c>
      <c r="AF2" t="n">
        <v>1.37187724054502e-06</v>
      </c>
      <c r="AG2" t="n">
        <v>0.2280555555555556</v>
      </c>
      <c r="AH2" t="n">
        <v>212448.8213420596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6.8253</v>
      </c>
      <c r="E3" t="n">
        <v>14.65</v>
      </c>
      <c r="F3" t="n">
        <v>8.26</v>
      </c>
      <c r="G3" t="n">
        <v>6.44</v>
      </c>
      <c r="H3" t="n">
        <v>0.09</v>
      </c>
      <c r="I3" t="n">
        <v>77</v>
      </c>
      <c r="J3" t="n">
        <v>243.08</v>
      </c>
      <c r="K3" t="n">
        <v>58.47</v>
      </c>
      <c r="L3" t="n">
        <v>1.25</v>
      </c>
      <c r="M3" t="n">
        <v>75</v>
      </c>
      <c r="N3" t="n">
        <v>58.36</v>
      </c>
      <c r="O3" t="n">
        <v>30214.33</v>
      </c>
      <c r="P3" t="n">
        <v>132.64</v>
      </c>
      <c r="Q3" t="n">
        <v>204.23</v>
      </c>
      <c r="R3" t="n">
        <v>70.56999999999999</v>
      </c>
      <c r="S3" t="n">
        <v>17.37</v>
      </c>
      <c r="T3" t="n">
        <v>24140.52</v>
      </c>
      <c r="U3" t="n">
        <v>0.25</v>
      </c>
      <c r="V3" t="n">
        <v>0.62</v>
      </c>
      <c r="W3" t="n">
        <v>1.27</v>
      </c>
      <c r="X3" t="n">
        <v>1.56</v>
      </c>
      <c r="Y3" t="n">
        <v>1</v>
      </c>
      <c r="Z3" t="n">
        <v>10</v>
      </c>
      <c r="AA3" t="n">
        <v>144.0954605598734</v>
      </c>
      <c r="AB3" t="n">
        <v>197.1577661809934</v>
      </c>
      <c r="AC3" t="n">
        <v>178.3413056893979</v>
      </c>
      <c r="AD3" t="n">
        <v>144095.4605598734</v>
      </c>
      <c r="AE3" t="n">
        <v>197157.7661809934</v>
      </c>
      <c r="AF3" t="n">
        <v>1.537061907792759e-06</v>
      </c>
      <c r="AG3" t="n">
        <v>0.2034722222222222</v>
      </c>
      <c r="AH3" t="n">
        <v>178341.3056893979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7.3505</v>
      </c>
      <c r="E4" t="n">
        <v>13.6</v>
      </c>
      <c r="F4" t="n">
        <v>7.92</v>
      </c>
      <c r="G4" t="n">
        <v>7.66</v>
      </c>
      <c r="H4" t="n">
        <v>0.11</v>
      </c>
      <c r="I4" t="n">
        <v>62</v>
      </c>
      <c r="J4" t="n">
        <v>243.52</v>
      </c>
      <c r="K4" t="n">
        <v>58.47</v>
      </c>
      <c r="L4" t="n">
        <v>1.5</v>
      </c>
      <c r="M4" t="n">
        <v>60</v>
      </c>
      <c r="N4" t="n">
        <v>58.55</v>
      </c>
      <c r="O4" t="n">
        <v>30268.64</v>
      </c>
      <c r="P4" t="n">
        <v>127.09</v>
      </c>
      <c r="Q4" t="n">
        <v>204.24</v>
      </c>
      <c r="R4" t="n">
        <v>60.1</v>
      </c>
      <c r="S4" t="n">
        <v>17.37</v>
      </c>
      <c r="T4" t="n">
        <v>18980.88</v>
      </c>
      <c r="U4" t="n">
        <v>0.29</v>
      </c>
      <c r="V4" t="n">
        <v>0.65</v>
      </c>
      <c r="W4" t="n">
        <v>1.23</v>
      </c>
      <c r="X4" t="n">
        <v>1.23</v>
      </c>
      <c r="Y4" t="n">
        <v>1</v>
      </c>
      <c r="Z4" t="n">
        <v>10</v>
      </c>
      <c r="AA4" t="n">
        <v>128.4315707189379</v>
      </c>
      <c r="AB4" t="n">
        <v>175.7257410585877</v>
      </c>
      <c r="AC4" t="n">
        <v>158.9547229646317</v>
      </c>
      <c r="AD4" t="n">
        <v>128431.5707189379</v>
      </c>
      <c r="AE4" t="n">
        <v>175725.7410585877</v>
      </c>
      <c r="AF4" t="n">
        <v>1.655337282351057e-06</v>
      </c>
      <c r="AG4" t="n">
        <v>0.1888888888888889</v>
      </c>
      <c r="AH4" t="n">
        <v>158954.7229646317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7.7376</v>
      </c>
      <c r="E5" t="n">
        <v>12.92</v>
      </c>
      <c r="F5" t="n">
        <v>7.71</v>
      </c>
      <c r="G5" t="n">
        <v>8.9</v>
      </c>
      <c r="H5" t="n">
        <v>0.13</v>
      </c>
      <c r="I5" t="n">
        <v>52</v>
      </c>
      <c r="J5" t="n">
        <v>243.96</v>
      </c>
      <c r="K5" t="n">
        <v>58.47</v>
      </c>
      <c r="L5" t="n">
        <v>1.75</v>
      </c>
      <c r="M5" t="n">
        <v>50</v>
      </c>
      <c r="N5" t="n">
        <v>58.74</v>
      </c>
      <c r="O5" t="n">
        <v>30323.01</v>
      </c>
      <c r="P5" t="n">
        <v>123.63</v>
      </c>
      <c r="Q5" t="n">
        <v>204.19</v>
      </c>
      <c r="R5" t="n">
        <v>53.78</v>
      </c>
      <c r="S5" t="n">
        <v>17.37</v>
      </c>
      <c r="T5" t="n">
        <v>15871.45</v>
      </c>
      <c r="U5" t="n">
        <v>0.32</v>
      </c>
      <c r="V5" t="n">
        <v>0.66</v>
      </c>
      <c r="W5" t="n">
        <v>1.21</v>
      </c>
      <c r="X5" t="n">
        <v>1.02</v>
      </c>
      <c r="Y5" t="n">
        <v>1</v>
      </c>
      <c r="Z5" t="n">
        <v>10</v>
      </c>
      <c r="AA5" t="n">
        <v>118.8473995315216</v>
      </c>
      <c r="AB5" t="n">
        <v>162.61225521618</v>
      </c>
      <c r="AC5" t="n">
        <v>147.0927698061263</v>
      </c>
      <c r="AD5" t="n">
        <v>118847.3995315216</v>
      </c>
      <c r="AE5" t="n">
        <v>162612.25521618</v>
      </c>
      <c r="AF5" t="n">
        <v>1.742512448938105e-06</v>
      </c>
      <c r="AG5" t="n">
        <v>0.1794444444444444</v>
      </c>
      <c r="AH5" t="n">
        <v>147092.7698061262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8.0221</v>
      </c>
      <c r="E6" t="n">
        <v>12.47</v>
      </c>
      <c r="F6" t="n">
        <v>7.58</v>
      </c>
      <c r="G6" t="n">
        <v>10.11</v>
      </c>
      <c r="H6" t="n">
        <v>0.15</v>
      </c>
      <c r="I6" t="n">
        <v>45</v>
      </c>
      <c r="J6" t="n">
        <v>244.41</v>
      </c>
      <c r="K6" t="n">
        <v>58.47</v>
      </c>
      <c r="L6" t="n">
        <v>2</v>
      </c>
      <c r="M6" t="n">
        <v>43</v>
      </c>
      <c r="N6" t="n">
        <v>58.93</v>
      </c>
      <c r="O6" t="n">
        <v>30377.45</v>
      </c>
      <c r="P6" t="n">
        <v>121.46</v>
      </c>
      <c r="Q6" t="n">
        <v>204.2</v>
      </c>
      <c r="R6" t="n">
        <v>49.46</v>
      </c>
      <c r="S6" t="n">
        <v>17.37</v>
      </c>
      <c r="T6" t="n">
        <v>13748.5</v>
      </c>
      <c r="U6" t="n">
        <v>0.35</v>
      </c>
      <c r="V6" t="n">
        <v>0.67</v>
      </c>
      <c r="W6" t="n">
        <v>1.21</v>
      </c>
      <c r="X6" t="n">
        <v>0.89</v>
      </c>
      <c r="Y6" t="n">
        <v>1</v>
      </c>
      <c r="Z6" t="n">
        <v>10</v>
      </c>
      <c r="AA6" t="n">
        <v>112.7368107483792</v>
      </c>
      <c r="AB6" t="n">
        <v>154.2514780629376</v>
      </c>
      <c r="AC6" t="n">
        <v>139.5299334899622</v>
      </c>
      <c r="AD6" t="n">
        <v>112736.8107483792</v>
      </c>
      <c r="AE6" t="n">
        <v>154251.4780629376</v>
      </c>
      <c r="AF6" t="n">
        <v>1.8065820301678e-06</v>
      </c>
      <c r="AG6" t="n">
        <v>0.1731944444444445</v>
      </c>
      <c r="AH6" t="n">
        <v>139529.9334899622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8.293200000000001</v>
      </c>
      <c r="E7" t="n">
        <v>12.06</v>
      </c>
      <c r="F7" t="n">
        <v>7.46</v>
      </c>
      <c r="G7" t="n">
        <v>11.48</v>
      </c>
      <c r="H7" t="n">
        <v>0.16</v>
      </c>
      <c r="I7" t="n">
        <v>39</v>
      </c>
      <c r="J7" t="n">
        <v>244.85</v>
      </c>
      <c r="K7" t="n">
        <v>58.47</v>
      </c>
      <c r="L7" t="n">
        <v>2.25</v>
      </c>
      <c r="M7" t="n">
        <v>37</v>
      </c>
      <c r="N7" t="n">
        <v>59.12</v>
      </c>
      <c r="O7" t="n">
        <v>30431.96</v>
      </c>
      <c r="P7" t="n">
        <v>119.4</v>
      </c>
      <c r="Q7" t="n">
        <v>204.17</v>
      </c>
      <c r="R7" t="n">
        <v>45.62</v>
      </c>
      <c r="S7" t="n">
        <v>17.37</v>
      </c>
      <c r="T7" t="n">
        <v>11856.96</v>
      </c>
      <c r="U7" t="n">
        <v>0.38</v>
      </c>
      <c r="V7" t="n">
        <v>0.68</v>
      </c>
      <c r="W7" t="n">
        <v>1.2</v>
      </c>
      <c r="X7" t="n">
        <v>0.77</v>
      </c>
      <c r="Y7" t="n">
        <v>1</v>
      </c>
      <c r="Z7" t="n">
        <v>10</v>
      </c>
      <c r="AA7" t="n">
        <v>107.3226609964798</v>
      </c>
      <c r="AB7" t="n">
        <v>146.8435995169631</v>
      </c>
      <c r="AC7" t="n">
        <v>132.8290524753903</v>
      </c>
      <c r="AD7" t="n">
        <v>107322.6609964798</v>
      </c>
      <c r="AE7" t="n">
        <v>146843.5995169631</v>
      </c>
      <c r="AF7" t="n">
        <v>1.867633922861545e-06</v>
      </c>
      <c r="AG7" t="n">
        <v>0.1675</v>
      </c>
      <c r="AH7" t="n">
        <v>132829.0524753903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8.477600000000001</v>
      </c>
      <c r="E8" t="n">
        <v>11.8</v>
      </c>
      <c r="F8" t="n">
        <v>7.39</v>
      </c>
      <c r="G8" t="n">
        <v>12.66</v>
      </c>
      <c r="H8" t="n">
        <v>0.18</v>
      </c>
      <c r="I8" t="n">
        <v>35</v>
      </c>
      <c r="J8" t="n">
        <v>245.29</v>
      </c>
      <c r="K8" t="n">
        <v>58.47</v>
      </c>
      <c r="L8" t="n">
        <v>2.5</v>
      </c>
      <c r="M8" t="n">
        <v>33</v>
      </c>
      <c r="N8" t="n">
        <v>59.32</v>
      </c>
      <c r="O8" t="n">
        <v>30486.54</v>
      </c>
      <c r="P8" t="n">
        <v>118.08</v>
      </c>
      <c r="Q8" t="n">
        <v>204.16</v>
      </c>
      <c r="R8" t="n">
        <v>43.42</v>
      </c>
      <c r="S8" t="n">
        <v>17.37</v>
      </c>
      <c r="T8" t="n">
        <v>10776.21</v>
      </c>
      <c r="U8" t="n">
        <v>0.4</v>
      </c>
      <c r="V8" t="n">
        <v>0.6899999999999999</v>
      </c>
      <c r="W8" t="n">
        <v>1.2</v>
      </c>
      <c r="X8" t="n">
        <v>0.6899999999999999</v>
      </c>
      <c r="Y8" t="n">
        <v>1</v>
      </c>
      <c r="Z8" t="n">
        <v>10</v>
      </c>
      <c r="AA8" t="n">
        <v>103.9309558630939</v>
      </c>
      <c r="AB8" t="n">
        <v>142.2029189219968</v>
      </c>
      <c r="AC8" t="n">
        <v>128.63127192317</v>
      </c>
      <c r="AD8" t="n">
        <v>103930.9558630939</v>
      </c>
      <c r="AE8" t="n">
        <v>142202.9189219968</v>
      </c>
      <c r="AF8" t="n">
        <v>1.909160920326416e-06</v>
      </c>
      <c r="AG8" t="n">
        <v>0.1638888888888889</v>
      </c>
      <c r="AH8" t="n">
        <v>128631.27192317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8.6256</v>
      </c>
      <c r="E9" t="n">
        <v>11.59</v>
      </c>
      <c r="F9" t="n">
        <v>7.33</v>
      </c>
      <c r="G9" t="n">
        <v>13.73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117.04</v>
      </c>
      <c r="Q9" t="n">
        <v>204.16</v>
      </c>
      <c r="R9" t="n">
        <v>41.45</v>
      </c>
      <c r="S9" t="n">
        <v>17.37</v>
      </c>
      <c r="T9" t="n">
        <v>9806.629999999999</v>
      </c>
      <c r="U9" t="n">
        <v>0.42</v>
      </c>
      <c r="V9" t="n">
        <v>0.7</v>
      </c>
      <c r="W9" t="n">
        <v>1.19</v>
      </c>
      <c r="X9" t="n">
        <v>0.63</v>
      </c>
      <c r="Y9" t="n">
        <v>1</v>
      </c>
      <c r="Z9" t="n">
        <v>10</v>
      </c>
      <c r="AA9" t="n">
        <v>101.312309415322</v>
      </c>
      <c r="AB9" t="n">
        <v>138.6199713256293</v>
      </c>
      <c r="AC9" t="n">
        <v>125.3902758167001</v>
      </c>
      <c r="AD9" t="n">
        <v>101312.309415322</v>
      </c>
      <c r="AE9" t="n">
        <v>138619.9713256293</v>
      </c>
      <c r="AF9" t="n">
        <v>1.942490614604079e-06</v>
      </c>
      <c r="AG9" t="n">
        <v>0.1609722222222222</v>
      </c>
      <c r="AH9" t="n">
        <v>125390.2758167001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8.782400000000001</v>
      </c>
      <c r="E10" t="n">
        <v>11.39</v>
      </c>
      <c r="F10" t="n">
        <v>7.26</v>
      </c>
      <c r="G10" t="n">
        <v>15.02</v>
      </c>
      <c r="H10" t="n">
        <v>0.22</v>
      </c>
      <c r="I10" t="n">
        <v>29</v>
      </c>
      <c r="J10" t="n">
        <v>246.18</v>
      </c>
      <c r="K10" t="n">
        <v>58.47</v>
      </c>
      <c r="L10" t="n">
        <v>3</v>
      </c>
      <c r="M10" t="n">
        <v>27</v>
      </c>
      <c r="N10" t="n">
        <v>59.7</v>
      </c>
      <c r="O10" t="n">
        <v>30595.91</v>
      </c>
      <c r="P10" t="n">
        <v>115.9</v>
      </c>
      <c r="Q10" t="n">
        <v>204.17</v>
      </c>
      <c r="R10" t="n">
        <v>39.58</v>
      </c>
      <c r="S10" t="n">
        <v>17.37</v>
      </c>
      <c r="T10" t="n">
        <v>8887.73</v>
      </c>
      <c r="U10" t="n">
        <v>0.44</v>
      </c>
      <c r="V10" t="n">
        <v>0.7</v>
      </c>
      <c r="W10" t="n">
        <v>1.18</v>
      </c>
      <c r="X10" t="n">
        <v>0.57</v>
      </c>
      <c r="Y10" t="n">
        <v>1</v>
      </c>
      <c r="Z10" t="n">
        <v>10</v>
      </c>
      <c r="AA10" t="n">
        <v>98.58953416019945</v>
      </c>
      <c r="AB10" t="n">
        <v>134.8945501012059</v>
      </c>
      <c r="AC10" t="n">
        <v>122.020403565273</v>
      </c>
      <c r="AD10" t="n">
        <v>98589.53416019944</v>
      </c>
      <c r="AE10" t="n">
        <v>134894.5501012059</v>
      </c>
      <c r="AF10" t="n">
        <v>1.97780207448744e-06</v>
      </c>
      <c r="AG10" t="n">
        <v>0.1581944444444444</v>
      </c>
      <c r="AH10" t="n">
        <v>122020.403565273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8.891999999999999</v>
      </c>
      <c r="E11" t="n">
        <v>11.25</v>
      </c>
      <c r="F11" t="n">
        <v>7.21</v>
      </c>
      <c r="G11" t="n">
        <v>16.03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115.05</v>
      </c>
      <c r="Q11" t="n">
        <v>204.21</v>
      </c>
      <c r="R11" t="n">
        <v>38.02</v>
      </c>
      <c r="S11" t="n">
        <v>17.37</v>
      </c>
      <c r="T11" t="n">
        <v>8119.28</v>
      </c>
      <c r="U11" t="n">
        <v>0.46</v>
      </c>
      <c r="V11" t="n">
        <v>0.71</v>
      </c>
      <c r="W11" t="n">
        <v>1.18</v>
      </c>
      <c r="X11" t="n">
        <v>0.52</v>
      </c>
      <c r="Y11" t="n">
        <v>1</v>
      </c>
      <c r="Z11" t="n">
        <v>10</v>
      </c>
      <c r="AA11" t="n">
        <v>96.70705405884844</v>
      </c>
      <c r="AB11" t="n">
        <v>132.318857777378</v>
      </c>
      <c r="AC11" t="n">
        <v>119.6905317018235</v>
      </c>
      <c r="AD11" t="n">
        <v>96707.05405884844</v>
      </c>
      <c r="AE11" t="n">
        <v>132318.857777378</v>
      </c>
      <c r="AF11" t="n">
        <v>2.002484064303871e-06</v>
      </c>
      <c r="AG11" t="n">
        <v>0.15625</v>
      </c>
      <c r="AH11" t="n">
        <v>119690.5317018235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8.999599999999999</v>
      </c>
      <c r="E12" t="n">
        <v>11.11</v>
      </c>
      <c r="F12" t="n">
        <v>7.17</v>
      </c>
      <c r="G12" t="n">
        <v>17.22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114.31</v>
      </c>
      <c r="Q12" t="n">
        <v>204.15</v>
      </c>
      <c r="R12" t="n">
        <v>36.76</v>
      </c>
      <c r="S12" t="n">
        <v>17.37</v>
      </c>
      <c r="T12" t="n">
        <v>7495.37</v>
      </c>
      <c r="U12" t="n">
        <v>0.47</v>
      </c>
      <c r="V12" t="n">
        <v>0.71</v>
      </c>
      <c r="W12" t="n">
        <v>1.18</v>
      </c>
      <c r="X12" t="n">
        <v>0.48</v>
      </c>
      <c r="Y12" t="n">
        <v>1</v>
      </c>
      <c r="Z12" t="n">
        <v>10</v>
      </c>
      <c r="AA12" t="n">
        <v>94.99041194341666</v>
      </c>
      <c r="AB12" t="n">
        <v>129.9700723021402</v>
      </c>
      <c r="AC12" t="n">
        <v>117.5659110158006</v>
      </c>
      <c r="AD12" t="n">
        <v>94990.41194341666</v>
      </c>
      <c r="AE12" t="n">
        <v>129970.0723021402</v>
      </c>
      <c r="AF12" t="n">
        <v>2.026715652846279e-06</v>
      </c>
      <c r="AG12" t="n">
        <v>0.1543055555555556</v>
      </c>
      <c r="AH12" t="n">
        <v>117565.9110158006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9.1061</v>
      </c>
      <c r="E13" t="n">
        <v>10.98</v>
      </c>
      <c r="F13" t="n">
        <v>7.14</v>
      </c>
      <c r="G13" t="n">
        <v>18.62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113.69</v>
      </c>
      <c r="Q13" t="n">
        <v>204.19</v>
      </c>
      <c r="R13" t="n">
        <v>35.92</v>
      </c>
      <c r="S13" t="n">
        <v>17.37</v>
      </c>
      <c r="T13" t="n">
        <v>7088.71</v>
      </c>
      <c r="U13" t="n">
        <v>0.48</v>
      </c>
      <c r="V13" t="n">
        <v>0.72</v>
      </c>
      <c r="W13" t="n">
        <v>1.17</v>
      </c>
      <c r="X13" t="n">
        <v>0.45</v>
      </c>
      <c r="Y13" t="n">
        <v>1</v>
      </c>
      <c r="Z13" t="n">
        <v>10</v>
      </c>
      <c r="AA13" t="n">
        <v>93.43004439298122</v>
      </c>
      <c r="AB13" t="n">
        <v>127.8351085810776</v>
      </c>
      <c r="AC13" t="n">
        <v>115.634705235835</v>
      </c>
      <c r="AD13" t="n">
        <v>93430.04439298122</v>
      </c>
      <c r="AE13" t="n">
        <v>127835.1085810776</v>
      </c>
      <c r="AF13" t="n">
        <v>2.050699520687975e-06</v>
      </c>
      <c r="AG13" t="n">
        <v>0.1525</v>
      </c>
      <c r="AH13" t="n">
        <v>115634.705235835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9.1692</v>
      </c>
      <c r="E14" t="n">
        <v>10.91</v>
      </c>
      <c r="F14" t="n">
        <v>7.11</v>
      </c>
      <c r="G14" t="n">
        <v>19.39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113.09</v>
      </c>
      <c r="Q14" t="n">
        <v>204.15</v>
      </c>
      <c r="R14" t="n">
        <v>34.78</v>
      </c>
      <c r="S14" t="n">
        <v>17.37</v>
      </c>
      <c r="T14" t="n">
        <v>6519.97</v>
      </c>
      <c r="U14" t="n">
        <v>0.5</v>
      </c>
      <c r="V14" t="n">
        <v>0.72</v>
      </c>
      <c r="W14" t="n">
        <v>1.17</v>
      </c>
      <c r="X14" t="n">
        <v>0.42</v>
      </c>
      <c r="Y14" t="n">
        <v>1</v>
      </c>
      <c r="Z14" t="n">
        <v>10</v>
      </c>
      <c r="AA14" t="n">
        <v>92.34518042881744</v>
      </c>
      <c r="AB14" t="n">
        <v>126.3507498444892</v>
      </c>
      <c r="AC14" t="n">
        <v>114.2920116137556</v>
      </c>
      <c r="AD14" t="n">
        <v>92345.18042881745</v>
      </c>
      <c r="AE14" t="n">
        <v>126350.7498444892</v>
      </c>
      <c r="AF14" t="n">
        <v>2.064909680883384e-06</v>
      </c>
      <c r="AG14" t="n">
        <v>0.1515277777777778</v>
      </c>
      <c r="AH14" t="n">
        <v>114292.0116137556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9.284800000000001</v>
      </c>
      <c r="E15" t="n">
        <v>10.77</v>
      </c>
      <c r="F15" t="n">
        <v>7.07</v>
      </c>
      <c r="G15" t="n">
        <v>21.21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112.37</v>
      </c>
      <c r="Q15" t="n">
        <v>204.14</v>
      </c>
      <c r="R15" t="n">
        <v>33.59</v>
      </c>
      <c r="S15" t="n">
        <v>17.37</v>
      </c>
      <c r="T15" t="n">
        <v>5936.02</v>
      </c>
      <c r="U15" t="n">
        <v>0.52</v>
      </c>
      <c r="V15" t="n">
        <v>0.72</v>
      </c>
      <c r="W15" t="n">
        <v>1.17</v>
      </c>
      <c r="X15" t="n">
        <v>0.38</v>
      </c>
      <c r="Y15" t="n">
        <v>1</v>
      </c>
      <c r="Z15" t="n">
        <v>10</v>
      </c>
      <c r="AA15" t="n">
        <v>90.6654360642416</v>
      </c>
      <c r="AB15" t="n">
        <v>124.0524494997864</v>
      </c>
      <c r="AC15" t="n">
        <v>112.2130578282657</v>
      </c>
      <c r="AD15" t="n">
        <v>90665.4360642416</v>
      </c>
      <c r="AE15" t="n">
        <v>124052.4494997864</v>
      </c>
      <c r="AF15" t="n">
        <v>2.090942874521882e-06</v>
      </c>
      <c r="AG15" t="n">
        <v>0.1495833333333333</v>
      </c>
      <c r="AH15" t="n">
        <v>112213.0578282658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9.3446</v>
      </c>
      <c r="E16" t="n">
        <v>10.7</v>
      </c>
      <c r="F16" t="n">
        <v>7.05</v>
      </c>
      <c r="G16" t="n">
        <v>22.25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111.86</v>
      </c>
      <c r="Q16" t="n">
        <v>204.16</v>
      </c>
      <c r="R16" t="n">
        <v>32.89</v>
      </c>
      <c r="S16" t="n">
        <v>17.37</v>
      </c>
      <c r="T16" t="n">
        <v>5591.8</v>
      </c>
      <c r="U16" t="n">
        <v>0.53</v>
      </c>
      <c r="V16" t="n">
        <v>0.72</v>
      </c>
      <c r="W16" t="n">
        <v>1.17</v>
      </c>
      <c r="X16" t="n">
        <v>0.36</v>
      </c>
      <c r="Y16" t="n">
        <v>1</v>
      </c>
      <c r="Z16" t="n">
        <v>10</v>
      </c>
      <c r="AA16" t="n">
        <v>89.73496667440871</v>
      </c>
      <c r="AB16" t="n">
        <v>122.7793402312053</v>
      </c>
      <c r="AC16" t="n">
        <v>111.0614523214576</v>
      </c>
      <c r="AD16" t="n">
        <v>89734.96667440872</v>
      </c>
      <c r="AE16" t="n">
        <v>122779.3402312053</v>
      </c>
      <c r="AF16" t="n">
        <v>2.104409872615154e-06</v>
      </c>
      <c r="AG16" t="n">
        <v>0.1486111111111111</v>
      </c>
      <c r="AH16" t="n">
        <v>111061.4523214575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9.3995</v>
      </c>
      <c r="E17" t="n">
        <v>10.64</v>
      </c>
      <c r="F17" t="n">
        <v>7.03</v>
      </c>
      <c r="G17" t="n">
        <v>23.44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111.56</v>
      </c>
      <c r="Q17" t="n">
        <v>204.18</v>
      </c>
      <c r="R17" t="n">
        <v>32.48</v>
      </c>
      <c r="S17" t="n">
        <v>17.37</v>
      </c>
      <c r="T17" t="n">
        <v>5394.41</v>
      </c>
      <c r="U17" t="n">
        <v>0.53</v>
      </c>
      <c r="V17" t="n">
        <v>0.73</v>
      </c>
      <c r="W17" t="n">
        <v>1.16</v>
      </c>
      <c r="X17" t="n">
        <v>0.34</v>
      </c>
      <c r="Y17" t="n">
        <v>1</v>
      </c>
      <c r="Z17" t="n">
        <v>10</v>
      </c>
      <c r="AA17" t="n">
        <v>88.98353541675621</v>
      </c>
      <c r="AB17" t="n">
        <v>121.7511988336782</v>
      </c>
      <c r="AC17" t="n">
        <v>110.1314352959046</v>
      </c>
      <c r="AD17" t="n">
        <v>88983.53541675622</v>
      </c>
      <c r="AE17" t="n">
        <v>121751.1988336782</v>
      </c>
      <c r="AF17" t="n">
        <v>2.11677338758707e-06</v>
      </c>
      <c r="AG17" t="n">
        <v>0.1477777777777778</v>
      </c>
      <c r="AH17" t="n">
        <v>110131.4352959046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9.462</v>
      </c>
      <c r="E18" t="n">
        <v>10.57</v>
      </c>
      <c r="F18" t="n">
        <v>7.01</v>
      </c>
      <c r="G18" t="n">
        <v>24.74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110.99</v>
      </c>
      <c r="Q18" t="n">
        <v>204.14</v>
      </c>
      <c r="R18" t="n">
        <v>31.56</v>
      </c>
      <c r="S18" t="n">
        <v>17.37</v>
      </c>
      <c r="T18" t="n">
        <v>4939.73</v>
      </c>
      <c r="U18" t="n">
        <v>0.55</v>
      </c>
      <c r="V18" t="n">
        <v>0.73</v>
      </c>
      <c r="W18" t="n">
        <v>1.17</v>
      </c>
      <c r="X18" t="n">
        <v>0.32</v>
      </c>
      <c r="Y18" t="n">
        <v>1</v>
      </c>
      <c r="Z18" t="n">
        <v>10</v>
      </c>
      <c r="AA18" t="n">
        <v>88.01587200517388</v>
      </c>
      <c r="AB18" t="n">
        <v>120.4271990636552</v>
      </c>
      <c r="AC18" t="n">
        <v>108.9337962056868</v>
      </c>
      <c r="AD18" t="n">
        <v>88015.87200517388</v>
      </c>
      <c r="AE18" t="n">
        <v>120427.1990636552</v>
      </c>
      <c r="AF18" t="n">
        <v>2.130848427400272e-06</v>
      </c>
      <c r="AG18" t="n">
        <v>0.1468055555555556</v>
      </c>
      <c r="AH18" t="n">
        <v>108933.7962056868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9.459</v>
      </c>
      <c r="E19" t="n">
        <v>10.57</v>
      </c>
      <c r="F19" t="n">
        <v>7.01</v>
      </c>
      <c r="G19" t="n">
        <v>24.75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111.1</v>
      </c>
      <c r="Q19" t="n">
        <v>204.15</v>
      </c>
      <c r="R19" t="n">
        <v>31.9</v>
      </c>
      <c r="S19" t="n">
        <v>17.37</v>
      </c>
      <c r="T19" t="n">
        <v>5106.9</v>
      </c>
      <c r="U19" t="n">
        <v>0.54</v>
      </c>
      <c r="V19" t="n">
        <v>0.73</v>
      </c>
      <c r="W19" t="n">
        <v>1.16</v>
      </c>
      <c r="X19" t="n">
        <v>0.32</v>
      </c>
      <c r="Y19" t="n">
        <v>1</v>
      </c>
      <c r="Z19" t="n">
        <v>10</v>
      </c>
      <c r="AA19" t="n">
        <v>88.10639122233813</v>
      </c>
      <c r="AB19" t="n">
        <v>120.5510514500052</v>
      </c>
      <c r="AC19" t="n">
        <v>109.0458282941116</v>
      </c>
      <c r="AD19" t="n">
        <v>88106.39122233813</v>
      </c>
      <c r="AE19" t="n">
        <v>120551.0514500052</v>
      </c>
      <c r="AF19" t="n">
        <v>2.130172825489239e-06</v>
      </c>
      <c r="AG19" t="n">
        <v>0.1468055555555556</v>
      </c>
      <c r="AH19" t="n">
        <v>109045.8282941116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9.513</v>
      </c>
      <c r="E20" t="n">
        <v>10.51</v>
      </c>
      <c r="F20" t="n">
        <v>7</v>
      </c>
      <c r="G20" t="n">
        <v>26.25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110.75</v>
      </c>
      <c r="Q20" t="n">
        <v>204.19</v>
      </c>
      <c r="R20" t="n">
        <v>31.58</v>
      </c>
      <c r="S20" t="n">
        <v>17.37</v>
      </c>
      <c r="T20" t="n">
        <v>4953.92</v>
      </c>
      <c r="U20" t="n">
        <v>0.55</v>
      </c>
      <c r="V20" t="n">
        <v>0.73</v>
      </c>
      <c r="W20" t="n">
        <v>1.16</v>
      </c>
      <c r="X20" t="n">
        <v>0.31</v>
      </c>
      <c r="Y20" t="n">
        <v>1</v>
      </c>
      <c r="Z20" t="n">
        <v>10</v>
      </c>
      <c r="AA20" t="n">
        <v>87.38404592309259</v>
      </c>
      <c r="AB20" t="n">
        <v>119.5627067439525</v>
      </c>
      <c r="AC20" t="n">
        <v>108.1518098196537</v>
      </c>
      <c r="AD20" t="n">
        <v>87384.04592309259</v>
      </c>
      <c r="AE20" t="n">
        <v>119562.7067439525</v>
      </c>
      <c r="AF20" t="n">
        <v>2.142333659887846e-06</v>
      </c>
      <c r="AG20" t="n">
        <v>0.1459722222222222</v>
      </c>
      <c r="AH20" t="n">
        <v>108151.8098196537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9.588200000000001</v>
      </c>
      <c r="E21" t="n">
        <v>10.43</v>
      </c>
      <c r="F21" t="n">
        <v>6.96</v>
      </c>
      <c r="G21" t="n">
        <v>27.86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110.19</v>
      </c>
      <c r="Q21" t="n">
        <v>204.18</v>
      </c>
      <c r="R21" t="n">
        <v>30.51</v>
      </c>
      <c r="S21" t="n">
        <v>17.37</v>
      </c>
      <c r="T21" t="n">
        <v>4422.68</v>
      </c>
      <c r="U21" t="n">
        <v>0.57</v>
      </c>
      <c r="V21" t="n">
        <v>0.73</v>
      </c>
      <c r="W21" t="n">
        <v>1.15</v>
      </c>
      <c r="X21" t="n">
        <v>0.27</v>
      </c>
      <c r="Y21" t="n">
        <v>1</v>
      </c>
      <c r="Z21" t="n">
        <v>10</v>
      </c>
      <c r="AA21" t="n">
        <v>86.26970706454962</v>
      </c>
      <c r="AB21" t="n">
        <v>118.038019156534</v>
      </c>
      <c r="AC21" t="n">
        <v>106.7726362756654</v>
      </c>
      <c r="AD21" t="n">
        <v>86269.70706454963</v>
      </c>
      <c r="AE21" t="n">
        <v>118038.019156534</v>
      </c>
      <c r="AF21" t="n">
        <v>2.15926874779109e-06</v>
      </c>
      <c r="AG21" t="n">
        <v>0.1448611111111111</v>
      </c>
      <c r="AH21" t="n">
        <v>106772.6362756654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9.579599999999999</v>
      </c>
      <c r="E22" t="n">
        <v>10.44</v>
      </c>
      <c r="F22" t="n">
        <v>6.97</v>
      </c>
      <c r="G22" t="n">
        <v>27.89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110.15</v>
      </c>
      <c r="Q22" t="n">
        <v>204.15</v>
      </c>
      <c r="R22" t="n">
        <v>30.64</v>
      </c>
      <c r="S22" t="n">
        <v>17.37</v>
      </c>
      <c r="T22" t="n">
        <v>4485.88</v>
      </c>
      <c r="U22" t="n">
        <v>0.57</v>
      </c>
      <c r="V22" t="n">
        <v>0.73</v>
      </c>
      <c r="W22" t="n">
        <v>1.16</v>
      </c>
      <c r="X22" t="n">
        <v>0.28</v>
      </c>
      <c r="Y22" t="n">
        <v>1</v>
      </c>
      <c r="Z22" t="n">
        <v>10</v>
      </c>
      <c r="AA22" t="n">
        <v>86.35404333766638</v>
      </c>
      <c r="AB22" t="n">
        <v>118.1534117660661</v>
      </c>
      <c r="AC22" t="n">
        <v>106.8770159764983</v>
      </c>
      <c r="AD22" t="n">
        <v>86354.04333766639</v>
      </c>
      <c r="AE22" t="n">
        <v>118153.4117660661</v>
      </c>
      <c r="AF22" t="n">
        <v>2.157332022312793e-06</v>
      </c>
      <c r="AG22" t="n">
        <v>0.145</v>
      </c>
      <c r="AH22" t="n">
        <v>106877.0159764983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9.646000000000001</v>
      </c>
      <c r="E23" t="n">
        <v>10.37</v>
      </c>
      <c r="F23" t="n">
        <v>6.95</v>
      </c>
      <c r="G23" t="n">
        <v>29.78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109.75</v>
      </c>
      <c r="Q23" t="n">
        <v>204.17</v>
      </c>
      <c r="R23" t="n">
        <v>29.75</v>
      </c>
      <c r="S23" t="n">
        <v>17.37</v>
      </c>
      <c r="T23" t="n">
        <v>4048.08</v>
      </c>
      <c r="U23" t="n">
        <v>0.58</v>
      </c>
      <c r="V23" t="n">
        <v>0.73</v>
      </c>
      <c r="W23" t="n">
        <v>1.16</v>
      </c>
      <c r="X23" t="n">
        <v>0.26</v>
      </c>
      <c r="Y23" t="n">
        <v>1</v>
      </c>
      <c r="Z23" t="n">
        <v>10</v>
      </c>
      <c r="AA23" t="n">
        <v>85.48360778095399</v>
      </c>
      <c r="AB23" t="n">
        <v>116.9624434364662</v>
      </c>
      <c r="AC23" t="n">
        <v>105.7997119927406</v>
      </c>
      <c r="AD23" t="n">
        <v>85483.60778095399</v>
      </c>
      <c r="AE23" t="n">
        <v>116962.4434364662</v>
      </c>
      <c r="AF23" t="n">
        <v>2.172285344610339e-06</v>
      </c>
      <c r="AG23" t="n">
        <v>0.1440277777777778</v>
      </c>
      <c r="AH23" t="n">
        <v>105799.7119927406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9.646599999999999</v>
      </c>
      <c r="E24" t="n">
        <v>10.37</v>
      </c>
      <c r="F24" t="n">
        <v>6.95</v>
      </c>
      <c r="G24" t="n">
        <v>29.78</v>
      </c>
      <c r="H24" t="n">
        <v>0.46</v>
      </c>
      <c r="I24" t="n">
        <v>14</v>
      </c>
      <c r="J24" t="n">
        <v>252.45</v>
      </c>
      <c r="K24" t="n">
        <v>58.47</v>
      </c>
      <c r="L24" t="n">
        <v>6.5</v>
      </c>
      <c r="M24" t="n">
        <v>12</v>
      </c>
      <c r="N24" t="n">
        <v>62.47</v>
      </c>
      <c r="O24" t="n">
        <v>31369.49</v>
      </c>
      <c r="P24" t="n">
        <v>109.47</v>
      </c>
      <c r="Q24" t="n">
        <v>204.16</v>
      </c>
      <c r="R24" t="n">
        <v>29.85</v>
      </c>
      <c r="S24" t="n">
        <v>17.37</v>
      </c>
      <c r="T24" t="n">
        <v>4096.94</v>
      </c>
      <c r="U24" t="n">
        <v>0.58</v>
      </c>
      <c r="V24" t="n">
        <v>0.74</v>
      </c>
      <c r="W24" t="n">
        <v>1.16</v>
      </c>
      <c r="X24" t="n">
        <v>0.26</v>
      </c>
      <c r="Y24" t="n">
        <v>1</v>
      </c>
      <c r="Z24" t="n">
        <v>10</v>
      </c>
      <c r="AA24" t="n">
        <v>85.32046677300673</v>
      </c>
      <c r="AB24" t="n">
        <v>116.7392267121195</v>
      </c>
      <c r="AC24" t="n">
        <v>105.5977987592788</v>
      </c>
      <c r="AD24" t="n">
        <v>85320.46677300673</v>
      </c>
      <c r="AE24" t="n">
        <v>116739.2267121195</v>
      </c>
      <c r="AF24" t="n">
        <v>2.172420464992546e-06</v>
      </c>
      <c r="AG24" t="n">
        <v>0.1440277777777778</v>
      </c>
      <c r="AH24" t="n">
        <v>105597.7987592788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9.7056</v>
      </c>
      <c r="E25" t="n">
        <v>10.3</v>
      </c>
      <c r="F25" t="n">
        <v>6.93</v>
      </c>
      <c r="G25" t="n">
        <v>32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109.31</v>
      </c>
      <c r="Q25" t="n">
        <v>204.14</v>
      </c>
      <c r="R25" t="n">
        <v>29.37</v>
      </c>
      <c r="S25" t="n">
        <v>17.37</v>
      </c>
      <c r="T25" t="n">
        <v>3859.9</v>
      </c>
      <c r="U25" t="n">
        <v>0.59</v>
      </c>
      <c r="V25" t="n">
        <v>0.74</v>
      </c>
      <c r="W25" t="n">
        <v>1.16</v>
      </c>
      <c r="X25" t="n">
        <v>0.24</v>
      </c>
      <c r="Y25" t="n">
        <v>1</v>
      </c>
      <c r="Z25" t="n">
        <v>10</v>
      </c>
      <c r="AA25" t="n">
        <v>84.66039450943195</v>
      </c>
      <c r="AB25" t="n">
        <v>115.8360867207639</v>
      </c>
      <c r="AC25" t="n">
        <v>104.780853181133</v>
      </c>
      <c r="AD25" t="n">
        <v>84660.39450943195</v>
      </c>
      <c r="AE25" t="n">
        <v>115836.0867207639</v>
      </c>
      <c r="AF25" t="n">
        <v>2.185707302576209e-06</v>
      </c>
      <c r="AG25" t="n">
        <v>0.1430555555555556</v>
      </c>
      <c r="AH25" t="n">
        <v>104780.853181133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9.7027</v>
      </c>
      <c r="E26" t="n">
        <v>10.31</v>
      </c>
      <c r="F26" t="n">
        <v>6.94</v>
      </c>
      <c r="G26" t="n">
        <v>32.01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109.13</v>
      </c>
      <c r="Q26" t="n">
        <v>204.16</v>
      </c>
      <c r="R26" t="n">
        <v>29.41</v>
      </c>
      <c r="S26" t="n">
        <v>17.37</v>
      </c>
      <c r="T26" t="n">
        <v>3882.87</v>
      </c>
      <c r="U26" t="n">
        <v>0.59</v>
      </c>
      <c r="V26" t="n">
        <v>0.74</v>
      </c>
      <c r="W26" t="n">
        <v>1.16</v>
      </c>
      <c r="X26" t="n">
        <v>0.24</v>
      </c>
      <c r="Y26" t="n">
        <v>1</v>
      </c>
      <c r="Z26" t="n">
        <v>10</v>
      </c>
      <c r="AA26" t="n">
        <v>84.61524295752841</v>
      </c>
      <c r="AB26" t="n">
        <v>115.7743083755036</v>
      </c>
      <c r="AC26" t="n">
        <v>104.7249708744379</v>
      </c>
      <c r="AD26" t="n">
        <v>84615.2429575284</v>
      </c>
      <c r="AE26" t="n">
        <v>115774.3083755036</v>
      </c>
      <c r="AF26" t="n">
        <v>2.185054220728876e-06</v>
      </c>
      <c r="AG26" t="n">
        <v>0.1431944444444445</v>
      </c>
      <c r="AH26" t="n">
        <v>104724.9708744379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9.761100000000001</v>
      </c>
      <c r="E27" t="n">
        <v>10.24</v>
      </c>
      <c r="F27" t="n">
        <v>6.92</v>
      </c>
      <c r="G27" t="n">
        <v>34.61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108.98</v>
      </c>
      <c r="Q27" t="n">
        <v>204.14</v>
      </c>
      <c r="R27" t="n">
        <v>28.86</v>
      </c>
      <c r="S27" t="n">
        <v>17.37</v>
      </c>
      <c r="T27" t="n">
        <v>3613.82</v>
      </c>
      <c r="U27" t="n">
        <v>0.6</v>
      </c>
      <c r="V27" t="n">
        <v>0.74</v>
      </c>
      <c r="W27" t="n">
        <v>1.16</v>
      </c>
      <c r="X27" t="n">
        <v>0.23</v>
      </c>
      <c r="Y27" t="n">
        <v>1</v>
      </c>
      <c r="Z27" t="n">
        <v>10</v>
      </c>
      <c r="AA27" t="n">
        <v>83.97379449687871</v>
      </c>
      <c r="AB27" t="n">
        <v>114.8966502929343</v>
      </c>
      <c r="AC27" t="n">
        <v>103.9310752474678</v>
      </c>
      <c r="AD27" t="n">
        <v>83973.79449687871</v>
      </c>
      <c r="AE27" t="n">
        <v>114896.6502929343</v>
      </c>
      <c r="AF27" t="n">
        <v>2.198205937930332e-06</v>
      </c>
      <c r="AG27" t="n">
        <v>0.1422222222222222</v>
      </c>
      <c r="AH27" t="n">
        <v>103931.0752474678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9.7659</v>
      </c>
      <c r="E28" t="n">
        <v>10.24</v>
      </c>
      <c r="F28" t="n">
        <v>6.92</v>
      </c>
      <c r="G28" t="n">
        <v>34.58</v>
      </c>
      <c r="H28" t="n">
        <v>0.52</v>
      </c>
      <c r="I28" t="n">
        <v>12</v>
      </c>
      <c r="J28" t="n">
        <v>254.26</v>
      </c>
      <c r="K28" t="n">
        <v>58.47</v>
      </c>
      <c r="L28" t="n">
        <v>7.5</v>
      </c>
      <c r="M28" t="n">
        <v>10</v>
      </c>
      <c r="N28" t="n">
        <v>63.29</v>
      </c>
      <c r="O28" t="n">
        <v>31593.16</v>
      </c>
      <c r="P28" t="n">
        <v>108.81</v>
      </c>
      <c r="Q28" t="n">
        <v>204.14</v>
      </c>
      <c r="R28" t="n">
        <v>28.86</v>
      </c>
      <c r="S28" t="n">
        <v>17.37</v>
      </c>
      <c r="T28" t="n">
        <v>3612.21</v>
      </c>
      <c r="U28" t="n">
        <v>0.6</v>
      </c>
      <c r="V28" t="n">
        <v>0.74</v>
      </c>
      <c r="W28" t="n">
        <v>1.16</v>
      </c>
      <c r="X28" t="n">
        <v>0.23</v>
      </c>
      <c r="Y28" t="n">
        <v>1</v>
      </c>
      <c r="Z28" t="n">
        <v>10</v>
      </c>
      <c r="AA28" t="n">
        <v>83.83883741035271</v>
      </c>
      <c r="AB28" t="n">
        <v>114.7119960532631</v>
      </c>
      <c r="AC28" t="n">
        <v>103.7640441492669</v>
      </c>
      <c r="AD28" t="n">
        <v>83838.83741035272</v>
      </c>
      <c r="AE28" t="n">
        <v>114711.9960532631</v>
      </c>
      <c r="AF28" t="n">
        <v>2.199286900987986e-06</v>
      </c>
      <c r="AG28" t="n">
        <v>0.1422222222222222</v>
      </c>
      <c r="AH28" t="n">
        <v>103764.0441492669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9.8436</v>
      </c>
      <c r="E29" t="n">
        <v>10.16</v>
      </c>
      <c r="F29" t="n">
        <v>6.88</v>
      </c>
      <c r="G29" t="n">
        <v>37.54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107.91</v>
      </c>
      <c r="Q29" t="n">
        <v>204.16</v>
      </c>
      <c r="R29" t="n">
        <v>27.72</v>
      </c>
      <c r="S29" t="n">
        <v>17.37</v>
      </c>
      <c r="T29" t="n">
        <v>3049.3</v>
      </c>
      <c r="U29" t="n">
        <v>0.63</v>
      </c>
      <c r="V29" t="n">
        <v>0.74</v>
      </c>
      <c r="W29" t="n">
        <v>1.15</v>
      </c>
      <c r="X29" t="n">
        <v>0.19</v>
      </c>
      <c r="Y29" t="n">
        <v>1</v>
      </c>
      <c r="Z29" t="n">
        <v>10</v>
      </c>
      <c r="AA29" t="n">
        <v>82.57157524786192</v>
      </c>
      <c r="AB29" t="n">
        <v>112.9780720548832</v>
      </c>
      <c r="AC29" t="n">
        <v>102.1956034237142</v>
      </c>
      <c r="AD29" t="n">
        <v>82571.57524786191</v>
      </c>
      <c r="AE29" t="n">
        <v>112978.0720548832</v>
      </c>
      <c r="AF29" t="n">
        <v>2.216784990483759e-06</v>
      </c>
      <c r="AG29" t="n">
        <v>0.1411111111111111</v>
      </c>
      <c r="AH29" t="n">
        <v>102195.6034237142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9.842499999999999</v>
      </c>
      <c r="E30" t="n">
        <v>10.16</v>
      </c>
      <c r="F30" t="n">
        <v>6.88</v>
      </c>
      <c r="G30" t="n">
        <v>37.55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107.93</v>
      </c>
      <c r="Q30" t="n">
        <v>204.14</v>
      </c>
      <c r="R30" t="n">
        <v>27.86</v>
      </c>
      <c r="S30" t="n">
        <v>17.37</v>
      </c>
      <c r="T30" t="n">
        <v>3118.4</v>
      </c>
      <c r="U30" t="n">
        <v>0.62</v>
      </c>
      <c r="V30" t="n">
        <v>0.74</v>
      </c>
      <c r="W30" t="n">
        <v>1.15</v>
      </c>
      <c r="X30" t="n">
        <v>0.19</v>
      </c>
      <c r="Y30" t="n">
        <v>1</v>
      </c>
      <c r="Z30" t="n">
        <v>10</v>
      </c>
      <c r="AA30" t="n">
        <v>82.5916237992915</v>
      </c>
      <c r="AB30" t="n">
        <v>113.0055033674288</v>
      </c>
      <c r="AC30" t="n">
        <v>102.2204167302906</v>
      </c>
      <c r="AD30" t="n">
        <v>82591.6237992915</v>
      </c>
      <c r="AE30" t="n">
        <v>113005.5033674288</v>
      </c>
      <c r="AF30" t="n">
        <v>2.216537269783046e-06</v>
      </c>
      <c r="AG30" t="n">
        <v>0.1411111111111111</v>
      </c>
      <c r="AH30" t="n">
        <v>102220.4167302906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9.8385</v>
      </c>
      <c r="E31" t="n">
        <v>10.16</v>
      </c>
      <c r="F31" t="n">
        <v>6.89</v>
      </c>
      <c r="G31" t="n">
        <v>37.57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107.98</v>
      </c>
      <c r="Q31" t="n">
        <v>204.15</v>
      </c>
      <c r="R31" t="n">
        <v>28.08</v>
      </c>
      <c r="S31" t="n">
        <v>17.37</v>
      </c>
      <c r="T31" t="n">
        <v>3225.54</v>
      </c>
      <c r="U31" t="n">
        <v>0.62</v>
      </c>
      <c r="V31" t="n">
        <v>0.74</v>
      </c>
      <c r="W31" t="n">
        <v>1.15</v>
      </c>
      <c r="X31" t="n">
        <v>0.2</v>
      </c>
      <c r="Y31" t="n">
        <v>1</v>
      </c>
      <c r="Z31" t="n">
        <v>10</v>
      </c>
      <c r="AA31" t="n">
        <v>82.68222370821834</v>
      </c>
      <c r="AB31" t="n">
        <v>113.1294661598083</v>
      </c>
      <c r="AC31" t="n">
        <v>102.3325486877483</v>
      </c>
      <c r="AD31" t="n">
        <v>82682.22370821834</v>
      </c>
      <c r="AE31" t="n">
        <v>113129.4661598083</v>
      </c>
      <c r="AF31" t="n">
        <v>2.215636467235001e-06</v>
      </c>
      <c r="AG31" t="n">
        <v>0.1411111111111111</v>
      </c>
      <c r="AH31" t="n">
        <v>102332.5486877483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9.8369</v>
      </c>
      <c r="E32" t="n">
        <v>10.17</v>
      </c>
      <c r="F32" t="n">
        <v>6.89</v>
      </c>
      <c r="G32" t="n">
        <v>37.58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107.75</v>
      </c>
      <c r="Q32" t="n">
        <v>204.14</v>
      </c>
      <c r="R32" t="n">
        <v>27.87</v>
      </c>
      <c r="S32" t="n">
        <v>17.37</v>
      </c>
      <c r="T32" t="n">
        <v>3122.55</v>
      </c>
      <c r="U32" t="n">
        <v>0.62</v>
      </c>
      <c r="V32" t="n">
        <v>0.74</v>
      </c>
      <c r="W32" t="n">
        <v>1.16</v>
      </c>
      <c r="X32" t="n">
        <v>0.2</v>
      </c>
      <c r="Y32" t="n">
        <v>1</v>
      </c>
      <c r="Z32" t="n">
        <v>10</v>
      </c>
      <c r="AA32" t="n">
        <v>82.56857256736713</v>
      </c>
      <c r="AB32" t="n">
        <v>112.9739636549613</v>
      </c>
      <c r="AC32" t="n">
        <v>102.1918871237147</v>
      </c>
      <c r="AD32" t="n">
        <v>82568.57256736713</v>
      </c>
      <c r="AE32" t="n">
        <v>112973.9636549613</v>
      </c>
      <c r="AF32" t="n">
        <v>2.215276146215783e-06</v>
      </c>
      <c r="AG32" t="n">
        <v>0.14125</v>
      </c>
      <c r="AH32" t="n">
        <v>102191.8871237147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9.9078</v>
      </c>
      <c r="E33" t="n">
        <v>10.09</v>
      </c>
      <c r="F33" t="n">
        <v>6.86</v>
      </c>
      <c r="G33" t="n">
        <v>41.18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107.24</v>
      </c>
      <c r="Q33" t="n">
        <v>204.16</v>
      </c>
      <c r="R33" t="n">
        <v>27.27</v>
      </c>
      <c r="S33" t="n">
        <v>17.37</v>
      </c>
      <c r="T33" t="n">
        <v>2826.18</v>
      </c>
      <c r="U33" t="n">
        <v>0.64</v>
      </c>
      <c r="V33" t="n">
        <v>0.74</v>
      </c>
      <c r="W33" t="n">
        <v>1.15</v>
      </c>
      <c r="X33" t="n">
        <v>0.17</v>
      </c>
      <c r="Y33" t="n">
        <v>1</v>
      </c>
      <c r="Z33" t="n">
        <v>10</v>
      </c>
      <c r="AA33" t="n">
        <v>81.61886993011791</v>
      </c>
      <c r="AB33" t="n">
        <v>111.6745386087542</v>
      </c>
      <c r="AC33" t="n">
        <v>101.0164773801627</v>
      </c>
      <c r="AD33" t="n">
        <v>81618.86993011791</v>
      </c>
      <c r="AE33" t="n">
        <v>111674.5386087542</v>
      </c>
      <c r="AF33" t="n">
        <v>2.23124287137988e-06</v>
      </c>
      <c r="AG33" t="n">
        <v>0.1401388888888889</v>
      </c>
      <c r="AH33" t="n">
        <v>101016.4773801627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9.9048</v>
      </c>
      <c r="E34" t="n">
        <v>10.1</v>
      </c>
      <c r="F34" t="n">
        <v>6.87</v>
      </c>
      <c r="G34" t="n">
        <v>41.2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107.3</v>
      </c>
      <c r="Q34" t="n">
        <v>204.2</v>
      </c>
      <c r="R34" t="n">
        <v>27.23</v>
      </c>
      <c r="S34" t="n">
        <v>17.37</v>
      </c>
      <c r="T34" t="n">
        <v>2805.52</v>
      </c>
      <c r="U34" t="n">
        <v>0.64</v>
      </c>
      <c r="V34" t="n">
        <v>0.74</v>
      </c>
      <c r="W34" t="n">
        <v>1.15</v>
      </c>
      <c r="X34" t="n">
        <v>0.18</v>
      </c>
      <c r="Y34" t="n">
        <v>1</v>
      </c>
      <c r="Z34" t="n">
        <v>10</v>
      </c>
      <c r="AA34" t="n">
        <v>81.70642699066802</v>
      </c>
      <c r="AB34" t="n">
        <v>111.7943380417437</v>
      </c>
      <c r="AC34" t="n">
        <v>101.1248433234073</v>
      </c>
      <c r="AD34" t="n">
        <v>81706.42699066803</v>
      </c>
      <c r="AE34" t="n">
        <v>111794.3380417437</v>
      </c>
      <c r="AF34" t="n">
        <v>2.230567269468846e-06</v>
      </c>
      <c r="AG34" t="n">
        <v>0.1402777777777778</v>
      </c>
      <c r="AH34" t="n">
        <v>101124.8433234073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9.9078</v>
      </c>
      <c r="E35" t="n">
        <v>10.09</v>
      </c>
      <c r="F35" t="n">
        <v>6.86</v>
      </c>
      <c r="G35" t="n">
        <v>41.18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107.37</v>
      </c>
      <c r="Q35" t="n">
        <v>204.17</v>
      </c>
      <c r="R35" t="n">
        <v>27.15</v>
      </c>
      <c r="S35" t="n">
        <v>17.37</v>
      </c>
      <c r="T35" t="n">
        <v>2765.29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81.69027373456541</v>
      </c>
      <c r="AB35" t="n">
        <v>111.7722364441127</v>
      </c>
      <c r="AC35" t="n">
        <v>101.1048510712344</v>
      </c>
      <c r="AD35" t="n">
        <v>81690.2737345654</v>
      </c>
      <c r="AE35" t="n">
        <v>111772.2364441127</v>
      </c>
      <c r="AF35" t="n">
        <v>2.23124287137988e-06</v>
      </c>
      <c r="AG35" t="n">
        <v>0.1401388888888889</v>
      </c>
      <c r="AH35" t="n">
        <v>101104.8510712344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9.903700000000001</v>
      </c>
      <c r="E36" t="n">
        <v>10.1</v>
      </c>
      <c r="F36" t="n">
        <v>6.87</v>
      </c>
      <c r="G36" t="n">
        <v>41.21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107.02</v>
      </c>
      <c r="Q36" t="n">
        <v>204.14</v>
      </c>
      <c r="R36" t="n">
        <v>27.24</v>
      </c>
      <c r="S36" t="n">
        <v>17.37</v>
      </c>
      <c r="T36" t="n">
        <v>2813.88</v>
      </c>
      <c r="U36" t="n">
        <v>0.64</v>
      </c>
      <c r="V36" t="n">
        <v>0.74</v>
      </c>
      <c r="W36" t="n">
        <v>1.15</v>
      </c>
      <c r="X36" t="n">
        <v>0.18</v>
      </c>
      <c r="Y36" t="n">
        <v>1</v>
      </c>
      <c r="Z36" t="n">
        <v>10</v>
      </c>
      <c r="AA36" t="n">
        <v>81.56140965841297</v>
      </c>
      <c r="AB36" t="n">
        <v>111.5959189300393</v>
      </c>
      <c r="AC36" t="n">
        <v>100.9453610532409</v>
      </c>
      <c r="AD36" t="n">
        <v>81561.40965841297</v>
      </c>
      <c r="AE36" t="n">
        <v>111595.9189300393</v>
      </c>
      <c r="AF36" t="n">
        <v>2.230319548768134e-06</v>
      </c>
      <c r="AG36" t="n">
        <v>0.1402777777777778</v>
      </c>
      <c r="AH36" t="n">
        <v>100945.3610532409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9.9621</v>
      </c>
      <c r="E37" t="n">
        <v>10.04</v>
      </c>
      <c r="F37" t="n">
        <v>6.86</v>
      </c>
      <c r="G37" t="n">
        <v>45.71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106.95</v>
      </c>
      <c r="Q37" t="n">
        <v>204.14</v>
      </c>
      <c r="R37" t="n">
        <v>26.9</v>
      </c>
      <c r="S37" t="n">
        <v>17.37</v>
      </c>
      <c r="T37" t="n">
        <v>2649.75</v>
      </c>
      <c r="U37" t="n">
        <v>0.65</v>
      </c>
      <c r="V37" t="n">
        <v>0.74</v>
      </c>
      <c r="W37" t="n">
        <v>1.15</v>
      </c>
      <c r="X37" t="n">
        <v>0.17</v>
      </c>
      <c r="Y37" t="n">
        <v>1</v>
      </c>
      <c r="Z37" t="n">
        <v>10</v>
      </c>
      <c r="AA37" t="n">
        <v>81.02471929393009</v>
      </c>
      <c r="AB37" t="n">
        <v>110.8615954962463</v>
      </c>
      <c r="AC37" t="n">
        <v>100.2811204173395</v>
      </c>
      <c r="AD37" t="n">
        <v>81024.71929393009</v>
      </c>
      <c r="AE37" t="n">
        <v>110861.5954962463</v>
      </c>
      <c r="AF37" t="n">
        <v>2.243471265969589e-06</v>
      </c>
      <c r="AG37" t="n">
        <v>0.1394444444444444</v>
      </c>
      <c r="AH37" t="n">
        <v>100281.1204173395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9.961</v>
      </c>
      <c r="E38" t="n">
        <v>10.04</v>
      </c>
      <c r="F38" t="n">
        <v>6.86</v>
      </c>
      <c r="G38" t="n">
        <v>45.71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107.08</v>
      </c>
      <c r="Q38" t="n">
        <v>204.15</v>
      </c>
      <c r="R38" t="n">
        <v>26.95</v>
      </c>
      <c r="S38" t="n">
        <v>17.37</v>
      </c>
      <c r="T38" t="n">
        <v>2671.87</v>
      </c>
      <c r="U38" t="n">
        <v>0.64</v>
      </c>
      <c r="V38" t="n">
        <v>0.74</v>
      </c>
      <c r="W38" t="n">
        <v>1.15</v>
      </c>
      <c r="X38" t="n">
        <v>0.17</v>
      </c>
      <c r="Y38" t="n">
        <v>1</v>
      </c>
      <c r="Z38" t="n">
        <v>10</v>
      </c>
      <c r="AA38" t="n">
        <v>81.10445508278691</v>
      </c>
      <c r="AB38" t="n">
        <v>110.9706935202549</v>
      </c>
      <c r="AC38" t="n">
        <v>100.3798062790568</v>
      </c>
      <c r="AD38" t="n">
        <v>81104.45508278691</v>
      </c>
      <c r="AE38" t="n">
        <v>110970.6935202549</v>
      </c>
      <c r="AF38" t="n">
        <v>2.243223545268877e-06</v>
      </c>
      <c r="AG38" t="n">
        <v>0.1394444444444444</v>
      </c>
      <c r="AH38" t="n">
        <v>100379.8062790568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9.9657</v>
      </c>
      <c r="E39" t="n">
        <v>10.03</v>
      </c>
      <c r="F39" t="n">
        <v>6.85</v>
      </c>
      <c r="G39" t="n">
        <v>45.68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106.9</v>
      </c>
      <c r="Q39" t="n">
        <v>204.14</v>
      </c>
      <c r="R39" t="n">
        <v>26.89</v>
      </c>
      <c r="S39" t="n">
        <v>17.37</v>
      </c>
      <c r="T39" t="n">
        <v>2641.82</v>
      </c>
      <c r="U39" t="n">
        <v>0.65</v>
      </c>
      <c r="V39" t="n">
        <v>0.75</v>
      </c>
      <c r="W39" t="n">
        <v>1.15</v>
      </c>
      <c r="X39" t="n">
        <v>0.16</v>
      </c>
      <c r="Y39" t="n">
        <v>1</v>
      </c>
      <c r="Z39" t="n">
        <v>10</v>
      </c>
      <c r="AA39" t="n">
        <v>80.93858264230437</v>
      </c>
      <c r="AB39" t="n">
        <v>110.7437395294112</v>
      </c>
      <c r="AC39" t="n">
        <v>100.1745124585672</v>
      </c>
      <c r="AD39" t="n">
        <v>80938.58264230436</v>
      </c>
      <c r="AE39" t="n">
        <v>110743.7395294112</v>
      </c>
      <c r="AF39" t="n">
        <v>2.24428198826283e-06</v>
      </c>
      <c r="AG39" t="n">
        <v>0.1393055555555555</v>
      </c>
      <c r="AH39" t="n">
        <v>100174.5124585672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9.9588</v>
      </c>
      <c r="E40" t="n">
        <v>10.04</v>
      </c>
      <c r="F40" t="n">
        <v>6.86</v>
      </c>
      <c r="G40" t="n">
        <v>45.73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106.81</v>
      </c>
      <c r="Q40" t="n">
        <v>204.14</v>
      </c>
      <c r="R40" t="n">
        <v>27.22</v>
      </c>
      <c r="S40" t="n">
        <v>17.37</v>
      </c>
      <c r="T40" t="n">
        <v>2807.1</v>
      </c>
      <c r="U40" t="n">
        <v>0.64</v>
      </c>
      <c r="V40" t="n">
        <v>0.74</v>
      </c>
      <c r="W40" t="n">
        <v>1.15</v>
      </c>
      <c r="X40" t="n">
        <v>0.17</v>
      </c>
      <c r="Y40" t="n">
        <v>1</v>
      </c>
      <c r="Z40" t="n">
        <v>10</v>
      </c>
      <c r="AA40" t="n">
        <v>80.97436247763903</v>
      </c>
      <c r="AB40" t="n">
        <v>110.792695078611</v>
      </c>
      <c r="AC40" t="n">
        <v>100.2187957588609</v>
      </c>
      <c r="AD40" t="n">
        <v>80974.36247763904</v>
      </c>
      <c r="AE40" t="n">
        <v>110792.695078611</v>
      </c>
      <c r="AF40" t="n">
        <v>2.242728103867452e-06</v>
      </c>
      <c r="AG40" t="n">
        <v>0.1394444444444444</v>
      </c>
      <c r="AH40" t="n">
        <v>100218.7957588609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9.9651</v>
      </c>
      <c r="E41" t="n">
        <v>10.04</v>
      </c>
      <c r="F41" t="n">
        <v>6.85</v>
      </c>
      <c r="G41" t="n">
        <v>45.69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106.54</v>
      </c>
      <c r="Q41" t="n">
        <v>204.14</v>
      </c>
      <c r="R41" t="n">
        <v>26.84</v>
      </c>
      <c r="S41" t="n">
        <v>17.37</v>
      </c>
      <c r="T41" t="n">
        <v>2617.61</v>
      </c>
      <c r="U41" t="n">
        <v>0.65</v>
      </c>
      <c r="V41" t="n">
        <v>0.75</v>
      </c>
      <c r="W41" t="n">
        <v>1.15</v>
      </c>
      <c r="X41" t="n">
        <v>0.16</v>
      </c>
      <c r="Y41" t="n">
        <v>1</v>
      </c>
      <c r="Z41" t="n">
        <v>10</v>
      </c>
      <c r="AA41" t="n">
        <v>80.74721833776276</v>
      </c>
      <c r="AB41" t="n">
        <v>110.4819064455402</v>
      </c>
      <c r="AC41" t="n">
        <v>99.93766835673573</v>
      </c>
      <c r="AD41" t="n">
        <v>80747.21833776277</v>
      </c>
      <c r="AE41" t="n">
        <v>110481.9064455402</v>
      </c>
      <c r="AF41" t="n">
        <v>2.244146867880623e-06</v>
      </c>
      <c r="AG41" t="n">
        <v>0.1394444444444444</v>
      </c>
      <c r="AH41" t="n">
        <v>99937.66835673572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10.034</v>
      </c>
      <c r="E42" t="n">
        <v>9.970000000000001</v>
      </c>
      <c r="F42" t="n">
        <v>6.83</v>
      </c>
      <c r="G42" t="n">
        <v>51.24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106.14</v>
      </c>
      <c r="Q42" t="n">
        <v>204.14</v>
      </c>
      <c r="R42" t="n">
        <v>26.17</v>
      </c>
      <c r="S42" t="n">
        <v>17.37</v>
      </c>
      <c r="T42" t="n">
        <v>2285.03</v>
      </c>
      <c r="U42" t="n">
        <v>0.66</v>
      </c>
      <c r="V42" t="n">
        <v>0.75</v>
      </c>
      <c r="W42" t="n">
        <v>1.15</v>
      </c>
      <c r="X42" t="n">
        <v>0.14</v>
      </c>
      <c r="Y42" t="n">
        <v>1</v>
      </c>
      <c r="Z42" t="n">
        <v>10</v>
      </c>
      <c r="AA42" t="n">
        <v>79.92769400294053</v>
      </c>
      <c r="AB42" t="n">
        <v>109.360597095775</v>
      </c>
      <c r="AC42" t="n">
        <v>98.92337519754423</v>
      </c>
      <c r="AD42" t="n">
        <v>79927.69400294052</v>
      </c>
      <c r="AE42" t="n">
        <v>109360.597095775</v>
      </c>
      <c r="AF42" t="n">
        <v>2.259663191770697e-06</v>
      </c>
      <c r="AG42" t="n">
        <v>0.1384722222222222</v>
      </c>
      <c r="AH42" t="n">
        <v>98923.37519754423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10.0483</v>
      </c>
      <c r="E43" t="n">
        <v>9.949999999999999</v>
      </c>
      <c r="F43" t="n">
        <v>6.82</v>
      </c>
      <c r="G43" t="n">
        <v>51.13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105.72</v>
      </c>
      <c r="Q43" t="n">
        <v>204.14</v>
      </c>
      <c r="R43" t="n">
        <v>25.81</v>
      </c>
      <c r="S43" t="n">
        <v>17.37</v>
      </c>
      <c r="T43" t="n">
        <v>2106.08</v>
      </c>
      <c r="U43" t="n">
        <v>0.67</v>
      </c>
      <c r="V43" t="n">
        <v>0.75</v>
      </c>
      <c r="W43" t="n">
        <v>1.15</v>
      </c>
      <c r="X43" t="n">
        <v>0.13</v>
      </c>
      <c r="Y43" t="n">
        <v>1</v>
      </c>
      <c r="Z43" t="n">
        <v>10</v>
      </c>
      <c r="AA43" t="n">
        <v>79.55892579754209</v>
      </c>
      <c r="AB43" t="n">
        <v>108.8560321682442</v>
      </c>
      <c r="AC43" t="n">
        <v>98.46696523853539</v>
      </c>
      <c r="AD43" t="n">
        <v>79558.92579754209</v>
      </c>
      <c r="AE43" t="n">
        <v>108856.0321682442</v>
      </c>
      <c r="AF43" t="n">
        <v>2.262883560879957e-06</v>
      </c>
      <c r="AG43" t="n">
        <v>0.1381944444444444</v>
      </c>
      <c r="AH43" t="n">
        <v>98466.9652385354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10.0413</v>
      </c>
      <c r="E44" t="n">
        <v>9.960000000000001</v>
      </c>
      <c r="F44" t="n">
        <v>6.82</v>
      </c>
      <c r="G44" t="n">
        <v>51.18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105.73</v>
      </c>
      <c r="Q44" t="n">
        <v>204.15</v>
      </c>
      <c r="R44" t="n">
        <v>25.95</v>
      </c>
      <c r="S44" t="n">
        <v>17.37</v>
      </c>
      <c r="T44" t="n">
        <v>2175.89</v>
      </c>
      <c r="U44" t="n">
        <v>0.67</v>
      </c>
      <c r="V44" t="n">
        <v>0.75</v>
      </c>
      <c r="W44" t="n">
        <v>1.15</v>
      </c>
      <c r="X44" t="n">
        <v>0.13</v>
      </c>
      <c r="Y44" t="n">
        <v>1</v>
      </c>
      <c r="Z44" t="n">
        <v>10</v>
      </c>
      <c r="AA44" t="n">
        <v>79.61881840583304</v>
      </c>
      <c r="AB44" t="n">
        <v>108.9379798771832</v>
      </c>
      <c r="AC44" t="n">
        <v>98.54109197314763</v>
      </c>
      <c r="AD44" t="n">
        <v>79618.81840583304</v>
      </c>
      <c r="AE44" t="n">
        <v>108937.9798771832</v>
      </c>
      <c r="AF44" t="n">
        <v>2.261307156420879e-06</v>
      </c>
      <c r="AG44" t="n">
        <v>0.1383333333333333</v>
      </c>
      <c r="AH44" t="n">
        <v>98541.09197314763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10.0337</v>
      </c>
      <c r="E45" t="n">
        <v>9.970000000000001</v>
      </c>
      <c r="F45" t="n">
        <v>6.83</v>
      </c>
      <c r="G45" t="n">
        <v>51.24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105.67</v>
      </c>
      <c r="Q45" t="n">
        <v>204.15</v>
      </c>
      <c r="R45" t="n">
        <v>26.26</v>
      </c>
      <c r="S45" t="n">
        <v>17.37</v>
      </c>
      <c r="T45" t="n">
        <v>2330</v>
      </c>
      <c r="U45" t="n">
        <v>0.66</v>
      </c>
      <c r="V45" t="n">
        <v>0.75</v>
      </c>
      <c r="W45" t="n">
        <v>1.15</v>
      </c>
      <c r="X45" t="n">
        <v>0.14</v>
      </c>
      <c r="Y45" t="n">
        <v>1</v>
      </c>
      <c r="Z45" t="n">
        <v>10</v>
      </c>
      <c r="AA45" t="n">
        <v>79.67510745601828</v>
      </c>
      <c r="AB45" t="n">
        <v>109.0149970389442</v>
      </c>
      <c r="AC45" t="n">
        <v>98.61075872508448</v>
      </c>
      <c r="AD45" t="n">
        <v>79675.10745601828</v>
      </c>
      <c r="AE45" t="n">
        <v>109014.9970389442</v>
      </c>
      <c r="AF45" t="n">
        <v>2.259595631579594e-06</v>
      </c>
      <c r="AG45" t="n">
        <v>0.1384722222222222</v>
      </c>
      <c r="AH45" t="n">
        <v>98610.75872508448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10.0393</v>
      </c>
      <c r="E46" t="n">
        <v>9.960000000000001</v>
      </c>
      <c r="F46" t="n">
        <v>6.83</v>
      </c>
      <c r="G46" t="n">
        <v>51.2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105.66</v>
      </c>
      <c r="Q46" t="n">
        <v>204.16</v>
      </c>
      <c r="R46" t="n">
        <v>26.06</v>
      </c>
      <c r="S46" t="n">
        <v>17.37</v>
      </c>
      <c r="T46" t="n">
        <v>2232.35</v>
      </c>
      <c r="U46" t="n">
        <v>0.67</v>
      </c>
      <c r="V46" t="n">
        <v>0.75</v>
      </c>
      <c r="W46" t="n">
        <v>1.15</v>
      </c>
      <c r="X46" t="n">
        <v>0.13</v>
      </c>
      <c r="Y46" t="n">
        <v>1</v>
      </c>
      <c r="Z46" t="n">
        <v>10</v>
      </c>
      <c r="AA46" t="n">
        <v>79.62593816497801</v>
      </c>
      <c r="AB46" t="n">
        <v>108.9477214457469</v>
      </c>
      <c r="AC46" t="n">
        <v>98.54990382008002</v>
      </c>
      <c r="AD46" t="n">
        <v>79625.93816497801</v>
      </c>
      <c r="AE46" t="n">
        <v>108947.7214457469</v>
      </c>
      <c r="AF46" t="n">
        <v>2.260856755146857e-06</v>
      </c>
      <c r="AG46" t="n">
        <v>0.1383333333333333</v>
      </c>
      <c r="AH46" t="n">
        <v>98549.90382008001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10.0354</v>
      </c>
      <c r="E47" t="n">
        <v>9.960000000000001</v>
      </c>
      <c r="F47" t="n">
        <v>6.83</v>
      </c>
      <c r="G47" t="n">
        <v>51.23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105.47</v>
      </c>
      <c r="Q47" t="n">
        <v>204.16</v>
      </c>
      <c r="R47" t="n">
        <v>26.18</v>
      </c>
      <c r="S47" t="n">
        <v>17.37</v>
      </c>
      <c r="T47" t="n">
        <v>2291.14</v>
      </c>
      <c r="U47" t="n">
        <v>0.66</v>
      </c>
      <c r="V47" t="n">
        <v>0.75</v>
      </c>
      <c r="W47" t="n">
        <v>1.15</v>
      </c>
      <c r="X47" t="n">
        <v>0.14</v>
      </c>
      <c r="Y47" t="n">
        <v>1</v>
      </c>
      <c r="Z47" t="n">
        <v>10</v>
      </c>
      <c r="AA47" t="n">
        <v>79.55302731943969</v>
      </c>
      <c r="AB47" t="n">
        <v>108.847961610282</v>
      </c>
      <c r="AC47" t="n">
        <v>98.45966492329801</v>
      </c>
      <c r="AD47" t="n">
        <v>79553.02731943969</v>
      </c>
      <c r="AE47" t="n">
        <v>108847.961610282</v>
      </c>
      <c r="AF47" t="n">
        <v>2.259978472662513e-06</v>
      </c>
      <c r="AG47" t="n">
        <v>0.1383333333333333</v>
      </c>
      <c r="AH47" t="n">
        <v>98459.66492329801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10.1126</v>
      </c>
      <c r="E48" t="n">
        <v>9.890000000000001</v>
      </c>
      <c r="F48" t="n">
        <v>6.8</v>
      </c>
      <c r="G48" t="n">
        <v>58.3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104.7</v>
      </c>
      <c r="Q48" t="n">
        <v>204.14</v>
      </c>
      <c r="R48" t="n">
        <v>25.24</v>
      </c>
      <c r="S48" t="n">
        <v>17.37</v>
      </c>
      <c r="T48" t="n">
        <v>1827.36</v>
      </c>
      <c r="U48" t="n">
        <v>0.6899999999999999</v>
      </c>
      <c r="V48" t="n">
        <v>0.75</v>
      </c>
      <c r="W48" t="n">
        <v>1.15</v>
      </c>
      <c r="X48" t="n">
        <v>0.11</v>
      </c>
      <c r="Y48" t="n">
        <v>1</v>
      </c>
      <c r="Z48" t="n">
        <v>10</v>
      </c>
      <c r="AA48" t="n">
        <v>78.45587975811527</v>
      </c>
      <c r="AB48" t="n">
        <v>107.3467959141443</v>
      </c>
      <c r="AC48" t="n">
        <v>97.10176837429999</v>
      </c>
      <c r="AD48" t="n">
        <v>78455.87975811528</v>
      </c>
      <c r="AE48" t="n">
        <v>107346.7959141443</v>
      </c>
      <c r="AF48" t="n">
        <v>2.27736396183978e-06</v>
      </c>
      <c r="AG48" t="n">
        <v>0.1373611111111111</v>
      </c>
      <c r="AH48" t="n">
        <v>97101.76837429999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10.1138</v>
      </c>
      <c r="E49" t="n">
        <v>9.890000000000001</v>
      </c>
      <c r="F49" t="n">
        <v>6.8</v>
      </c>
      <c r="G49" t="n">
        <v>58.29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104.9</v>
      </c>
      <c r="Q49" t="n">
        <v>204.14</v>
      </c>
      <c r="R49" t="n">
        <v>25.32</v>
      </c>
      <c r="S49" t="n">
        <v>17.37</v>
      </c>
      <c r="T49" t="n">
        <v>1867.88</v>
      </c>
      <c r="U49" t="n">
        <v>0.6899999999999999</v>
      </c>
      <c r="V49" t="n">
        <v>0.75</v>
      </c>
      <c r="W49" t="n">
        <v>1.14</v>
      </c>
      <c r="X49" t="n">
        <v>0.11</v>
      </c>
      <c r="Y49" t="n">
        <v>1</v>
      </c>
      <c r="Z49" t="n">
        <v>10</v>
      </c>
      <c r="AA49" t="n">
        <v>78.55443634966599</v>
      </c>
      <c r="AB49" t="n">
        <v>107.4816453907139</v>
      </c>
      <c r="AC49" t="n">
        <v>97.22374800608826</v>
      </c>
      <c r="AD49" t="n">
        <v>78554.43634966599</v>
      </c>
      <c r="AE49" t="n">
        <v>107481.6453907139</v>
      </c>
      <c r="AF49" t="n">
        <v>2.277634202604193e-06</v>
      </c>
      <c r="AG49" t="n">
        <v>0.1373611111111111</v>
      </c>
      <c r="AH49" t="n">
        <v>97223.74800608825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10.1061</v>
      </c>
      <c r="E50" t="n">
        <v>9.9</v>
      </c>
      <c r="F50" t="n">
        <v>6.81</v>
      </c>
      <c r="G50" t="n">
        <v>58.35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105.11</v>
      </c>
      <c r="Q50" t="n">
        <v>204.14</v>
      </c>
      <c r="R50" t="n">
        <v>25.47</v>
      </c>
      <c r="S50" t="n">
        <v>17.37</v>
      </c>
      <c r="T50" t="n">
        <v>1944.41</v>
      </c>
      <c r="U50" t="n">
        <v>0.68</v>
      </c>
      <c r="V50" t="n">
        <v>0.75</v>
      </c>
      <c r="W50" t="n">
        <v>1.15</v>
      </c>
      <c r="X50" t="n">
        <v>0.12</v>
      </c>
      <c r="Y50" t="n">
        <v>1</v>
      </c>
      <c r="Z50" t="n">
        <v>10</v>
      </c>
      <c r="AA50" t="n">
        <v>78.75567442468194</v>
      </c>
      <c r="AB50" t="n">
        <v>107.7569882029479</v>
      </c>
      <c r="AC50" t="n">
        <v>97.47281248676876</v>
      </c>
      <c r="AD50" t="n">
        <v>78755.67442468194</v>
      </c>
      <c r="AE50" t="n">
        <v>107756.9882029479</v>
      </c>
      <c r="AF50" t="n">
        <v>2.275900157699207e-06</v>
      </c>
      <c r="AG50" t="n">
        <v>0.1375</v>
      </c>
      <c r="AH50" t="n">
        <v>97472.81248676876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10.1107</v>
      </c>
      <c r="E51" t="n">
        <v>9.890000000000001</v>
      </c>
      <c r="F51" t="n">
        <v>6.8</v>
      </c>
      <c r="G51" t="n">
        <v>58.31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105.22</v>
      </c>
      <c r="Q51" t="n">
        <v>204.14</v>
      </c>
      <c r="R51" t="n">
        <v>25.22</v>
      </c>
      <c r="S51" t="n">
        <v>17.37</v>
      </c>
      <c r="T51" t="n">
        <v>1818.98</v>
      </c>
      <c r="U51" t="n">
        <v>0.6899999999999999</v>
      </c>
      <c r="V51" t="n">
        <v>0.75</v>
      </c>
      <c r="W51" t="n">
        <v>1.15</v>
      </c>
      <c r="X51" t="n">
        <v>0.11</v>
      </c>
      <c r="Y51" t="n">
        <v>1</v>
      </c>
      <c r="Z51" t="n">
        <v>10</v>
      </c>
      <c r="AA51" t="n">
        <v>78.75010940719476</v>
      </c>
      <c r="AB51" t="n">
        <v>107.7493739005107</v>
      </c>
      <c r="AC51" t="n">
        <v>97.46592488266943</v>
      </c>
      <c r="AD51" t="n">
        <v>78750.10940719476</v>
      </c>
      <c r="AE51" t="n">
        <v>107749.3739005107</v>
      </c>
      <c r="AF51" t="n">
        <v>2.276936080629458e-06</v>
      </c>
      <c r="AG51" t="n">
        <v>0.1373611111111111</v>
      </c>
      <c r="AH51" t="n">
        <v>97465.92488266942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10.1007</v>
      </c>
      <c r="E52" t="n">
        <v>9.9</v>
      </c>
      <c r="F52" t="n">
        <v>6.81</v>
      </c>
      <c r="G52" t="n">
        <v>58.4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5</v>
      </c>
      <c r="N52" t="n">
        <v>68.38</v>
      </c>
      <c r="O52" t="n">
        <v>32961.36</v>
      </c>
      <c r="P52" t="n">
        <v>105.27</v>
      </c>
      <c r="Q52" t="n">
        <v>204.14</v>
      </c>
      <c r="R52" t="n">
        <v>25.62</v>
      </c>
      <c r="S52" t="n">
        <v>17.37</v>
      </c>
      <c r="T52" t="n">
        <v>2016.61</v>
      </c>
      <c r="U52" t="n">
        <v>0.68</v>
      </c>
      <c r="V52" t="n">
        <v>0.75</v>
      </c>
      <c r="W52" t="n">
        <v>1.15</v>
      </c>
      <c r="X52" t="n">
        <v>0.12</v>
      </c>
      <c r="Y52" t="n">
        <v>1</v>
      </c>
      <c r="Z52" t="n">
        <v>10</v>
      </c>
      <c r="AA52" t="n">
        <v>78.88285124348053</v>
      </c>
      <c r="AB52" t="n">
        <v>107.9309971370733</v>
      </c>
      <c r="AC52" t="n">
        <v>97.63021425244436</v>
      </c>
      <c r="AD52" t="n">
        <v>78882.85124348053</v>
      </c>
      <c r="AE52" t="n">
        <v>107930.9971370733</v>
      </c>
      <c r="AF52" t="n">
        <v>2.274684074259346e-06</v>
      </c>
      <c r="AG52" t="n">
        <v>0.1375</v>
      </c>
      <c r="AH52" t="n">
        <v>97630.21425244436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10.1067</v>
      </c>
      <c r="E53" t="n">
        <v>9.890000000000001</v>
      </c>
      <c r="F53" t="n">
        <v>6.81</v>
      </c>
      <c r="G53" t="n">
        <v>58.35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5</v>
      </c>
      <c r="N53" t="n">
        <v>68.59999999999999</v>
      </c>
      <c r="O53" t="n">
        <v>33019.37</v>
      </c>
      <c r="P53" t="n">
        <v>105.08</v>
      </c>
      <c r="Q53" t="n">
        <v>204.16</v>
      </c>
      <c r="R53" t="n">
        <v>25.57</v>
      </c>
      <c r="S53" t="n">
        <v>17.37</v>
      </c>
      <c r="T53" t="n">
        <v>1989.92</v>
      </c>
      <c r="U53" t="n">
        <v>0.68</v>
      </c>
      <c r="V53" t="n">
        <v>0.75</v>
      </c>
      <c r="W53" t="n">
        <v>1.14</v>
      </c>
      <c r="X53" t="n">
        <v>0.12</v>
      </c>
      <c r="Y53" t="n">
        <v>1</v>
      </c>
      <c r="Z53" t="n">
        <v>10</v>
      </c>
      <c r="AA53" t="n">
        <v>78.73448428555419</v>
      </c>
      <c r="AB53" t="n">
        <v>107.7279949197503</v>
      </c>
      <c r="AC53" t="n">
        <v>97.44658628182725</v>
      </c>
      <c r="AD53" t="n">
        <v>78734.48428555419</v>
      </c>
      <c r="AE53" t="n">
        <v>107727.9949197503</v>
      </c>
      <c r="AF53" t="n">
        <v>2.276035278081414e-06</v>
      </c>
      <c r="AG53" t="n">
        <v>0.1373611111111111</v>
      </c>
      <c r="AH53" t="n">
        <v>97446.58628182726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10.1036</v>
      </c>
      <c r="E54" t="n">
        <v>9.9</v>
      </c>
      <c r="F54" t="n">
        <v>6.81</v>
      </c>
      <c r="G54" t="n">
        <v>58.37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5</v>
      </c>
      <c r="N54" t="n">
        <v>68.81999999999999</v>
      </c>
      <c r="O54" t="n">
        <v>33077.47</v>
      </c>
      <c r="P54" t="n">
        <v>104.92</v>
      </c>
      <c r="Q54" t="n">
        <v>204.17</v>
      </c>
      <c r="R54" t="n">
        <v>25.61</v>
      </c>
      <c r="S54" t="n">
        <v>17.37</v>
      </c>
      <c r="T54" t="n">
        <v>2013.83</v>
      </c>
      <c r="U54" t="n">
        <v>0.68</v>
      </c>
      <c r="V54" t="n">
        <v>0.75</v>
      </c>
      <c r="W54" t="n">
        <v>1.15</v>
      </c>
      <c r="X54" t="n">
        <v>0.12</v>
      </c>
      <c r="Y54" t="n">
        <v>1</v>
      </c>
      <c r="Z54" t="n">
        <v>10</v>
      </c>
      <c r="AA54" t="n">
        <v>78.67230121406274</v>
      </c>
      <c r="AB54" t="n">
        <v>107.6429132980123</v>
      </c>
      <c r="AC54" t="n">
        <v>97.36962473065502</v>
      </c>
      <c r="AD54" t="n">
        <v>78672.30121406274</v>
      </c>
      <c r="AE54" t="n">
        <v>107642.9132980123</v>
      </c>
      <c r="AF54" t="n">
        <v>2.275337156106678e-06</v>
      </c>
      <c r="AG54" t="n">
        <v>0.1375</v>
      </c>
      <c r="AH54" t="n">
        <v>97369.62473065502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10.0962</v>
      </c>
      <c r="E55" t="n">
        <v>9.9</v>
      </c>
      <c r="F55" t="n">
        <v>6.82</v>
      </c>
      <c r="G55" t="n">
        <v>58.43</v>
      </c>
      <c r="H55" t="n">
        <v>0.95</v>
      </c>
      <c r="I55" t="n">
        <v>7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104.82</v>
      </c>
      <c r="Q55" t="n">
        <v>204.14</v>
      </c>
      <c r="R55" t="n">
        <v>25.79</v>
      </c>
      <c r="S55" t="n">
        <v>17.37</v>
      </c>
      <c r="T55" t="n">
        <v>2104.32</v>
      </c>
      <c r="U55" t="n">
        <v>0.67</v>
      </c>
      <c r="V55" t="n">
        <v>0.75</v>
      </c>
      <c r="W55" t="n">
        <v>1.15</v>
      </c>
      <c r="X55" t="n">
        <v>0.13</v>
      </c>
      <c r="Y55" t="n">
        <v>1</v>
      </c>
      <c r="Z55" t="n">
        <v>10</v>
      </c>
      <c r="AA55" t="n">
        <v>78.70397082784534</v>
      </c>
      <c r="AB55" t="n">
        <v>107.6862450607544</v>
      </c>
      <c r="AC55" t="n">
        <v>97.40882097077753</v>
      </c>
      <c r="AD55" t="n">
        <v>78703.97082784533</v>
      </c>
      <c r="AE55" t="n">
        <v>107686.2450607544</v>
      </c>
      <c r="AF55" t="n">
        <v>2.273670671392795e-06</v>
      </c>
      <c r="AG55" t="n">
        <v>0.1375</v>
      </c>
      <c r="AH55" t="n">
        <v>97408.82097077752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10.0942</v>
      </c>
      <c r="E56" t="n">
        <v>9.91</v>
      </c>
      <c r="F56" t="n">
        <v>6.82</v>
      </c>
      <c r="G56" t="n">
        <v>58.45</v>
      </c>
      <c r="H56" t="n">
        <v>0.97</v>
      </c>
      <c r="I56" t="n">
        <v>7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104.72</v>
      </c>
      <c r="Q56" t="n">
        <v>204.14</v>
      </c>
      <c r="R56" t="n">
        <v>25.74</v>
      </c>
      <c r="S56" t="n">
        <v>17.37</v>
      </c>
      <c r="T56" t="n">
        <v>2078.14</v>
      </c>
      <c r="U56" t="n">
        <v>0.67</v>
      </c>
      <c r="V56" t="n">
        <v>0.75</v>
      </c>
      <c r="W56" t="n">
        <v>1.15</v>
      </c>
      <c r="X56" t="n">
        <v>0.13</v>
      </c>
      <c r="Y56" t="n">
        <v>1</v>
      </c>
      <c r="Z56" t="n">
        <v>10</v>
      </c>
      <c r="AA56" t="n">
        <v>78.66572071453746</v>
      </c>
      <c r="AB56" t="n">
        <v>107.6339095682506</v>
      </c>
      <c r="AC56" t="n">
        <v>97.36148030422503</v>
      </c>
      <c r="AD56" t="n">
        <v>78665.72071453746</v>
      </c>
      <c r="AE56" t="n">
        <v>107633.9095682506</v>
      </c>
      <c r="AF56" t="n">
        <v>2.273220270118773e-06</v>
      </c>
      <c r="AG56" t="n">
        <v>0.1376388888888889</v>
      </c>
      <c r="AH56" t="n">
        <v>97361.48030422503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10.1067</v>
      </c>
      <c r="E57" t="n">
        <v>9.890000000000001</v>
      </c>
      <c r="F57" t="n">
        <v>6.81</v>
      </c>
      <c r="G57" t="n">
        <v>58.35</v>
      </c>
      <c r="H57" t="n">
        <v>0.98</v>
      </c>
      <c r="I57" t="n">
        <v>7</v>
      </c>
      <c r="J57" t="n">
        <v>267.71</v>
      </c>
      <c r="K57" t="n">
        <v>58.47</v>
      </c>
      <c r="L57" t="n">
        <v>14.75</v>
      </c>
      <c r="M57" t="n">
        <v>5</v>
      </c>
      <c r="N57" t="n">
        <v>69.48999999999999</v>
      </c>
      <c r="O57" t="n">
        <v>33252.27</v>
      </c>
      <c r="P57" t="n">
        <v>104.27</v>
      </c>
      <c r="Q57" t="n">
        <v>204.14</v>
      </c>
      <c r="R57" t="n">
        <v>25.47</v>
      </c>
      <c r="S57" t="n">
        <v>17.37</v>
      </c>
      <c r="T57" t="n">
        <v>1942.93</v>
      </c>
      <c r="U57" t="n">
        <v>0.68</v>
      </c>
      <c r="V57" t="n">
        <v>0.75</v>
      </c>
      <c r="W57" t="n">
        <v>1.15</v>
      </c>
      <c r="X57" t="n">
        <v>0.12</v>
      </c>
      <c r="Y57" t="n">
        <v>1</v>
      </c>
      <c r="Z57" t="n">
        <v>10</v>
      </c>
      <c r="AA57" t="n">
        <v>78.29833930853536</v>
      </c>
      <c r="AB57" t="n">
        <v>107.1312421208351</v>
      </c>
      <c r="AC57" t="n">
        <v>96.90678673249245</v>
      </c>
      <c r="AD57" t="n">
        <v>78298.33930853536</v>
      </c>
      <c r="AE57" t="n">
        <v>107131.2421208351</v>
      </c>
      <c r="AF57" t="n">
        <v>2.276035278081414e-06</v>
      </c>
      <c r="AG57" t="n">
        <v>0.1373611111111111</v>
      </c>
      <c r="AH57" t="n">
        <v>96906.78673249244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10.1773</v>
      </c>
      <c r="E58" t="n">
        <v>9.83</v>
      </c>
      <c r="F58" t="n">
        <v>6.79</v>
      </c>
      <c r="G58" t="n">
        <v>67.86</v>
      </c>
      <c r="H58" t="n">
        <v>1</v>
      </c>
      <c r="I58" t="n">
        <v>6</v>
      </c>
      <c r="J58" t="n">
        <v>268.19</v>
      </c>
      <c r="K58" t="n">
        <v>58.47</v>
      </c>
      <c r="L58" t="n">
        <v>15</v>
      </c>
      <c r="M58" t="n">
        <v>4</v>
      </c>
      <c r="N58" t="n">
        <v>69.70999999999999</v>
      </c>
      <c r="O58" t="n">
        <v>33310.7</v>
      </c>
      <c r="P58" t="n">
        <v>103.79</v>
      </c>
      <c r="Q58" t="n">
        <v>204.14</v>
      </c>
      <c r="R58" t="n">
        <v>24.72</v>
      </c>
      <c r="S58" t="n">
        <v>17.37</v>
      </c>
      <c r="T58" t="n">
        <v>1571.18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77.45181940138055</v>
      </c>
      <c r="AB58" t="n">
        <v>105.9729962380439</v>
      </c>
      <c r="AC58" t="n">
        <v>95.85908221114616</v>
      </c>
      <c r="AD58" t="n">
        <v>77451.81940138055</v>
      </c>
      <c r="AE58" t="n">
        <v>105972.9962380439</v>
      </c>
      <c r="AF58" t="n">
        <v>2.291934443054406e-06</v>
      </c>
      <c r="AG58" t="n">
        <v>0.1365277777777778</v>
      </c>
      <c r="AH58" t="n">
        <v>95859.08221114616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10.1764</v>
      </c>
      <c r="E59" t="n">
        <v>9.83</v>
      </c>
      <c r="F59" t="n">
        <v>6.79</v>
      </c>
      <c r="G59" t="n">
        <v>67.86</v>
      </c>
      <c r="H59" t="n">
        <v>1.01</v>
      </c>
      <c r="I59" t="n">
        <v>6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103.87</v>
      </c>
      <c r="Q59" t="n">
        <v>204.14</v>
      </c>
      <c r="R59" t="n">
        <v>24.76</v>
      </c>
      <c r="S59" t="n">
        <v>17.37</v>
      </c>
      <c r="T59" t="n">
        <v>1593.4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77.50126352725822</v>
      </c>
      <c r="AB59" t="n">
        <v>106.0406478723906</v>
      </c>
      <c r="AC59" t="n">
        <v>95.92027726846048</v>
      </c>
      <c r="AD59" t="n">
        <v>77501.26352725821</v>
      </c>
      <c r="AE59" t="n">
        <v>106040.6478723905</v>
      </c>
      <c r="AF59" t="n">
        <v>2.291731762481096e-06</v>
      </c>
      <c r="AG59" t="n">
        <v>0.1365277777777778</v>
      </c>
      <c r="AH59" t="n">
        <v>95920.27726846049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10.1735</v>
      </c>
      <c r="E60" t="n">
        <v>9.83</v>
      </c>
      <c r="F60" t="n">
        <v>6.79</v>
      </c>
      <c r="G60" t="n">
        <v>67.89</v>
      </c>
      <c r="H60" t="n">
        <v>1.03</v>
      </c>
      <c r="I60" t="n">
        <v>6</v>
      </c>
      <c r="J60" t="n">
        <v>269.14</v>
      </c>
      <c r="K60" t="n">
        <v>58.47</v>
      </c>
      <c r="L60" t="n">
        <v>15.5</v>
      </c>
      <c r="M60" t="n">
        <v>4</v>
      </c>
      <c r="N60" t="n">
        <v>70.16</v>
      </c>
      <c r="O60" t="n">
        <v>33427.83</v>
      </c>
      <c r="P60" t="n">
        <v>103.92</v>
      </c>
      <c r="Q60" t="n">
        <v>204.14</v>
      </c>
      <c r="R60" t="n">
        <v>24.83</v>
      </c>
      <c r="S60" t="n">
        <v>17.37</v>
      </c>
      <c r="T60" t="n">
        <v>1628.36</v>
      </c>
      <c r="U60" t="n">
        <v>0.7</v>
      </c>
      <c r="V60" t="n">
        <v>0.75</v>
      </c>
      <c r="W60" t="n">
        <v>1.15</v>
      </c>
      <c r="X60" t="n">
        <v>0.1</v>
      </c>
      <c r="Y60" t="n">
        <v>1</v>
      </c>
      <c r="Z60" t="n">
        <v>10</v>
      </c>
      <c r="AA60" t="n">
        <v>77.5494995308879</v>
      </c>
      <c r="AB60" t="n">
        <v>106.1066465005789</v>
      </c>
      <c r="AC60" t="n">
        <v>95.97997708020425</v>
      </c>
      <c r="AD60" t="n">
        <v>77549.4995308879</v>
      </c>
      <c r="AE60" t="n">
        <v>106106.6465005789</v>
      </c>
      <c r="AF60" t="n">
        <v>2.291078680633764e-06</v>
      </c>
      <c r="AG60" t="n">
        <v>0.1365277777777778</v>
      </c>
      <c r="AH60" t="n">
        <v>95979.97708020425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10.1761</v>
      </c>
      <c r="E61" t="n">
        <v>9.83</v>
      </c>
      <c r="F61" t="n">
        <v>6.79</v>
      </c>
      <c r="G61" t="n">
        <v>67.87</v>
      </c>
      <c r="H61" t="n">
        <v>1.04</v>
      </c>
      <c r="I61" t="n">
        <v>6</v>
      </c>
      <c r="J61" t="n">
        <v>269.61</v>
      </c>
      <c r="K61" t="n">
        <v>58.47</v>
      </c>
      <c r="L61" t="n">
        <v>15.75</v>
      </c>
      <c r="M61" t="n">
        <v>4</v>
      </c>
      <c r="N61" t="n">
        <v>70.39</v>
      </c>
      <c r="O61" t="n">
        <v>33486.53</v>
      </c>
      <c r="P61" t="n">
        <v>103.99</v>
      </c>
      <c r="Q61" t="n">
        <v>204.14</v>
      </c>
      <c r="R61" t="n">
        <v>24.88</v>
      </c>
      <c r="S61" t="n">
        <v>17.37</v>
      </c>
      <c r="T61" t="n">
        <v>1653.97</v>
      </c>
      <c r="U61" t="n">
        <v>0.7</v>
      </c>
      <c r="V61" t="n">
        <v>0.75</v>
      </c>
      <c r="W61" t="n">
        <v>1.14</v>
      </c>
      <c r="X61" t="n">
        <v>0.1</v>
      </c>
      <c r="Y61" t="n">
        <v>1</v>
      </c>
      <c r="Z61" t="n">
        <v>10</v>
      </c>
      <c r="AA61" t="n">
        <v>77.56765949758875</v>
      </c>
      <c r="AB61" t="n">
        <v>106.1314937681802</v>
      </c>
      <c r="AC61" t="n">
        <v>96.00245295945906</v>
      </c>
      <c r="AD61" t="n">
        <v>77567.65949758876</v>
      </c>
      <c r="AE61" t="n">
        <v>106131.4937681802</v>
      </c>
      <c r="AF61" t="n">
        <v>2.291664202289993e-06</v>
      </c>
      <c r="AG61" t="n">
        <v>0.1365277777777778</v>
      </c>
      <c r="AH61" t="n">
        <v>96002.45295945906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10.1718</v>
      </c>
      <c r="E62" t="n">
        <v>9.83</v>
      </c>
      <c r="F62" t="n">
        <v>6.79</v>
      </c>
      <c r="G62" t="n">
        <v>67.91</v>
      </c>
      <c r="H62" t="n">
        <v>1.05</v>
      </c>
      <c r="I62" t="n">
        <v>6</v>
      </c>
      <c r="J62" t="n">
        <v>270.09</v>
      </c>
      <c r="K62" t="n">
        <v>58.47</v>
      </c>
      <c r="L62" t="n">
        <v>16</v>
      </c>
      <c r="M62" t="n">
        <v>4</v>
      </c>
      <c r="N62" t="n">
        <v>70.62</v>
      </c>
      <c r="O62" t="n">
        <v>33545.31</v>
      </c>
      <c r="P62" t="n">
        <v>104.1</v>
      </c>
      <c r="Q62" t="n">
        <v>204.14</v>
      </c>
      <c r="R62" t="n">
        <v>25.01</v>
      </c>
      <c r="S62" t="n">
        <v>17.37</v>
      </c>
      <c r="T62" t="n">
        <v>1717.63</v>
      </c>
      <c r="U62" t="n">
        <v>0.6899999999999999</v>
      </c>
      <c r="V62" t="n">
        <v>0.75</v>
      </c>
      <c r="W62" t="n">
        <v>1.14</v>
      </c>
      <c r="X62" t="n">
        <v>0.1</v>
      </c>
      <c r="Y62" t="n">
        <v>1</v>
      </c>
      <c r="Z62" t="n">
        <v>10</v>
      </c>
      <c r="AA62" t="n">
        <v>77.65840823684489</v>
      </c>
      <c r="AB62" t="n">
        <v>106.2556601967822</v>
      </c>
      <c r="AC62" t="n">
        <v>96.11476911838398</v>
      </c>
      <c r="AD62" t="n">
        <v>77658.40823684489</v>
      </c>
      <c r="AE62" t="n">
        <v>106255.6601967822</v>
      </c>
      <c r="AF62" t="n">
        <v>2.290695839550844e-06</v>
      </c>
      <c r="AG62" t="n">
        <v>0.1365277777777778</v>
      </c>
      <c r="AH62" t="n">
        <v>96114.76911838398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10.1781</v>
      </c>
      <c r="E63" t="n">
        <v>9.82</v>
      </c>
      <c r="F63" t="n">
        <v>6.78</v>
      </c>
      <c r="G63" t="n">
        <v>67.84999999999999</v>
      </c>
      <c r="H63" t="n">
        <v>1.07</v>
      </c>
      <c r="I63" t="n">
        <v>6</v>
      </c>
      <c r="J63" t="n">
        <v>270.57</v>
      </c>
      <c r="K63" t="n">
        <v>58.47</v>
      </c>
      <c r="L63" t="n">
        <v>16.25</v>
      </c>
      <c r="M63" t="n">
        <v>4</v>
      </c>
      <c r="N63" t="n">
        <v>70.84</v>
      </c>
      <c r="O63" t="n">
        <v>33604.17</v>
      </c>
      <c r="P63" t="n">
        <v>103.98</v>
      </c>
      <c r="Q63" t="n">
        <v>204.14</v>
      </c>
      <c r="R63" t="n">
        <v>24.66</v>
      </c>
      <c r="S63" t="n">
        <v>17.37</v>
      </c>
      <c r="T63" t="n">
        <v>1543.39</v>
      </c>
      <c r="U63" t="n">
        <v>0.7</v>
      </c>
      <c r="V63" t="n">
        <v>0.75</v>
      </c>
      <c r="W63" t="n">
        <v>1.15</v>
      </c>
      <c r="X63" t="n">
        <v>0.09</v>
      </c>
      <c r="Y63" t="n">
        <v>1</v>
      </c>
      <c r="Z63" t="n">
        <v>10</v>
      </c>
      <c r="AA63" t="n">
        <v>77.51777806792052</v>
      </c>
      <c r="AB63" t="n">
        <v>106.0632437954948</v>
      </c>
      <c r="AC63" t="n">
        <v>95.94071666837726</v>
      </c>
      <c r="AD63" t="n">
        <v>77517.77806792052</v>
      </c>
      <c r="AE63" t="n">
        <v>106063.2437954948</v>
      </c>
      <c r="AF63" t="n">
        <v>2.292114603564016e-06</v>
      </c>
      <c r="AG63" t="n">
        <v>0.1363888888888889</v>
      </c>
      <c r="AH63" t="n">
        <v>95940.71666837727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10.1796</v>
      </c>
      <c r="E64" t="n">
        <v>9.82</v>
      </c>
      <c r="F64" t="n">
        <v>6.78</v>
      </c>
      <c r="G64" t="n">
        <v>67.83</v>
      </c>
      <c r="H64" t="n">
        <v>1.08</v>
      </c>
      <c r="I64" t="n">
        <v>6</v>
      </c>
      <c r="J64" t="n">
        <v>271.05</v>
      </c>
      <c r="K64" t="n">
        <v>58.47</v>
      </c>
      <c r="L64" t="n">
        <v>16.5</v>
      </c>
      <c r="M64" t="n">
        <v>4</v>
      </c>
      <c r="N64" t="n">
        <v>71.06999999999999</v>
      </c>
      <c r="O64" t="n">
        <v>33663.13</v>
      </c>
      <c r="P64" t="n">
        <v>103.69</v>
      </c>
      <c r="Q64" t="n">
        <v>204.14</v>
      </c>
      <c r="R64" t="n">
        <v>24.63</v>
      </c>
      <c r="S64" t="n">
        <v>17.37</v>
      </c>
      <c r="T64" t="n">
        <v>1526.23</v>
      </c>
      <c r="U64" t="n">
        <v>0.71</v>
      </c>
      <c r="V64" t="n">
        <v>0.75</v>
      </c>
      <c r="W64" t="n">
        <v>1.15</v>
      </c>
      <c r="X64" t="n">
        <v>0.09</v>
      </c>
      <c r="Y64" t="n">
        <v>1</v>
      </c>
      <c r="Z64" t="n">
        <v>10</v>
      </c>
      <c r="AA64" t="n">
        <v>77.35163416103607</v>
      </c>
      <c r="AB64" t="n">
        <v>105.8359183723437</v>
      </c>
      <c r="AC64" t="n">
        <v>95.73508686455843</v>
      </c>
      <c r="AD64" t="n">
        <v>77351.63416103607</v>
      </c>
      <c r="AE64" t="n">
        <v>105835.9183723437</v>
      </c>
      <c r="AF64" t="n">
        <v>2.292452404519533e-06</v>
      </c>
      <c r="AG64" t="n">
        <v>0.1363888888888889</v>
      </c>
      <c r="AH64" t="n">
        <v>95735.08686455843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10.1778</v>
      </c>
      <c r="E65" t="n">
        <v>9.83</v>
      </c>
      <c r="F65" t="n">
        <v>6.79</v>
      </c>
      <c r="G65" t="n">
        <v>67.84999999999999</v>
      </c>
      <c r="H65" t="n">
        <v>1.1</v>
      </c>
      <c r="I65" t="n">
        <v>6</v>
      </c>
      <c r="J65" t="n">
        <v>271.52</v>
      </c>
      <c r="K65" t="n">
        <v>58.47</v>
      </c>
      <c r="L65" t="n">
        <v>16.75</v>
      </c>
      <c r="M65" t="n">
        <v>4</v>
      </c>
      <c r="N65" t="n">
        <v>71.3</v>
      </c>
      <c r="O65" t="n">
        <v>33722.17</v>
      </c>
      <c r="P65" t="n">
        <v>103.64</v>
      </c>
      <c r="Q65" t="n">
        <v>204.14</v>
      </c>
      <c r="R65" t="n">
        <v>24.78</v>
      </c>
      <c r="S65" t="n">
        <v>17.37</v>
      </c>
      <c r="T65" t="n">
        <v>1604</v>
      </c>
      <c r="U65" t="n">
        <v>0.7</v>
      </c>
      <c r="V65" t="n">
        <v>0.75</v>
      </c>
      <c r="W65" t="n">
        <v>1.14</v>
      </c>
      <c r="X65" t="n">
        <v>0.09</v>
      </c>
      <c r="Y65" t="n">
        <v>1</v>
      </c>
      <c r="Z65" t="n">
        <v>10</v>
      </c>
      <c r="AA65" t="n">
        <v>77.36791481764034</v>
      </c>
      <c r="AB65" t="n">
        <v>105.8581942849616</v>
      </c>
      <c r="AC65" t="n">
        <v>95.75523679534048</v>
      </c>
      <c r="AD65" t="n">
        <v>77367.91481764034</v>
      </c>
      <c r="AE65" t="n">
        <v>105858.1942849616</v>
      </c>
      <c r="AF65" t="n">
        <v>2.292047043372912e-06</v>
      </c>
      <c r="AG65" t="n">
        <v>0.1365277777777778</v>
      </c>
      <c r="AH65" t="n">
        <v>95755.23679534048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10.1675</v>
      </c>
      <c r="E66" t="n">
        <v>9.84</v>
      </c>
      <c r="F66" t="n">
        <v>6.79</v>
      </c>
      <c r="G66" t="n">
        <v>67.95</v>
      </c>
      <c r="H66" t="n">
        <v>1.11</v>
      </c>
      <c r="I66" t="n">
        <v>6</v>
      </c>
      <c r="J66" t="n">
        <v>272</v>
      </c>
      <c r="K66" t="n">
        <v>58.47</v>
      </c>
      <c r="L66" t="n">
        <v>17</v>
      </c>
      <c r="M66" t="n">
        <v>4</v>
      </c>
      <c r="N66" t="n">
        <v>71.53</v>
      </c>
      <c r="O66" t="n">
        <v>33781.3</v>
      </c>
      <c r="P66" t="n">
        <v>103.72</v>
      </c>
      <c r="Q66" t="n">
        <v>204.14</v>
      </c>
      <c r="R66" t="n">
        <v>25.09</v>
      </c>
      <c r="S66" t="n">
        <v>17.37</v>
      </c>
      <c r="T66" t="n">
        <v>1757.58</v>
      </c>
      <c r="U66" t="n">
        <v>0.6899999999999999</v>
      </c>
      <c r="V66" t="n">
        <v>0.75</v>
      </c>
      <c r="W66" t="n">
        <v>1.15</v>
      </c>
      <c r="X66" t="n">
        <v>0.1</v>
      </c>
      <c r="Y66" t="n">
        <v>1</v>
      </c>
      <c r="Z66" t="n">
        <v>10</v>
      </c>
      <c r="AA66" t="n">
        <v>77.48745737852337</v>
      </c>
      <c r="AB66" t="n">
        <v>106.0217576906073</v>
      </c>
      <c r="AC66" t="n">
        <v>95.90318993911404</v>
      </c>
      <c r="AD66" t="n">
        <v>77487.45737852338</v>
      </c>
      <c r="AE66" t="n">
        <v>106021.7576906073</v>
      </c>
      <c r="AF66" t="n">
        <v>2.289727476811696e-06</v>
      </c>
      <c r="AG66" t="n">
        <v>0.1366666666666667</v>
      </c>
      <c r="AH66" t="n">
        <v>95903.18993911405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10.1773</v>
      </c>
      <c r="E67" t="n">
        <v>9.83</v>
      </c>
      <c r="F67" t="n">
        <v>6.79</v>
      </c>
      <c r="G67" t="n">
        <v>67.86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103.33</v>
      </c>
      <c r="Q67" t="n">
        <v>204.14</v>
      </c>
      <c r="R67" t="n">
        <v>24.81</v>
      </c>
      <c r="S67" t="n">
        <v>17.37</v>
      </c>
      <c r="T67" t="n">
        <v>1615.65</v>
      </c>
      <c r="U67" t="n">
        <v>0.7</v>
      </c>
      <c r="V67" t="n">
        <v>0.75</v>
      </c>
      <c r="W67" t="n">
        <v>1.14</v>
      </c>
      <c r="X67" t="n">
        <v>0.09</v>
      </c>
      <c r="Y67" t="n">
        <v>1</v>
      </c>
      <c r="Z67" t="n">
        <v>10</v>
      </c>
      <c r="AA67" t="n">
        <v>77.20585033878032</v>
      </c>
      <c r="AB67" t="n">
        <v>105.6364505152052</v>
      </c>
      <c r="AC67" t="n">
        <v>95.55465593975025</v>
      </c>
      <c r="AD67" t="n">
        <v>77205.85033878032</v>
      </c>
      <c r="AE67" t="n">
        <v>105636.4505152052</v>
      </c>
      <c r="AF67" t="n">
        <v>2.291934443054406e-06</v>
      </c>
      <c r="AG67" t="n">
        <v>0.1365277777777778</v>
      </c>
      <c r="AH67" t="n">
        <v>95554.65593975024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10.1738</v>
      </c>
      <c r="E68" t="n">
        <v>9.83</v>
      </c>
      <c r="F68" t="n">
        <v>6.79</v>
      </c>
      <c r="G68" t="n">
        <v>67.89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103.24</v>
      </c>
      <c r="Q68" t="n">
        <v>204.19</v>
      </c>
      <c r="R68" t="n">
        <v>24.9</v>
      </c>
      <c r="S68" t="n">
        <v>17.37</v>
      </c>
      <c r="T68" t="n">
        <v>1662.99</v>
      </c>
      <c r="U68" t="n">
        <v>0.7</v>
      </c>
      <c r="V68" t="n">
        <v>0.75</v>
      </c>
      <c r="W68" t="n">
        <v>1.14</v>
      </c>
      <c r="X68" t="n">
        <v>0.1</v>
      </c>
      <c r="Y68" t="n">
        <v>1</v>
      </c>
      <c r="Z68" t="n">
        <v>10</v>
      </c>
      <c r="AA68" t="n">
        <v>77.18354351622486</v>
      </c>
      <c r="AB68" t="n">
        <v>105.6059293364773</v>
      </c>
      <c r="AC68" t="n">
        <v>95.52704765948336</v>
      </c>
      <c r="AD68" t="n">
        <v>77183.54351622486</v>
      </c>
      <c r="AE68" t="n">
        <v>105605.9293364773</v>
      </c>
      <c r="AF68" t="n">
        <v>2.291146240824867e-06</v>
      </c>
      <c r="AG68" t="n">
        <v>0.1365277777777778</v>
      </c>
      <c r="AH68" t="n">
        <v>95527.04765948336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10.1761</v>
      </c>
      <c r="E69" t="n">
        <v>9.83</v>
      </c>
      <c r="F69" t="n">
        <v>6.79</v>
      </c>
      <c r="G69" t="n">
        <v>67.87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103.27</v>
      </c>
      <c r="Q69" t="n">
        <v>204.16</v>
      </c>
      <c r="R69" t="n">
        <v>24.83</v>
      </c>
      <c r="S69" t="n">
        <v>17.37</v>
      </c>
      <c r="T69" t="n">
        <v>1624.84</v>
      </c>
      <c r="U69" t="n">
        <v>0.7</v>
      </c>
      <c r="V69" t="n">
        <v>0.75</v>
      </c>
      <c r="W69" t="n">
        <v>1.15</v>
      </c>
      <c r="X69" t="n">
        <v>0.1</v>
      </c>
      <c r="Y69" t="n">
        <v>1</v>
      </c>
      <c r="Z69" t="n">
        <v>10</v>
      </c>
      <c r="AA69" t="n">
        <v>77.18261904317008</v>
      </c>
      <c r="AB69" t="n">
        <v>105.6046644316589</v>
      </c>
      <c r="AC69" t="n">
        <v>95.5259034754055</v>
      </c>
      <c r="AD69" t="n">
        <v>77182.61904317008</v>
      </c>
      <c r="AE69" t="n">
        <v>105604.6644316589</v>
      </c>
      <c r="AF69" t="n">
        <v>2.291664202289993e-06</v>
      </c>
      <c r="AG69" t="n">
        <v>0.1365277777777778</v>
      </c>
      <c r="AH69" t="n">
        <v>95525.9034754055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10.1712</v>
      </c>
      <c r="E70" t="n">
        <v>9.83</v>
      </c>
      <c r="F70" t="n">
        <v>6.79</v>
      </c>
      <c r="G70" t="n">
        <v>67.91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103.06</v>
      </c>
      <c r="Q70" t="n">
        <v>204.16</v>
      </c>
      <c r="R70" t="n">
        <v>24.99</v>
      </c>
      <c r="S70" t="n">
        <v>17.37</v>
      </c>
      <c r="T70" t="n">
        <v>1705.27</v>
      </c>
      <c r="U70" t="n">
        <v>0.7</v>
      </c>
      <c r="V70" t="n">
        <v>0.75</v>
      </c>
      <c r="W70" t="n">
        <v>1.15</v>
      </c>
      <c r="X70" t="n">
        <v>0.1</v>
      </c>
      <c r="Y70" t="n">
        <v>1</v>
      </c>
      <c r="Z70" t="n">
        <v>10</v>
      </c>
      <c r="AA70" t="n">
        <v>77.10642728951136</v>
      </c>
      <c r="AB70" t="n">
        <v>105.5004155129601</v>
      </c>
      <c r="AC70" t="n">
        <v>95.43160392719304</v>
      </c>
      <c r="AD70" t="n">
        <v>77106.42728951135</v>
      </c>
      <c r="AE70" t="n">
        <v>105500.4155129601</v>
      </c>
      <c r="AF70" t="n">
        <v>2.290560719168638e-06</v>
      </c>
      <c r="AG70" t="n">
        <v>0.1365277777777778</v>
      </c>
      <c r="AH70" t="n">
        <v>95431.60392719303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10.1741</v>
      </c>
      <c r="E71" t="n">
        <v>9.83</v>
      </c>
      <c r="F71" t="n">
        <v>6.79</v>
      </c>
      <c r="G71" t="n">
        <v>67.89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102.56</v>
      </c>
      <c r="Q71" t="n">
        <v>204.14</v>
      </c>
      <c r="R71" t="n">
        <v>24.96</v>
      </c>
      <c r="S71" t="n">
        <v>17.37</v>
      </c>
      <c r="T71" t="n">
        <v>1693.38</v>
      </c>
      <c r="U71" t="n">
        <v>0.7</v>
      </c>
      <c r="V71" t="n">
        <v>0.75</v>
      </c>
      <c r="W71" t="n">
        <v>1.14</v>
      </c>
      <c r="X71" t="n">
        <v>0.1</v>
      </c>
      <c r="Y71" t="n">
        <v>1</v>
      </c>
      <c r="Z71" t="n">
        <v>10</v>
      </c>
      <c r="AA71" t="n">
        <v>76.81760908318658</v>
      </c>
      <c r="AB71" t="n">
        <v>105.1052417013068</v>
      </c>
      <c r="AC71" t="n">
        <v>95.07414494949386</v>
      </c>
      <c r="AD71" t="n">
        <v>76817.60908318659</v>
      </c>
      <c r="AE71" t="n">
        <v>105105.2417013068</v>
      </c>
      <c r="AF71" t="n">
        <v>2.291213801015971e-06</v>
      </c>
      <c r="AG71" t="n">
        <v>0.1365277777777778</v>
      </c>
      <c r="AH71" t="n">
        <v>95074.14494949386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10.2392</v>
      </c>
      <c r="E72" t="n">
        <v>9.77</v>
      </c>
      <c r="F72" t="n">
        <v>6.77</v>
      </c>
      <c r="G72" t="n">
        <v>81.28</v>
      </c>
      <c r="H72" t="n">
        <v>1.2</v>
      </c>
      <c r="I72" t="n">
        <v>5</v>
      </c>
      <c r="J72" t="n">
        <v>274.9</v>
      </c>
      <c r="K72" t="n">
        <v>58.47</v>
      </c>
      <c r="L72" t="n">
        <v>18.5</v>
      </c>
      <c r="M72" t="n">
        <v>3</v>
      </c>
      <c r="N72" t="n">
        <v>72.92</v>
      </c>
      <c r="O72" t="n">
        <v>34138.11</v>
      </c>
      <c r="P72" t="n">
        <v>102.33</v>
      </c>
      <c r="Q72" t="n">
        <v>204.22</v>
      </c>
      <c r="R72" t="n">
        <v>24.36</v>
      </c>
      <c r="S72" t="n">
        <v>17.37</v>
      </c>
      <c r="T72" t="n">
        <v>1397.83</v>
      </c>
      <c r="U72" t="n">
        <v>0.71</v>
      </c>
      <c r="V72" t="n">
        <v>0.75</v>
      </c>
      <c r="W72" t="n">
        <v>1.15</v>
      </c>
      <c r="X72" t="n">
        <v>0.08</v>
      </c>
      <c r="Y72" t="n">
        <v>1</v>
      </c>
      <c r="Z72" t="n">
        <v>10</v>
      </c>
      <c r="AA72" t="n">
        <v>76.15937799247934</v>
      </c>
      <c r="AB72" t="n">
        <v>104.2046208838953</v>
      </c>
      <c r="AC72" t="n">
        <v>94.25947811886661</v>
      </c>
      <c r="AD72" t="n">
        <v>76159.37799247933</v>
      </c>
      <c r="AE72" t="n">
        <v>104204.6208838953</v>
      </c>
      <c r="AF72" t="n">
        <v>2.305874362485402e-06</v>
      </c>
      <c r="AG72" t="n">
        <v>0.1356944444444445</v>
      </c>
      <c r="AH72" t="n">
        <v>94259.47811886661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10.2383</v>
      </c>
      <c r="E73" t="n">
        <v>9.77</v>
      </c>
      <c r="F73" t="n">
        <v>6.77</v>
      </c>
      <c r="G73" t="n">
        <v>81.29000000000001</v>
      </c>
      <c r="H73" t="n">
        <v>1.21</v>
      </c>
      <c r="I73" t="n">
        <v>5</v>
      </c>
      <c r="J73" t="n">
        <v>275.38</v>
      </c>
      <c r="K73" t="n">
        <v>58.47</v>
      </c>
      <c r="L73" t="n">
        <v>18.75</v>
      </c>
      <c r="M73" t="n">
        <v>3</v>
      </c>
      <c r="N73" t="n">
        <v>73.16</v>
      </c>
      <c r="O73" t="n">
        <v>34197.87</v>
      </c>
      <c r="P73" t="n">
        <v>102.56</v>
      </c>
      <c r="Q73" t="n">
        <v>204.14</v>
      </c>
      <c r="R73" t="n">
        <v>24.51</v>
      </c>
      <c r="S73" t="n">
        <v>17.37</v>
      </c>
      <c r="T73" t="n">
        <v>1470.49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76.28813925348742</v>
      </c>
      <c r="AB73" t="n">
        <v>104.3807977217524</v>
      </c>
      <c r="AC73" t="n">
        <v>94.41884088658442</v>
      </c>
      <c r="AD73" t="n">
        <v>76288.13925348742</v>
      </c>
      <c r="AE73" t="n">
        <v>104380.7977217524</v>
      </c>
      <c r="AF73" t="n">
        <v>2.305671681912092e-06</v>
      </c>
      <c r="AG73" t="n">
        <v>0.1356944444444445</v>
      </c>
      <c r="AH73" t="n">
        <v>94418.84088658442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10.2375</v>
      </c>
      <c r="E74" t="n">
        <v>9.77</v>
      </c>
      <c r="F74" t="n">
        <v>6.78</v>
      </c>
      <c r="G74" t="n">
        <v>81.3</v>
      </c>
      <c r="H74" t="n">
        <v>1.23</v>
      </c>
      <c r="I74" t="n">
        <v>5</v>
      </c>
      <c r="J74" t="n">
        <v>275.87</v>
      </c>
      <c r="K74" t="n">
        <v>58.47</v>
      </c>
      <c r="L74" t="n">
        <v>19</v>
      </c>
      <c r="M74" t="n">
        <v>3</v>
      </c>
      <c r="N74" t="n">
        <v>73.39</v>
      </c>
      <c r="O74" t="n">
        <v>34257.73</v>
      </c>
      <c r="P74" t="n">
        <v>102.75</v>
      </c>
      <c r="Q74" t="n">
        <v>204.15</v>
      </c>
      <c r="R74" t="n">
        <v>24.49</v>
      </c>
      <c r="S74" t="n">
        <v>17.37</v>
      </c>
      <c r="T74" t="n">
        <v>1461.46</v>
      </c>
      <c r="U74" t="n">
        <v>0.71</v>
      </c>
      <c r="V74" t="n">
        <v>0.75</v>
      </c>
      <c r="W74" t="n">
        <v>1.14</v>
      </c>
      <c r="X74" t="n">
        <v>0.08</v>
      </c>
      <c r="Y74" t="n">
        <v>1</v>
      </c>
      <c r="Z74" t="n">
        <v>10</v>
      </c>
      <c r="AA74" t="n">
        <v>76.42398569883332</v>
      </c>
      <c r="AB74" t="n">
        <v>104.5666688213968</v>
      </c>
      <c r="AC74" t="n">
        <v>94.5869727093505</v>
      </c>
      <c r="AD74" t="n">
        <v>76423.98569883332</v>
      </c>
      <c r="AE74" t="n">
        <v>104566.6688213968</v>
      </c>
      <c r="AF74" t="n">
        <v>2.305491521402483e-06</v>
      </c>
      <c r="AG74" t="n">
        <v>0.1356944444444445</v>
      </c>
      <c r="AH74" t="n">
        <v>94586.97270935051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10.2415</v>
      </c>
      <c r="E75" t="n">
        <v>9.76</v>
      </c>
      <c r="F75" t="n">
        <v>6.77</v>
      </c>
      <c r="G75" t="n">
        <v>81.25</v>
      </c>
      <c r="H75" t="n">
        <v>1.24</v>
      </c>
      <c r="I75" t="n">
        <v>5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102.83</v>
      </c>
      <c r="Q75" t="n">
        <v>204.14</v>
      </c>
      <c r="R75" t="n">
        <v>24.32</v>
      </c>
      <c r="S75" t="n">
        <v>17.37</v>
      </c>
      <c r="T75" t="n">
        <v>1375.2</v>
      </c>
      <c r="U75" t="n">
        <v>0.71</v>
      </c>
      <c r="V75" t="n">
        <v>0.75</v>
      </c>
      <c r="W75" t="n">
        <v>1.15</v>
      </c>
      <c r="X75" t="n">
        <v>0.08</v>
      </c>
      <c r="Y75" t="n">
        <v>1</v>
      </c>
      <c r="Z75" t="n">
        <v>10</v>
      </c>
      <c r="AA75" t="n">
        <v>76.40794287493866</v>
      </c>
      <c r="AB75" t="n">
        <v>104.5447183219847</v>
      </c>
      <c r="AC75" t="n">
        <v>94.56711713479456</v>
      </c>
      <c r="AD75" t="n">
        <v>76407.94287493866</v>
      </c>
      <c r="AE75" t="n">
        <v>104544.7183219847</v>
      </c>
      <c r="AF75" t="n">
        <v>2.306392323950528e-06</v>
      </c>
      <c r="AG75" t="n">
        <v>0.1355555555555555</v>
      </c>
      <c r="AH75" t="n">
        <v>94567.11713479456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10.2372</v>
      </c>
      <c r="E76" t="n">
        <v>9.77</v>
      </c>
      <c r="F76" t="n">
        <v>6.78</v>
      </c>
      <c r="G76" t="n">
        <v>81.3</v>
      </c>
      <c r="H76" t="n">
        <v>1.25</v>
      </c>
      <c r="I76" t="n">
        <v>5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102.98</v>
      </c>
      <c r="Q76" t="n">
        <v>204.14</v>
      </c>
      <c r="R76" t="n">
        <v>24.52</v>
      </c>
      <c r="S76" t="n">
        <v>17.37</v>
      </c>
      <c r="T76" t="n">
        <v>1478.69</v>
      </c>
      <c r="U76" t="n">
        <v>0.71</v>
      </c>
      <c r="V76" t="n">
        <v>0.75</v>
      </c>
      <c r="W76" t="n">
        <v>1.14</v>
      </c>
      <c r="X76" t="n">
        <v>0.08</v>
      </c>
      <c r="Y76" t="n">
        <v>1</v>
      </c>
      <c r="Z76" t="n">
        <v>10</v>
      </c>
      <c r="AA76" t="n">
        <v>76.54842843403159</v>
      </c>
      <c r="AB76" t="n">
        <v>104.736936861721</v>
      </c>
      <c r="AC76" t="n">
        <v>94.74099060687892</v>
      </c>
      <c r="AD76" t="n">
        <v>76548.42843403159</v>
      </c>
      <c r="AE76" t="n">
        <v>104736.936861721</v>
      </c>
      <c r="AF76" t="n">
        <v>2.305423961211379e-06</v>
      </c>
      <c r="AG76" t="n">
        <v>0.1356944444444445</v>
      </c>
      <c r="AH76" t="n">
        <v>94740.99060687893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10.2427</v>
      </c>
      <c r="E77" t="n">
        <v>9.76</v>
      </c>
      <c r="F77" t="n">
        <v>6.77</v>
      </c>
      <c r="G77" t="n">
        <v>81.23999999999999</v>
      </c>
      <c r="H77" t="n">
        <v>1.27</v>
      </c>
      <c r="I77" t="n">
        <v>5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102.74</v>
      </c>
      <c r="Q77" t="n">
        <v>204.14</v>
      </c>
      <c r="R77" t="n">
        <v>24.37</v>
      </c>
      <c r="S77" t="n">
        <v>17.37</v>
      </c>
      <c r="T77" t="n">
        <v>1403.48</v>
      </c>
      <c r="U77" t="n">
        <v>0.71</v>
      </c>
      <c r="V77" t="n">
        <v>0.75</v>
      </c>
      <c r="W77" t="n">
        <v>1.14</v>
      </c>
      <c r="X77" t="n">
        <v>0.08</v>
      </c>
      <c r="Y77" t="n">
        <v>1</v>
      </c>
      <c r="Z77" t="n">
        <v>10</v>
      </c>
      <c r="AA77" t="n">
        <v>76.35142102062559</v>
      </c>
      <c r="AB77" t="n">
        <v>104.4673826273454</v>
      </c>
      <c r="AC77" t="n">
        <v>94.4971622503103</v>
      </c>
      <c r="AD77" t="n">
        <v>76351.4210206256</v>
      </c>
      <c r="AE77" t="n">
        <v>104467.3826273454</v>
      </c>
      <c r="AF77" t="n">
        <v>2.306662564714941e-06</v>
      </c>
      <c r="AG77" t="n">
        <v>0.1355555555555555</v>
      </c>
      <c r="AH77" t="n">
        <v>94497.1622503103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10.2404</v>
      </c>
      <c r="E78" t="n">
        <v>9.77</v>
      </c>
      <c r="F78" t="n">
        <v>6.77</v>
      </c>
      <c r="G78" t="n">
        <v>81.27</v>
      </c>
      <c r="H78" t="n">
        <v>1.28</v>
      </c>
      <c r="I78" t="n">
        <v>5</v>
      </c>
      <c r="J78" t="n">
        <v>277.82</v>
      </c>
      <c r="K78" t="n">
        <v>58.47</v>
      </c>
      <c r="L78" t="n">
        <v>20</v>
      </c>
      <c r="M78" t="n">
        <v>3</v>
      </c>
      <c r="N78" t="n">
        <v>74.34</v>
      </c>
      <c r="O78" t="n">
        <v>34498.07</v>
      </c>
      <c r="P78" t="n">
        <v>102.74</v>
      </c>
      <c r="Q78" t="n">
        <v>204.14</v>
      </c>
      <c r="R78" t="n">
        <v>24.47</v>
      </c>
      <c r="S78" t="n">
        <v>17.37</v>
      </c>
      <c r="T78" t="n">
        <v>1452.43</v>
      </c>
      <c r="U78" t="n">
        <v>0.71</v>
      </c>
      <c r="V78" t="n">
        <v>0.75</v>
      </c>
      <c r="W78" t="n">
        <v>1.14</v>
      </c>
      <c r="X78" t="n">
        <v>0.08</v>
      </c>
      <c r="Y78" t="n">
        <v>1</v>
      </c>
      <c r="Z78" t="n">
        <v>10</v>
      </c>
      <c r="AA78" t="n">
        <v>76.36858288176251</v>
      </c>
      <c r="AB78" t="n">
        <v>104.4908642428807</v>
      </c>
      <c r="AC78" t="n">
        <v>94.51840281341562</v>
      </c>
      <c r="AD78" t="n">
        <v>76368.5828817625</v>
      </c>
      <c r="AE78" t="n">
        <v>104490.8642428807</v>
      </c>
      <c r="AF78" t="n">
        <v>2.306144603249815e-06</v>
      </c>
      <c r="AG78" t="n">
        <v>0.1356944444444445</v>
      </c>
      <c r="AH78" t="n">
        <v>94518.40281341563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10.236</v>
      </c>
      <c r="E79" t="n">
        <v>9.77</v>
      </c>
      <c r="F79" t="n">
        <v>6.78</v>
      </c>
      <c r="G79" t="n">
        <v>81.31999999999999</v>
      </c>
      <c r="H79" t="n">
        <v>1.3</v>
      </c>
      <c r="I79" t="n">
        <v>5</v>
      </c>
      <c r="J79" t="n">
        <v>278.3</v>
      </c>
      <c r="K79" t="n">
        <v>58.47</v>
      </c>
      <c r="L79" t="n">
        <v>20.25</v>
      </c>
      <c r="M79" t="n">
        <v>3</v>
      </c>
      <c r="N79" t="n">
        <v>74.58</v>
      </c>
      <c r="O79" t="n">
        <v>34558.39</v>
      </c>
      <c r="P79" t="n">
        <v>102.75</v>
      </c>
      <c r="Q79" t="n">
        <v>204.14</v>
      </c>
      <c r="R79" t="n">
        <v>24.46</v>
      </c>
      <c r="S79" t="n">
        <v>17.37</v>
      </c>
      <c r="T79" t="n">
        <v>1448.96</v>
      </c>
      <c r="U79" t="n">
        <v>0.71</v>
      </c>
      <c r="V79" t="n">
        <v>0.75</v>
      </c>
      <c r="W79" t="n">
        <v>1.15</v>
      </c>
      <c r="X79" t="n">
        <v>0.09</v>
      </c>
      <c r="Y79" t="n">
        <v>1</v>
      </c>
      <c r="Z79" t="n">
        <v>10</v>
      </c>
      <c r="AA79" t="n">
        <v>76.43487603606043</v>
      </c>
      <c r="AB79" t="n">
        <v>104.5815694612387</v>
      </c>
      <c r="AC79" t="n">
        <v>94.6004512530391</v>
      </c>
      <c r="AD79" t="n">
        <v>76434.87603606044</v>
      </c>
      <c r="AE79" t="n">
        <v>104581.5694612387</v>
      </c>
      <c r="AF79" t="n">
        <v>2.305153720446966e-06</v>
      </c>
      <c r="AG79" t="n">
        <v>0.1356944444444445</v>
      </c>
      <c r="AH79" t="n">
        <v>94600.45125303909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10.2351</v>
      </c>
      <c r="E80" t="n">
        <v>9.77</v>
      </c>
      <c r="F80" t="n">
        <v>6.78</v>
      </c>
      <c r="G80" t="n">
        <v>81.33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102.77</v>
      </c>
      <c r="Q80" t="n">
        <v>204.14</v>
      </c>
      <c r="R80" t="n">
        <v>24.54</v>
      </c>
      <c r="S80" t="n">
        <v>17.37</v>
      </c>
      <c r="T80" t="n">
        <v>1485.79</v>
      </c>
      <c r="U80" t="n">
        <v>0.71</v>
      </c>
      <c r="V80" t="n">
        <v>0.75</v>
      </c>
      <c r="W80" t="n">
        <v>1.14</v>
      </c>
      <c r="X80" t="n">
        <v>0.09</v>
      </c>
      <c r="Y80" t="n">
        <v>1</v>
      </c>
      <c r="Z80" t="n">
        <v>10</v>
      </c>
      <c r="AA80" t="n">
        <v>76.45204568440359</v>
      </c>
      <c r="AB80" t="n">
        <v>104.6050617315732</v>
      </c>
      <c r="AC80" t="n">
        <v>94.62170145406449</v>
      </c>
      <c r="AD80" t="n">
        <v>76452.04568440358</v>
      </c>
      <c r="AE80" t="n">
        <v>104605.0617315732</v>
      </c>
      <c r="AF80" t="n">
        <v>2.304951039873656e-06</v>
      </c>
      <c r="AG80" t="n">
        <v>0.1356944444444445</v>
      </c>
      <c r="AH80" t="n">
        <v>94621.70145406449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10.2395</v>
      </c>
      <c r="E81" t="n">
        <v>9.77</v>
      </c>
      <c r="F81" t="n">
        <v>6.77</v>
      </c>
      <c r="G81" t="n">
        <v>81.28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102.52</v>
      </c>
      <c r="Q81" t="n">
        <v>204.14</v>
      </c>
      <c r="R81" t="n">
        <v>24.45</v>
      </c>
      <c r="S81" t="n">
        <v>17.37</v>
      </c>
      <c r="T81" t="n">
        <v>1440.76</v>
      </c>
      <c r="U81" t="n">
        <v>0.71</v>
      </c>
      <c r="V81" t="n">
        <v>0.75</v>
      </c>
      <c r="W81" t="n">
        <v>1.14</v>
      </c>
      <c r="X81" t="n">
        <v>0.08</v>
      </c>
      <c r="Y81" t="n">
        <v>1</v>
      </c>
      <c r="Z81" t="n">
        <v>10</v>
      </c>
      <c r="AA81" t="n">
        <v>76.25818719328632</v>
      </c>
      <c r="AB81" t="n">
        <v>104.3398159915936</v>
      </c>
      <c r="AC81" t="n">
        <v>94.38177039523374</v>
      </c>
      <c r="AD81" t="n">
        <v>76258.18719328631</v>
      </c>
      <c r="AE81" t="n">
        <v>104339.8159915936</v>
      </c>
      <c r="AF81" t="n">
        <v>2.305941922676505e-06</v>
      </c>
      <c r="AG81" t="n">
        <v>0.1356944444444445</v>
      </c>
      <c r="AH81" t="n">
        <v>94381.77039523375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10.2407</v>
      </c>
      <c r="E82" t="n">
        <v>9.76</v>
      </c>
      <c r="F82" t="n">
        <v>6.77</v>
      </c>
      <c r="G82" t="n">
        <v>81.26000000000001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102.42</v>
      </c>
      <c r="Q82" t="n">
        <v>204.14</v>
      </c>
      <c r="R82" t="n">
        <v>24.36</v>
      </c>
      <c r="S82" t="n">
        <v>17.37</v>
      </c>
      <c r="T82" t="n">
        <v>1395.28</v>
      </c>
      <c r="U82" t="n">
        <v>0.71</v>
      </c>
      <c r="V82" t="n">
        <v>0.75</v>
      </c>
      <c r="W82" t="n">
        <v>1.14</v>
      </c>
      <c r="X82" t="n">
        <v>0.08</v>
      </c>
      <c r="Y82" t="n">
        <v>1</v>
      </c>
      <c r="Z82" t="n">
        <v>10</v>
      </c>
      <c r="AA82" t="n">
        <v>76.19587114855709</v>
      </c>
      <c r="AB82" t="n">
        <v>104.2545524300053</v>
      </c>
      <c r="AC82" t="n">
        <v>94.30464426829522</v>
      </c>
      <c r="AD82" t="n">
        <v>76195.87114855708</v>
      </c>
      <c r="AE82" t="n">
        <v>104254.5524300053</v>
      </c>
      <c r="AF82" t="n">
        <v>2.306212163440919e-06</v>
      </c>
      <c r="AG82" t="n">
        <v>0.1355555555555555</v>
      </c>
      <c r="AH82" t="n">
        <v>94304.64426829522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10.2459</v>
      </c>
      <c r="E83" t="n">
        <v>9.76</v>
      </c>
      <c r="F83" t="n">
        <v>6.77</v>
      </c>
      <c r="G83" t="n">
        <v>81.2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102.17</v>
      </c>
      <c r="Q83" t="n">
        <v>204.14</v>
      </c>
      <c r="R83" t="n">
        <v>24.16</v>
      </c>
      <c r="S83" t="n">
        <v>17.37</v>
      </c>
      <c r="T83" t="n">
        <v>1296.92</v>
      </c>
      <c r="U83" t="n">
        <v>0.72</v>
      </c>
      <c r="V83" t="n">
        <v>0.75</v>
      </c>
      <c r="W83" t="n">
        <v>1.14</v>
      </c>
      <c r="X83" t="n">
        <v>0.08</v>
      </c>
      <c r="Y83" t="n">
        <v>1</v>
      </c>
      <c r="Z83" t="n">
        <v>10</v>
      </c>
      <c r="AA83" t="n">
        <v>76.02548617355293</v>
      </c>
      <c r="AB83" t="n">
        <v>104.0214241903502</v>
      </c>
      <c r="AC83" t="n">
        <v>94.09376546063515</v>
      </c>
      <c r="AD83" t="n">
        <v>76025.48617355294</v>
      </c>
      <c r="AE83" t="n">
        <v>104021.4241903502</v>
      </c>
      <c r="AF83" t="n">
        <v>2.307383206753377e-06</v>
      </c>
      <c r="AG83" t="n">
        <v>0.1355555555555555</v>
      </c>
      <c r="AH83" t="n">
        <v>94093.76546063516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10.25</v>
      </c>
      <c r="E84" t="n">
        <v>9.76</v>
      </c>
      <c r="F84" t="n">
        <v>6.76</v>
      </c>
      <c r="G84" t="n">
        <v>81.16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101.82</v>
      </c>
      <c r="Q84" t="n">
        <v>204.15</v>
      </c>
      <c r="R84" t="n">
        <v>24.09</v>
      </c>
      <c r="S84" t="n">
        <v>17.37</v>
      </c>
      <c r="T84" t="n">
        <v>1261.99</v>
      </c>
      <c r="U84" t="n">
        <v>0.72</v>
      </c>
      <c r="V84" t="n">
        <v>0.76</v>
      </c>
      <c r="W84" t="n">
        <v>1.14</v>
      </c>
      <c r="X84" t="n">
        <v>0.07000000000000001</v>
      </c>
      <c r="Y84" t="n">
        <v>1</v>
      </c>
      <c r="Z84" t="n">
        <v>10</v>
      </c>
      <c r="AA84" t="n">
        <v>75.78108033339376</v>
      </c>
      <c r="AB84" t="n">
        <v>103.6870173374199</v>
      </c>
      <c r="AC84" t="n">
        <v>93.79127392840546</v>
      </c>
      <c r="AD84" t="n">
        <v>75781.08033339377</v>
      </c>
      <c r="AE84" t="n">
        <v>103687.0173374199</v>
      </c>
      <c r="AF84" t="n">
        <v>2.308306529365123e-06</v>
      </c>
      <c r="AG84" t="n">
        <v>0.1355555555555555</v>
      </c>
      <c r="AH84" t="n">
        <v>93791.27392840546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10.2514</v>
      </c>
      <c r="E85" t="n">
        <v>9.75</v>
      </c>
      <c r="F85" t="n">
        <v>6.76</v>
      </c>
      <c r="G85" t="n">
        <v>81.14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3</v>
      </c>
      <c r="N85" t="n">
        <v>76.03</v>
      </c>
      <c r="O85" t="n">
        <v>34922.31</v>
      </c>
      <c r="P85" t="n">
        <v>101.55</v>
      </c>
      <c r="Q85" t="n">
        <v>204.15</v>
      </c>
      <c r="R85" t="n">
        <v>24.05</v>
      </c>
      <c r="S85" t="n">
        <v>17.37</v>
      </c>
      <c r="T85" t="n">
        <v>1242.62</v>
      </c>
      <c r="U85" t="n">
        <v>0.72</v>
      </c>
      <c r="V85" t="n">
        <v>0.76</v>
      </c>
      <c r="W85" t="n">
        <v>1.14</v>
      </c>
      <c r="X85" t="n">
        <v>0.07000000000000001</v>
      </c>
      <c r="Y85" t="n">
        <v>1</v>
      </c>
      <c r="Z85" t="n">
        <v>10</v>
      </c>
      <c r="AA85" t="n">
        <v>75.62720273738279</v>
      </c>
      <c r="AB85" t="n">
        <v>103.4764752219573</v>
      </c>
      <c r="AC85" t="n">
        <v>93.60082565694489</v>
      </c>
      <c r="AD85" t="n">
        <v>75627.20273738279</v>
      </c>
      <c r="AE85" t="n">
        <v>103476.4752219573</v>
      </c>
      <c r="AF85" t="n">
        <v>2.308621810256939e-06</v>
      </c>
      <c r="AG85" t="n">
        <v>0.1354166666666667</v>
      </c>
      <c r="AH85" t="n">
        <v>93600.82565694489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10.2468</v>
      </c>
      <c r="E86" t="n">
        <v>9.76</v>
      </c>
      <c r="F86" t="n">
        <v>6.77</v>
      </c>
      <c r="G86" t="n">
        <v>81.19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3</v>
      </c>
      <c r="N86" t="n">
        <v>76.28</v>
      </c>
      <c r="O86" t="n">
        <v>34983.29</v>
      </c>
      <c r="P86" t="n">
        <v>101.34</v>
      </c>
      <c r="Q86" t="n">
        <v>204.14</v>
      </c>
      <c r="R86" t="n">
        <v>24.14</v>
      </c>
      <c r="S86" t="n">
        <v>17.37</v>
      </c>
      <c r="T86" t="n">
        <v>1286.83</v>
      </c>
      <c r="U86" t="n">
        <v>0.72</v>
      </c>
      <c r="V86" t="n">
        <v>0.75</v>
      </c>
      <c r="W86" t="n">
        <v>1.14</v>
      </c>
      <c r="X86" t="n">
        <v>0.07000000000000001</v>
      </c>
      <c r="Y86" t="n">
        <v>1</v>
      </c>
      <c r="Z86" t="n">
        <v>10</v>
      </c>
      <c r="AA86" t="n">
        <v>75.57819028662686</v>
      </c>
      <c r="AB86" t="n">
        <v>103.4094142245564</v>
      </c>
      <c r="AC86" t="n">
        <v>93.54016486701516</v>
      </c>
      <c r="AD86" t="n">
        <v>75578.19028662686</v>
      </c>
      <c r="AE86" t="n">
        <v>103409.4142245564</v>
      </c>
      <c r="AF86" t="n">
        <v>2.307585887326687e-06</v>
      </c>
      <c r="AG86" t="n">
        <v>0.1355555555555555</v>
      </c>
      <c r="AH86" t="n">
        <v>93540.16486701516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10.2468</v>
      </c>
      <c r="E87" t="n">
        <v>9.76</v>
      </c>
      <c r="F87" t="n">
        <v>6.77</v>
      </c>
      <c r="G87" t="n">
        <v>81.19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3</v>
      </c>
      <c r="N87" t="n">
        <v>76.52</v>
      </c>
      <c r="O87" t="n">
        <v>35044.38</v>
      </c>
      <c r="P87" t="n">
        <v>100.98</v>
      </c>
      <c r="Q87" t="n">
        <v>204.14</v>
      </c>
      <c r="R87" t="n">
        <v>24.2</v>
      </c>
      <c r="S87" t="n">
        <v>17.37</v>
      </c>
      <c r="T87" t="n">
        <v>1317.22</v>
      </c>
      <c r="U87" t="n">
        <v>0.72</v>
      </c>
      <c r="V87" t="n">
        <v>0.75</v>
      </c>
      <c r="W87" t="n">
        <v>1.14</v>
      </c>
      <c r="X87" t="n">
        <v>0.07000000000000001</v>
      </c>
      <c r="Y87" t="n">
        <v>1</v>
      </c>
      <c r="Z87" t="n">
        <v>10</v>
      </c>
      <c r="AA87" t="n">
        <v>75.38699839412335</v>
      </c>
      <c r="AB87" t="n">
        <v>103.1478170424422</v>
      </c>
      <c r="AC87" t="n">
        <v>93.30353415280793</v>
      </c>
      <c r="AD87" t="n">
        <v>75386.99839412335</v>
      </c>
      <c r="AE87" t="n">
        <v>103147.8170424422</v>
      </c>
      <c r="AF87" t="n">
        <v>2.307585887326687e-06</v>
      </c>
      <c r="AG87" t="n">
        <v>0.1355555555555555</v>
      </c>
      <c r="AH87" t="n">
        <v>93303.53415280793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10.2433</v>
      </c>
      <c r="E88" t="n">
        <v>9.76</v>
      </c>
      <c r="F88" t="n">
        <v>6.77</v>
      </c>
      <c r="G88" t="n">
        <v>81.23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3</v>
      </c>
      <c r="N88" t="n">
        <v>76.77</v>
      </c>
      <c r="O88" t="n">
        <v>35105.56</v>
      </c>
      <c r="P88" t="n">
        <v>100.93</v>
      </c>
      <c r="Q88" t="n">
        <v>204.15</v>
      </c>
      <c r="R88" t="n">
        <v>24.23</v>
      </c>
      <c r="S88" t="n">
        <v>17.37</v>
      </c>
      <c r="T88" t="n">
        <v>1332.15</v>
      </c>
      <c r="U88" t="n">
        <v>0.72</v>
      </c>
      <c r="V88" t="n">
        <v>0.75</v>
      </c>
      <c r="W88" t="n">
        <v>1.15</v>
      </c>
      <c r="X88" t="n">
        <v>0.08</v>
      </c>
      <c r="Y88" t="n">
        <v>1</v>
      </c>
      <c r="Z88" t="n">
        <v>10</v>
      </c>
      <c r="AA88" t="n">
        <v>75.38547341036767</v>
      </c>
      <c r="AB88" t="n">
        <v>103.1457304923902</v>
      </c>
      <c r="AC88" t="n">
        <v>93.30164674016434</v>
      </c>
      <c r="AD88" t="n">
        <v>75385.47341036766</v>
      </c>
      <c r="AE88" t="n">
        <v>103145.7304923902</v>
      </c>
      <c r="AF88" t="n">
        <v>2.306797685097148e-06</v>
      </c>
      <c r="AG88" t="n">
        <v>0.1355555555555555</v>
      </c>
      <c r="AH88" t="n">
        <v>93301.64674016435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10.2453</v>
      </c>
      <c r="E89" t="n">
        <v>9.76</v>
      </c>
      <c r="F89" t="n">
        <v>6.77</v>
      </c>
      <c r="G89" t="n">
        <v>81.20999999999999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3</v>
      </c>
      <c r="N89" t="n">
        <v>77.01000000000001</v>
      </c>
      <c r="O89" t="n">
        <v>35166.85</v>
      </c>
      <c r="P89" t="n">
        <v>100.89</v>
      </c>
      <c r="Q89" t="n">
        <v>204.14</v>
      </c>
      <c r="R89" t="n">
        <v>24.22</v>
      </c>
      <c r="S89" t="n">
        <v>17.37</v>
      </c>
      <c r="T89" t="n">
        <v>1329.1</v>
      </c>
      <c r="U89" t="n">
        <v>0.72</v>
      </c>
      <c r="V89" t="n">
        <v>0.75</v>
      </c>
      <c r="W89" t="n">
        <v>1.14</v>
      </c>
      <c r="X89" t="n">
        <v>0.08</v>
      </c>
      <c r="Y89" t="n">
        <v>1</v>
      </c>
      <c r="Z89" t="n">
        <v>10</v>
      </c>
      <c r="AA89" t="n">
        <v>75.34992212207031</v>
      </c>
      <c r="AB89" t="n">
        <v>103.0970876513296</v>
      </c>
      <c r="AC89" t="n">
        <v>93.25764630358393</v>
      </c>
      <c r="AD89" t="n">
        <v>75349.9221220703</v>
      </c>
      <c r="AE89" t="n">
        <v>103097.0876513296</v>
      </c>
      <c r="AF89" t="n">
        <v>2.30724808637117e-06</v>
      </c>
      <c r="AG89" t="n">
        <v>0.1355555555555555</v>
      </c>
      <c r="AH89" t="n">
        <v>93257.64630358393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10.2409</v>
      </c>
      <c r="E90" t="n">
        <v>9.76</v>
      </c>
      <c r="F90" t="n">
        <v>6.77</v>
      </c>
      <c r="G90" t="n">
        <v>81.26000000000001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3</v>
      </c>
      <c r="N90" t="n">
        <v>77.26000000000001</v>
      </c>
      <c r="O90" t="n">
        <v>35228.23</v>
      </c>
      <c r="P90" t="n">
        <v>100.73</v>
      </c>
      <c r="Q90" t="n">
        <v>204.14</v>
      </c>
      <c r="R90" t="n">
        <v>24.39</v>
      </c>
      <c r="S90" t="n">
        <v>17.37</v>
      </c>
      <c r="T90" t="n">
        <v>1412.15</v>
      </c>
      <c r="U90" t="n">
        <v>0.71</v>
      </c>
      <c r="V90" t="n">
        <v>0.75</v>
      </c>
      <c r="W90" t="n">
        <v>1.14</v>
      </c>
      <c r="X90" t="n">
        <v>0.08</v>
      </c>
      <c r="Y90" t="n">
        <v>1</v>
      </c>
      <c r="Z90" t="n">
        <v>10</v>
      </c>
      <c r="AA90" t="n">
        <v>75.29636743454378</v>
      </c>
      <c r="AB90" t="n">
        <v>103.0238117651898</v>
      </c>
      <c r="AC90" t="n">
        <v>93.19136376517392</v>
      </c>
      <c r="AD90" t="n">
        <v>75296.36743454378</v>
      </c>
      <c r="AE90" t="n">
        <v>103023.8117651898</v>
      </c>
      <c r="AF90" t="n">
        <v>2.306257203568321e-06</v>
      </c>
      <c r="AG90" t="n">
        <v>0.1355555555555555</v>
      </c>
      <c r="AH90" t="n">
        <v>93191.36376517391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10.2407</v>
      </c>
      <c r="E91" t="n">
        <v>9.76</v>
      </c>
      <c r="F91" t="n">
        <v>6.77</v>
      </c>
      <c r="G91" t="n">
        <v>81.26000000000001</v>
      </c>
      <c r="H91" t="n">
        <v>1.46</v>
      </c>
      <c r="I91" t="n">
        <v>5</v>
      </c>
      <c r="J91" t="n">
        <v>284.23</v>
      </c>
      <c r="K91" t="n">
        <v>58.47</v>
      </c>
      <c r="L91" t="n">
        <v>23.25</v>
      </c>
      <c r="M91" t="n">
        <v>3</v>
      </c>
      <c r="N91" t="n">
        <v>77.51000000000001</v>
      </c>
      <c r="O91" t="n">
        <v>35289.71</v>
      </c>
      <c r="P91" t="n">
        <v>100.6</v>
      </c>
      <c r="Q91" t="n">
        <v>204.15</v>
      </c>
      <c r="R91" t="n">
        <v>24.37</v>
      </c>
      <c r="S91" t="n">
        <v>17.37</v>
      </c>
      <c r="T91" t="n">
        <v>1400.83</v>
      </c>
      <c r="U91" t="n">
        <v>0.71</v>
      </c>
      <c r="V91" t="n">
        <v>0.75</v>
      </c>
      <c r="W91" t="n">
        <v>1.14</v>
      </c>
      <c r="X91" t="n">
        <v>0.08</v>
      </c>
      <c r="Y91" t="n">
        <v>1</v>
      </c>
      <c r="Z91" t="n">
        <v>10</v>
      </c>
      <c r="AA91" t="n">
        <v>75.22871415813022</v>
      </c>
      <c r="AB91" t="n">
        <v>102.9312455677488</v>
      </c>
      <c r="AC91" t="n">
        <v>93.10763195569925</v>
      </c>
      <c r="AD91" t="n">
        <v>75228.71415813021</v>
      </c>
      <c r="AE91" t="n">
        <v>102931.2455677488</v>
      </c>
      <c r="AF91" t="n">
        <v>2.306212163440919e-06</v>
      </c>
      <c r="AG91" t="n">
        <v>0.1355555555555555</v>
      </c>
      <c r="AH91" t="n">
        <v>93107.63195569925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10.2465</v>
      </c>
      <c r="E92" t="n">
        <v>9.76</v>
      </c>
      <c r="F92" t="n">
        <v>6.77</v>
      </c>
      <c r="G92" t="n">
        <v>81.2</v>
      </c>
      <c r="H92" t="n">
        <v>1.47</v>
      </c>
      <c r="I92" t="n">
        <v>5</v>
      </c>
      <c r="J92" t="n">
        <v>284.73</v>
      </c>
      <c r="K92" t="n">
        <v>58.47</v>
      </c>
      <c r="L92" t="n">
        <v>23.5</v>
      </c>
      <c r="M92" t="n">
        <v>3</v>
      </c>
      <c r="N92" t="n">
        <v>77.76000000000001</v>
      </c>
      <c r="O92" t="n">
        <v>35351.29</v>
      </c>
      <c r="P92" t="n">
        <v>100.17</v>
      </c>
      <c r="Q92" t="n">
        <v>204.18</v>
      </c>
      <c r="R92" t="n">
        <v>24.17</v>
      </c>
      <c r="S92" t="n">
        <v>17.37</v>
      </c>
      <c r="T92" t="n">
        <v>1303.55</v>
      </c>
      <c r="U92" t="n">
        <v>0.72</v>
      </c>
      <c r="V92" t="n">
        <v>0.75</v>
      </c>
      <c r="W92" t="n">
        <v>1.14</v>
      </c>
      <c r="X92" t="n">
        <v>0.07000000000000001</v>
      </c>
      <c r="Y92" t="n">
        <v>1</v>
      </c>
      <c r="Z92" t="n">
        <v>10</v>
      </c>
      <c r="AA92" t="n">
        <v>74.95894952953117</v>
      </c>
      <c r="AB92" t="n">
        <v>102.5621417017244</v>
      </c>
      <c r="AC92" t="n">
        <v>92.77375484460748</v>
      </c>
      <c r="AD92" t="n">
        <v>74958.94952953116</v>
      </c>
      <c r="AE92" t="n">
        <v>102562.1417017244</v>
      </c>
      <c r="AF92" t="n">
        <v>2.307518327135584e-06</v>
      </c>
      <c r="AG92" t="n">
        <v>0.1355555555555555</v>
      </c>
      <c r="AH92" t="n">
        <v>92773.75484460748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10.3217</v>
      </c>
      <c r="E93" t="n">
        <v>9.69</v>
      </c>
      <c r="F93" t="n">
        <v>6.74</v>
      </c>
      <c r="G93" t="n">
        <v>101.14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99.48</v>
      </c>
      <c r="Q93" t="n">
        <v>204.15</v>
      </c>
      <c r="R93" t="n">
        <v>23.44</v>
      </c>
      <c r="S93" t="n">
        <v>17.37</v>
      </c>
      <c r="T93" t="n">
        <v>941.84</v>
      </c>
      <c r="U93" t="n">
        <v>0.74</v>
      </c>
      <c r="V93" t="n">
        <v>0.76</v>
      </c>
      <c r="W93" t="n">
        <v>1.14</v>
      </c>
      <c r="X93" t="n">
        <v>0.05</v>
      </c>
      <c r="Y93" t="n">
        <v>1</v>
      </c>
      <c r="Z93" t="n">
        <v>10</v>
      </c>
      <c r="AA93" t="n">
        <v>73.97454225311036</v>
      </c>
      <c r="AB93" t="n">
        <v>101.2152322371421</v>
      </c>
      <c r="AC93" t="n">
        <v>91.55539252892527</v>
      </c>
      <c r="AD93" t="n">
        <v>73974.54225311035</v>
      </c>
      <c r="AE93" t="n">
        <v>101215.2322371421</v>
      </c>
      <c r="AF93" t="n">
        <v>2.324453415038828e-06</v>
      </c>
      <c r="AG93" t="n">
        <v>0.1345833333333333</v>
      </c>
      <c r="AH93" t="n">
        <v>91555.39252892527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10.3214</v>
      </c>
      <c r="E94" t="n">
        <v>9.69</v>
      </c>
      <c r="F94" t="n">
        <v>6.74</v>
      </c>
      <c r="G94" t="n">
        <v>101.14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99.45999999999999</v>
      </c>
      <c r="Q94" t="n">
        <v>204.16</v>
      </c>
      <c r="R94" t="n">
        <v>23.46</v>
      </c>
      <c r="S94" t="n">
        <v>17.37</v>
      </c>
      <c r="T94" t="n">
        <v>952.02</v>
      </c>
      <c r="U94" t="n">
        <v>0.74</v>
      </c>
      <c r="V94" t="n">
        <v>0.76</v>
      </c>
      <c r="W94" t="n">
        <v>1.14</v>
      </c>
      <c r="X94" t="n">
        <v>0.05</v>
      </c>
      <c r="Y94" t="n">
        <v>1</v>
      </c>
      <c r="Z94" t="n">
        <v>10</v>
      </c>
      <c r="AA94" t="n">
        <v>73.96608621634181</v>
      </c>
      <c r="AB94" t="n">
        <v>101.2036623145814</v>
      </c>
      <c r="AC94" t="n">
        <v>91.54492682353522</v>
      </c>
      <c r="AD94" t="n">
        <v>73966.08621634181</v>
      </c>
      <c r="AE94" t="n">
        <v>101203.6623145814</v>
      </c>
      <c r="AF94" t="n">
        <v>2.324385854847725e-06</v>
      </c>
      <c r="AG94" t="n">
        <v>0.1345833333333333</v>
      </c>
      <c r="AH94" t="n">
        <v>91544.92682353522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10.3217</v>
      </c>
      <c r="E95" t="n">
        <v>9.69</v>
      </c>
      <c r="F95" t="n">
        <v>6.74</v>
      </c>
      <c r="G95" t="n">
        <v>101.14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99.59</v>
      </c>
      <c r="Q95" t="n">
        <v>204.14</v>
      </c>
      <c r="R95" t="n">
        <v>23.46</v>
      </c>
      <c r="S95" t="n">
        <v>17.37</v>
      </c>
      <c r="T95" t="n">
        <v>954.55</v>
      </c>
      <c r="U95" t="n">
        <v>0.74</v>
      </c>
      <c r="V95" t="n">
        <v>0.76</v>
      </c>
      <c r="W95" t="n">
        <v>1.14</v>
      </c>
      <c r="X95" t="n">
        <v>0.05</v>
      </c>
      <c r="Y95" t="n">
        <v>1</v>
      </c>
      <c r="Z95" t="n">
        <v>10</v>
      </c>
      <c r="AA95" t="n">
        <v>74.03253807185781</v>
      </c>
      <c r="AB95" t="n">
        <v>101.2945846749473</v>
      </c>
      <c r="AC95" t="n">
        <v>91.62717168143817</v>
      </c>
      <c r="AD95" t="n">
        <v>74032.53807185781</v>
      </c>
      <c r="AE95" t="n">
        <v>101294.5846749473</v>
      </c>
      <c r="AF95" t="n">
        <v>2.324453415038828e-06</v>
      </c>
      <c r="AG95" t="n">
        <v>0.1345833333333333</v>
      </c>
      <c r="AH95" t="n">
        <v>91627.17168143817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10.3161</v>
      </c>
      <c r="E96" t="n">
        <v>9.69</v>
      </c>
      <c r="F96" t="n">
        <v>6.75</v>
      </c>
      <c r="G96" t="n">
        <v>101.22</v>
      </c>
      <c r="H96" t="n">
        <v>1.52</v>
      </c>
      <c r="I96" t="n">
        <v>4</v>
      </c>
      <c r="J96" t="n">
        <v>286.74</v>
      </c>
      <c r="K96" t="n">
        <v>58.47</v>
      </c>
      <c r="L96" t="n">
        <v>24.5</v>
      </c>
      <c r="M96" t="n">
        <v>2</v>
      </c>
      <c r="N96" t="n">
        <v>78.77</v>
      </c>
      <c r="O96" t="n">
        <v>35598.74</v>
      </c>
      <c r="P96" t="n">
        <v>99.81</v>
      </c>
      <c r="Q96" t="n">
        <v>204.14</v>
      </c>
      <c r="R96" t="n">
        <v>23.64</v>
      </c>
      <c r="S96" t="n">
        <v>17.37</v>
      </c>
      <c r="T96" t="n">
        <v>1041.21</v>
      </c>
      <c r="U96" t="n">
        <v>0.73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74.21646807351819</v>
      </c>
      <c r="AB96" t="n">
        <v>101.5462458176379</v>
      </c>
      <c r="AC96" t="n">
        <v>91.85481463787907</v>
      </c>
      <c r="AD96" t="n">
        <v>74216.46807351819</v>
      </c>
      <c r="AE96" t="n">
        <v>101546.2458176379</v>
      </c>
      <c r="AF96" t="n">
        <v>2.323192291471565e-06</v>
      </c>
      <c r="AG96" t="n">
        <v>0.1345833333333333</v>
      </c>
      <c r="AH96" t="n">
        <v>91854.81463787907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10.3176</v>
      </c>
      <c r="E97" t="n">
        <v>9.69</v>
      </c>
      <c r="F97" t="n">
        <v>6.75</v>
      </c>
      <c r="G97" t="n">
        <v>101.2</v>
      </c>
      <c r="H97" t="n">
        <v>1.53</v>
      </c>
      <c r="I97" t="n">
        <v>4</v>
      </c>
      <c r="J97" t="n">
        <v>287.24</v>
      </c>
      <c r="K97" t="n">
        <v>58.47</v>
      </c>
      <c r="L97" t="n">
        <v>24.75</v>
      </c>
      <c r="M97" t="n">
        <v>2</v>
      </c>
      <c r="N97" t="n">
        <v>79.02</v>
      </c>
      <c r="O97" t="n">
        <v>35660.82</v>
      </c>
      <c r="P97" t="n">
        <v>99.98</v>
      </c>
      <c r="Q97" t="n">
        <v>204.14</v>
      </c>
      <c r="R97" t="n">
        <v>23.61</v>
      </c>
      <c r="S97" t="n">
        <v>17.37</v>
      </c>
      <c r="T97" t="n">
        <v>1025.38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74.29564975341194</v>
      </c>
      <c r="AB97" t="n">
        <v>101.6545856853176</v>
      </c>
      <c r="AC97" t="n">
        <v>91.95281470064346</v>
      </c>
      <c r="AD97" t="n">
        <v>74295.64975341194</v>
      </c>
      <c r="AE97" t="n">
        <v>101654.5856853176</v>
      </c>
      <c r="AF97" t="n">
        <v>2.323530092427082e-06</v>
      </c>
      <c r="AG97" t="n">
        <v>0.1345833333333333</v>
      </c>
      <c r="AH97" t="n">
        <v>91952.81470064346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10.3152</v>
      </c>
      <c r="E98" t="n">
        <v>9.69</v>
      </c>
      <c r="F98" t="n">
        <v>6.75</v>
      </c>
      <c r="G98" t="n">
        <v>101.23</v>
      </c>
      <c r="H98" t="n">
        <v>1.55</v>
      </c>
      <c r="I98" t="n">
        <v>4</v>
      </c>
      <c r="J98" t="n">
        <v>287.75</v>
      </c>
      <c r="K98" t="n">
        <v>58.47</v>
      </c>
      <c r="L98" t="n">
        <v>25</v>
      </c>
      <c r="M98" t="n">
        <v>2</v>
      </c>
      <c r="N98" t="n">
        <v>79.27</v>
      </c>
      <c r="O98" t="n">
        <v>35723.02</v>
      </c>
      <c r="P98" t="n">
        <v>100.13</v>
      </c>
      <c r="Q98" t="n">
        <v>204.15</v>
      </c>
      <c r="R98" t="n">
        <v>23.61</v>
      </c>
      <c r="S98" t="n">
        <v>17.37</v>
      </c>
      <c r="T98" t="n">
        <v>1024.94</v>
      </c>
      <c r="U98" t="n">
        <v>0.74</v>
      </c>
      <c r="V98" t="n">
        <v>0.76</v>
      </c>
      <c r="W98" t="n">
        <v>1.14</v>
      </c>
      <c r="X98" t="n">
        <v>0.06</v>
      </c>
      <c r="Y98" t="n">
        <v>1</v>
      </c>
      <c r="Z98" t="n">
        <v>10</v>
      </c>
      <c r="AA98" t="n">
        <v>74.39158126327438</v>
      </c>
      <c r="AB98" t="n">
        <v>101.7858434093109</v>
      </c>
      <c r="AC98" t="n">
        <v>92.07154537168022</v>
      </c>
      <c r="AD98" t="n">
        <v>74391.58126327438</v>
      </c>
      <c r="AE98" t="n">
        <v>101785.8434093109</v>
      </c>
      <c r="AF98" t="n">
        <v>2.322989610898255e-06</v>
      </c>
      <c r="AG98" t="n">
        <v>0.1345833333333333</v>
      </c>
      <c r="AH98" t="n">
        <v>92071.54537168021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10.3116</v>
      </c>
      <c r="E99" t="n">
        <v>9.699999999999999</v>
      </c>
      <c r="F99" t="n">
        <v>6.75</v>
      </c>
      <c r="G99" t="n">
        <v>101.28</v>
      </c>
      <c r="H99" t="n">
        <v>1.56</v>
      </c>
      <c r="I99" t="n">
        <v>4</v>
      </c>
      <c r="J99" t="n">
        <v>288.25</v>
      </c>
      <c r="K99" t="n">
        <v>58.47</v>
      </c>
      <c r="L99" t="n">
        <v>25.25</v>
      </c>
      <c r="M99" t="n">
        <v>2</v>
      </c>
      <c r="N99" t="n">
        <v>79.53</v>
      </c>
      <c r="O99" t="n">
        <v>35785.31</v>
      </c>
      <c r="P99" t="n">
        <v>100.18</v>
      </c>
      <c r="Q99" t="n">
        <v>204.14</v>
      </c>
      <c r="R99" t="n">
        <v>23.74</v>
      </c>
      <c r="S99" t="n">
        <v>17.37</v>
      </c>
      <c r="T99" t="n">
        <v>1092.54</v>
      </c>
      <c r="U99" t="n">
        <v>0.73</v>
      </c>
      <c r="V99" t="n">
        <v>0.76</v>
      </c>
      <c r="W99" t="n">
        <v>1.14</v>
      </c>
      <c r="X99" t="n">
        <v>0.06</v>
      </c>
      <c r="Y99" t="n">
        <v>1</v>
      </c>
      <c r="Z99" t="n">
        <v>10</v>
      </c>
      <c r="AA99" t="n">
        <v>74.44369251709291</v>
      </c>
      <c r="AB99" t="n">
        <v>101.8571443257716</v>
      </c>
      <c r="AC99" t="n">
        <v>92.13604142874543</v>
      </c>
      <c r="AD99" t="n">
        <v>74443.69251709292</v>
      </c>
      <c r="AE99" t="n">
        <v>101857.1443257716</v>
      </c>
      <c r="AF99" t="n">
        <v>2.322178888605015e-06</v>
      </c>
      <c r="AG99" t="n">
        <v>0.1347222222222222</v>
      </c>
      <c r="AH99" t="n">
        <v>92136.04142874543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10.3158</v>
      </c>
      <c r="E100" t="n">
        <v>9.69</v>
      </c>
      <c r="F100" t="n">
        <v>6.75</v>
      </c>
      <c r="G100" t="n">
        <v>101.22</v>
      </c>
      <c r="H100" t="n">
        <v>1.57</v>
      </c>
      <c r="I100" t="n">
        <v>4</v>
      </c>
      <c r="J100" t="n">
        <v>288.76</v>
      </c>
      <c r="K100" t="n">
        <v>58.47</v>
      </c>
      <c r="L100" t="n">
        <v>25.5</v>
      </c>
      <c r="M100" t="n">
        <v>2</v>
      </c>
      <c r="N100" t="n">
        <v>79.78</v>
      </c>
      <c r="O100" t="n">
        <v>35847.71</v>
      </c>
      <c r="P100" t="n">
        <v>100.35</v>
      </c>
      <c r="Q100" t="n">
        <v>204.14</v>
      </c>
      <c r="R100" t="n">
        <v>23.62</v>
      </c>
      <c r="S100" t="n">
        <v>17.37</v>
      </c>
      <c r="T100" t="n">
        <v>1031.44</v>
      </c>
      <c r="U100" t="n">
        <v>0.74</v>
      </c>
      <c r="V100" t="n">
        <v>0.76</v>
      </c>
      <c r="W100" t="n">
        <v>1.14</v>
      </c>
      <c r="X100" t="n">
        <v>0.06</v>
      </c>
      <c r="Y100" t="n">
        <v>1</v>
      </c>
      <c r="Z100" t="n">
        <v>10</v>
      </c>
      <c r="AA100" t="n">
        <v>74.50343478839629</v>
      </c>
      <c r="AB100" t="n">
        <v>101.9388863370119</v>
      </c>
      <c r="AC100" t="n">
        <v>92.20998209715856</v>
      </c>
      <c r="AD100" t="n">
        <v>74503.43478839629</v>
      </c>
      <c r="AE100" t="n">
        <v>101938.8863370119</v>
      </c>
      <c r="AF100" t="n">
        <v>2.323124731280462e-06</v>
      </c>
      <c r="AG100" t="n">
        <v>0.1345833333333333</v>
      </c>
      <c r="AH100" t="n">
        <v>92209.98209715856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10.3184</v>
      </c>
      <c r="E101" t="n">
        <v>9.69</v>
      </c>
      <c r="F101" t="n">
        <v>6.75</v>
      </c>
      <c r="G101" t="n">
        <v>101.18</v>
      </c>
      <c r="H101" t="n">
        <v>1.59</v>
      </c>
      <c r="I101" t="n">
        <v>4</v>
      </c>
      <c r="J101" t="n">
        <v>289.26</v>
      </c>
      <c r="K101" t="n">
        <v>58.47</v>
      </c>
      <c r="L101" t="n">
        <v>25.75</v>
      </c>
      <c r="M101" t="n">
        <v>2</v>
      </c>
      <c r="N101" t="n">
        <v>80.04000000000001</v>
      </c>
      <c r="O101" t="n">
        <v>35910.21</v>
      </c>
      <c r="P101" t="n">
        <v>100.31</v>
      </c>
      <c r="Q101" t="n">
        <v>204.14</v>
      </c>
      <c r="R101" t="n">
        <v>23.51</v>
      </c>
      <c r="S101" t="n">
        <v>17.37</v>
      </c>
      <c r="T101" t="n">
        <v>979.1799999999999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74.46409576751617</v>
      </c>
      <c r="AB101" t="n">
        <v>101.8850609531286</v>
      </c>
      <c r="AC101" t="n">
        <v>92.1612937323687</v>
      </c>
      <c r="AD101" t="n">
        <v>74464.09576751618</v>
      </c>
      <c r="AE101" t="n">
        <v>101885.0609531286</v>
      </c>
      <c r="AF101" t="n">
        <v>2.323710252936692e-06</v>
      </c>
      <c r="AG101" t="n">
        <v>0.1345833333333333</v>
      </c>
      <c r="AH101" t="n">
        <v>92161.29373236871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10.3232</v>
      </c>
      <c r="E102" t="n">
        <v>9.69</v>
      </c>
      <c r="F102" t="n">
        <v>6.74</v>
      </c>
      <c r="G102" t="n">
        <v>101.12</v>
      </c>
      <c r="H102" t="n">
        <v>1.6</v>
      </c>
      <c r="I102" t="n">
        <v>4</v>
      </c>
      <c r="J102" t="n">
        <v>289.77</v>
      </c>
      <c r="K102" t="n">
        <v>58.47</v>
      </c>
      <c r="L102" t="n">
        <v>26</v>
      </c>
      <c r="M102" t="n">
        <v>2</v>
      </c>
      <c r="N102" t="n">
        <v>80.3</v>
      </c>
      <c r="O102" t="n">
        <v>35972.82</v>
      </c>
      <c r="P102" t="n">
        <v>100.35</v>
      </c>
      <c r="Q102" t="n">
        <v>204.14</v>
      </c>
      <c r="R102" t="n">
        <v>23.43</v>
      </c>
      <c r="S102" t="n">
        <v>17.37</v>
      </c>
      <c r="T102" t="n">
        <v>939.36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74.42272680693802</v>
      </c>
      <c r="AB102" t="n">
        <v>101.8284581161958</v>
      </c>
      <c r="AC102" t="n">
        <v>92.11009299075022</v>
      </c>
      <c r="AD102" t="n">
        <v>74422.72680693802</v>
      </c>
      <c r="AE102" t="n">
        <v>101828.4581161958</v>
      </c>
      <c r="AF102" t="n">
        <v>2.324791215994345e-06</v>
      </c>
      <c r="AG102" t="n">
        <v>0.1345833333333333</v>
      </c>
      <c r="AH102" t="n">
        <v>92110.09299075021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10.3167</v>
      </c>
      <c r="E103" t="n">
        <v>9.69</v>
      </c>
      <c r="F103" t="n">
        <v>6.75</v>
      </c>
      <c r="G103" t="n">
        <v>101.21</v>
      </c>
      <c r="H103" t="n">
        <v>1.61</v>
      </c>
      <c r="I103" t="n">
        <v>4</v>
      </c>
      <c r="J103" t="n">
        <v>290.28</v>
      </c>
      <c r="K103" t="n">
        <v>58.47</v>
      </c>
      <c r="L103" t="n">
        <v>26.25</v>
      </c>
      <c r="M103" t="n">
        <v>2</v>
      </c>
      <c r="N103" t="n">
        <v>80.56</v>
      </c>
      <c r="O103" t="n">
        <v>36035.53</v>
      </c>
      <c r="P103" t="n">
        <v>100.47</v>
      </c>
      <c r="Q103" t="n">
        <v>204.14</v>
      </c>
      <c r="R103" t="n">
        <v>23.52</v>
      </c>
      <c r="S103" t="n">
        <v>17.37</v>
      </c>
      <c r="T103" t="n">
        <v>979.9299999999999</v>
      </c>
      <c r="U103" t="n">
        <v>0.74</v>
      </c>
      <c r="V103" t="n">
        <v>0.76</v>
      </c>
      <c r="W103" t="n">
        <v>1.14</v>
      </c>
      <c r="X103" t="n">
        <v>0.06</v>
      </c>
      <c r="Y103" t="n">
        <v>1</v>
      </c>
      <c r="Z103" t="n">
        <v>10</v>
      </c>
      <c r="AA103" t="n">
        <v>74.56041773104705</v>
      </c>
      <c r="AB103" t="n">
        <v>102.0168529130566</v>
      </c>
      <c r="AC103" t="n">
        <v>92.28050765261239</v>
      </c>
      <c r="AD103" t="n">
        <v>74560.41773104705</v>
      </c>
      <c r="AE103" t="n">
        <v>102016.8529130566</v>
      </c>
      <c r="AF103" t="n">
        <v>2.323327411853772e-06</v>
      </c>
      <c r="AG103" t="n">
        <v>0.1345833333333333</v>
      </c>
      <c r="AH103" t="n">
        <v>92280.50765261239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10.3178</v>
      </c>
      <c r="E104" t="n">
        <v>9.69</v>
      </c>
      <c r="F104" t="n">
        <v>6.75</v>
      </c>
      <c r="G104" t="n">
        <v>101.19</v>
      </c>
      <c r="H104" t="n">
        <v>1.62</v>
      </c>
      <c r="I104" t="n">
        <v>4</v>
      </c>
      <c r="J104" t="n">
        <v>290.79</v>
      </c>
      <c r="K104" t="n">
        <v>58.47</v>
      </c>
      <c r="L104" t="n">
        <v>26.5</v>
      </c>
      <c r="M104" t="n">
        <v>2</v>
      </c>
      <c r="N104" t="n">
        <v>80.81999999999999</v>
      </c>
      <c r="O104" t="n">
        <v>36098.35</v>
      </c>
      <c r="P104" t="n">
        <v>100.42</v>
      </c>
      <c r="Q104" t="n">
        <v>204.15</v>
      </c>
      <c r="R104" t="n">
        <v>23.56</v>
      </c>
      <c r="S104" t="n">
        <v>17.37</v>
      </c>
      <c r="T104" t="n">
        <v>1004.71</v>
      </c>
      <c r="U104" t="n">
        <v>0.74</v>
      </c>
      <c r="V104" t="n">
        <v>0.76</v>
      </c>
      <c r="W104" t="n">
        <v>1.14</v>
      </c>
      <c r="X104" t="n">
        <v>0.05</v>
      </c>
      <c r="Y104" t="n">
        <v>1</v>
      </c>
      <c r="Z104" t="n">
        <v>10</v>
      </c>
      <c r="AA104" t="n">
        <v>74.52632136225017</v>
      </c>
      <c r="AB104" t="n">
        <v>101.9702007570431</v>
      </c>
      <c r="AC104" t="n">
        <v>92.2383079128921</v>
      </c>
      <c r="AD104" t="n">
        <v>74526.32136225018</v>
      </c>
      <c r="AE104" t="n">
        <v>101970.2007570431</v>
      </c>
      <c r="AF104" t="n">
        <v>2.323575132554484e-06</v>
      </c>
      <c r="AG104" t="n">
        <v>0.1345833333333333</v>
      </c>
      <c r="AH104" t="n">
        <v>92238.30791289209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10.3099</v>
      </c>
      <c r="E105" t="n">
        <v>9.699999999999999</v>
      </c>
      <c r="F105" t="n">
        <v>6.75</v>
      </c>
      <c r="G105" t="n">
        <v>101.3</v>
      </c>
      <c r="H105" t="n">
        <v>1.64</v>
      </c>
      <c r="I105" t="n">
        <v>4</v>
      </c>
      <c r="J105" t="n">
        <v>291.3</v>
      </c>
      <c r="K105" t="n">
        <v>58.47</v>
      </c>
      <c r="L105" t="n">
        <v>26.75</v>
      </c>
      <c r="M105" t="n">
        <v>2</v>
      </c>
      <c r="N105" t="n">
        <v>81.08</v>
      </c>
      <c r="O105" t="n">
        <v>36161.27</v>
      </c>
      <c r="P105" t="n">
        <v>100.54</v>
      </c>
      <c r="Q105" t="n">
        <v>204.14</v>
      </c>
      <c r="R105" t="n">
        <v>23.75</v>
      </c>
      <c r="S105" t="n">
        <v>17.37</v>
      </c>
      <c r="T105" t="n">
        <v>1098.58</v>
      </c>
      <c r="U105" t="n">
        <v>0.73</v>
      </c>
      <c r="V105" t="n">
        <v>0.76</v>
      </c>
      <c r="W105" t="n">
        <v>1.14</v>
      </c>
      <c r="X105" t="n">
        <v>0.06</v>
      </c>
      <c r="Y105" t="n">
        <v>1</v>
      </c>
      <c r="Z105" t="n">
        <v>10</v>
      </c>
      <c r="AA105" t="n">
        <v>74.64564219668455</v>
      </c>
      <c r="AB105" t="n">
        <v>102.1334607867798</v>
      </c>
      <c r="AC105" t="n">
        <v>92.3859866345277</v>
      </c>
      <c r="AD105" t="n">
        <v>74645.64219668455</v>
      </c>
      <c r="AE105" t="n">
        <v>102133.4607867798</v>
      </c>
      <c r="AF105" t="n">
        <v>2.321796047522096e-06</v>
      </c>
      <c r="AG105" t="n">
        <v>0.1347222222222222</v>
      </c>
      <c r="AH105" t="n">
        <v>92385.9866345277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10.3155</v>
      </c>
      <c r="E106" t="n">
        <v>9.69</v>
      </c>
      <c r="F106" t="n">
        <v>6.75</v>
      </c>
      <c r="G106" t="n">
        <v>101.22</v>
      </c>
      <c r="H106" t="n">
        <v>1.65</v>
      </c>
      <c r="I106" t="n">
        <v>4</v>
      </c>
      <c r="J106" t="n">
        <v>291.81</v>
      </c>
      <c r="K106" t="n">
        <v>58.47</v>
      </c>
      <c r="L106" t="n">
        <v>27</v>
      </c>
      <c r="M106" t="n">
        <v>2</v>
      </c>
      <c r="N106" t="n">
        <v>81.34</v>
      </c>
      <c r="O106" t="n">
        <v>36224.3</v>
      </c>
      <c r="P106" t="n">
        <v>100.44</v>
      </c>
      <c r="Q106" t="n">
        <v>204.14</v>
      </c>
      <c r="R106" t="n">
        <v>23.66</v>
      </c>
      <c r="S106" t="n">
        <v>17.37</v>
      </c>
      <c r="T106" t="n">
        <v>1053.85</v>
      </c>
      <c r="U106" t="n">
        <v>0.73</v>
      </c>
      <c r="V106" t="n">
        <v>0.76</v>
      </c>
      <c r="W106" t="n">
        <v>1.14</v>
      </c>
      <c r="X106" t="n">
        <v>0.06</v>
      </c>
      <c r="Y106" t="n">
        <v>1</v>
      </c>
      <c r="Z106" t="n">
        <v>10</v>
      </c>
      <c r="AA106" t="n">
        <v>74.55301997304301</v>
      </c>
      <c r="AB106" t="n">
        <v>102.0067309741894</v>
      </c>
      <c r="AC106" t="n">
        <v>92.27135173738445</v>
      </c>
      <c r="AD106" t="n">
        <v>74553.019973043</v>
      </c>
      <c r="AE106" t="n">
        <v>102006.7309741894</v>
      </c>
      <c r="AF106" t="n">
        <v>2.323057171089359e-06</v>
      </c>
      <c r="AG106" t="n">
        <v>0.1345833333333333</v>
      </c>
      <c r="AH106" t="n">
        <v>92271.35173738445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10.3116</v>
      </c>
      <c r="E107" t="n">
        <v>9.699999999999999</v>
      </c>
      <c r="F107" t="n">
        <v>6.75</v>
      </c>
      <c r="G107" t="n">
        <v>101.28</v>
      </c>
      <c r="H107" t="n">
        <v>1.66</v>
      </c>
      <c r="I107" t="n">
        <v>4</v>
      </c>
      <c r="J107" t="n">
        <v>292.32</v>
      </c>
      <c r="K107" t="n">
        <v>58.47</v>
      </c>
      <c r="L107" t="n">
        <v>27.25</v>
      </c>
      <c r="M107" t="n">
        <v>2</v>
      </c>
      <c r="N107" t="n">
        <v>81.59999999999999</v>
      </c>
      <c r="O107" t="n">
        <v>36287.44</v>
      </c>
      <c r="P107" t="n">
        <v>100.47</v>
      </c>
      <c r="Q107" t="n">
        <v>204.14</v>
      </c>
      <c r="R107" t="n">
        <v>23.75</v>
      </c>
      <c r="S107" t="n">
        <v>17.37</v>
      </c>
      <c r="T107" t="n">
        <v>1095.92</v>
      </c>
      <c r="U107" t="n">
        <v>0.73</v>
      </c>
      <c r="V107" t="n">
        <v>0.76</v>
      </c>
      <c r="W107" t="n">
        <v>1.14</v>
      </c>
      <c r="X107" t="n">
        <v>0.06</v>
      </c>
      <c r="Y107" t="n">
        <v>1</v>
      </c>
      <c r="Z107" t="n">
        <v>10</v>
      </c>
      <c r="AA107" t="n">
        <v>74.59674034521059</v>
      </c>
      <c r="AB107" t="n">
        <v>102.0665511161957</v>
      </c>
      <c r="AC107" t="n">
        <v>92.32546272899582</v>
      </c>
      <c r="AD107" t="n">
        <v>74596.74034521059</v>
      </c>
      <c r="AE107" t="n">
        <v>102066.5511161957</v>
      </c>
      <c r="AF107" t="n">
        <v>2.322178888605015e-06</v>
      </c>
      <c r="AG107" t="n">
        <v>0.1347222222222222</v>
      </c>
      <c r="AH107" t="n">
        <v>92325.46272899582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10.317</v>
      </c>
      <c r="E108" t="n">
        <v>9.69</v>
      </c>
      <c r="F108" t="n">
        <v>6.75</v>
      </c>
      <c r="G108" t="n">
        <v>101.2</v>
      </c>
      <c r="H108" t="n">
        <v>1.67</v>
      </c>
      <c r="I108" t="n">
        <v>4</v>
      </c>
      <c r="J108" t="n">
        <v>292.84</v>
      </c>
      <c r="K108" t="n">
        <v>58.47</v>
      </c>
      <c r="L108" t="n">
        <v>27.5</v>
      </c>
      <c r="M108" t="n">
        <v>2</v>
      </c>
      <c r="N108" t="n">
        <v>81.86</v>
      </c>
      <c r="O108" t="n">
        <v>36350.69</v>
      </c>
      <c r="P108" t="n">
        <v>100.28</v>
      </c>
      <c r="Q108" t="n">
        <v>204.14</v>
      </c>
      <c r="R108" t="n">
        <v>23.59</v>
      </c>
      <c r="S108" t="n">
        <v>17.37</v>
      </c>
      <c r="T108" t="n">
        <v>1016.05</v>
      </c>
      <c r="U108" t="n">
        <v>0.74</v>
      </c>
      <c r="V108" t="n">
        <v>0.76</v>
      </c>
      <c r="W108" t="n">
        <v>1.14</v>
      </c>
      <c r="X108" t="n">
        <v>0.06</v>
      </c>
      <c r="Y108" t="n">
        <v>1</v>
      </c>
      <c r="Z108" t="n">
        <v>10</v>
      </c>
      <c r="AA108" t="n">
        <v>74.45809060845313</v>
      </c>
      <c r="AB108" t="n">
        <v>101.8768444295696</v>
      </c>
      <c r="AC108" t="n">
        <v>92.15386138228622</v>
      </c>
      <c r="AD108" t="n">
        <v>74458.09060845313</v>
      </c>
      <c r="AE108" t="n">
        <v>101876.8444295696</v>
      </c>
      <c r="AF108" t="n">
        <v>2.323394972044875e-06</v>
      </c>
      <c r="AG108" t="n">
        <v>0.1345833333333333</v>
      </c>
      <c r="AH108" t="n">
        <v>92153.86138228622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10.3164</v>
      </c>
      <c r="E109" t="n">
        <v>9.69</v>
      </c>
      <c r="F109" t="n">
        <v>6.75</v>
      </c>
      <c r="G109" t="n">
        <v>101.21</v>
      </c>
      <c r="H109" t="n">
        <v>1.68</v>
      </c>
      <c r="I109" t="n">
        <v>4</v>
      </c>
      <c r="J109" t="n">
        <v>293.35</v>
      </c>
      <c r="K109" t="n">
        <v>58.47</v>
      </c>
      <c r="L109" t="n">
        <v>27.75</v>
      </c>
      <c r="M109" t="n">
        <v>2</v>
      </c>
      <c r="N109" t="n">
        <v>82.13</v>
      </c>
      <c r="O109" t="n">
        <v>36414.05</v>
      </c>
      <c r="P109" t="n">
        <v>100.28</v>
      </c>
      <c r="Q109" t="n">
        <v>204.14</v>
      </c>
      <c r="R109" t="n">
        <v>23.59</v>
      </c>
      <c r="S109" t="n">
        <v>17.37</v>
      </c>
      <c r="T109" t="n">
        <v>1018.7</v>
      </c>
      <c r="U109" t="n">
        <v>0.74</v>
      </c>
      <c r="V109" t="n">
        <v>0.76</v>
      </c>
      <c r="W109" t="n">
        <v>1.14</v>
      </c>
      <c r="X109" t="n">
        <v>0.06</v>
      </c>
      <c r="Y109" t="n">
        <v>1</v>
      </c>
      <c r="Z109" t="n">
        <v>10</v>
      </c>
      <c r="AA109" t="n">
        <v>74.46229868451508</v>
      </c>
      <c r="AB109" t="n">
        <v>101.8826021048848</v>
      </c>
      <c r="AC109" t="n">
        <v>92.15906955315027</v>
      </c>
      <c r="AD109" t="n">
        <v>74462.29868451507</v>
      </c>
      <c r="AE109" t="n">
        <v>101882.6021048848</v>
      </c>
      <c r="AF109" t="n">
        <v>2.323259851662669e-06</v>
      </c>
      <c r="AG109" t="n">
        <v>0.1345833333333333</v>
      </c>
      <c r="AH109" t="n">
        <v>92159.06955315027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10.3167</v>
      </c>
      <c r="E110" t="n">
        <v>9.69</v>
      </c>
      <c r="F110" t="n">
        <v>6.75</v>
      </c>
      <c r="G110" t="n">
        <v>101.21</v>
      </c>
      <c r="H110" t="n">
        <v>1.7</v>
      </c>
      <c r="I110" t="n">
        <v>4</v>
      </c>
      <c r="J110" t="n">
        <v>293.86</v>
      </c>
      <c r="K110" t="n">
        <v>58.47</v>
      </c>
      <c r="L110" t="n">
        <v>28</v>
      </c>
      <c r="M110" t="n">
        <v>2</v>
      </c>
      <c r="N110" t="n">
        <v>82.39</v>
      </c>
      <c r="O110" t="n">
        <v>36477.51</v>
      </c>
      <c r="P110" t="n">
        <v>100.22</v>
      </c>
      <c r="Q110" t="n">
        <v>204.14</v>
      </c>
      <c r="R110" t="n">
        <v>23.58</v>
      </c>
      <c r="S110" t="n">
        <v>17.37</v>
      </c>
      <c r="T110" t="n">
        <v>1011.26</v>
      </c>
      <c r="U110" t="n">
        <v>0.74</v>
      </c>
      <c r="V110" t="n">
        <v>0.76</v>
      </c>
      <c r="W110" t="n">
        <v>1.14</v>
      </c>
      <c r="X110" t="n">
        <v>0.06</v>
      </c>
      <c r="Y110" t="n">
        <v>1</v>
      </c>
      <c r="Z110" t="n">
        <v>10</v>
      </c>
      <c r="AA110" t="n">
        <v>74.42854517085438</v>
      </c>
      <c r="AB110" t="n">
        <v>101.8364190583943</v>
      </c>
      <c r="AC110" t="n">
        <v>92.11729415179855</v>
      </c>
      <c r="AD110" t="n">
        <v>74428.54517085438</v>
      </c>
      <c r="AE110" t="n">
        <v>101836.4190583943</v>
      </c>
      <c r="AF110" t="n">
        <v>2.323327411853772e-06</v>
      </c>
      <c r="AG110" t="n">
        <v>0.1345833333333333</v>
      </c>
      <c r="AH110" t="n">
        <v>92117.29415179855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10.3199</v>
      </c>
      <c r="E111" t="n">
        <v>9.69</v>
      </c>
      <c r="F111" t="n">
        <v>6.74</v>
      </c>
      <c r="G111" t="n">
        <v>101.16</v>
      </c>
      <c r="H111" t="n">
        <v>1.71</v>
      </c>
      <c r="I111" t="n">
        <v>4</v>
      </c>
      <c r="J111" t="n">
        <v>294.38</v>
      </c>
      <c r="K111" t="n">
        <v>58.47</v>
      </c>
      <c r="L111" t="n">
        <v>28.25</v>
      </c>
      <c r="M111" t="n">
        <v>2</v>
      </c>
      <c r="N111" t="n">
        <v>82.66</v>
      </c>
      <c r="O111" t="n">
        <v>36541.09</v>
      </c>
      <c r="P111" t="n">
        <v>100.09</v>
      </c>
      <c r="Q111" t="n">
        <v>204.14</v>
      </c>
      <c r="R111" t="n">
        <v>23.45</v>
      </c>
      <c r="S111" t="n">
        <v>17.37</v>
      </c>
      <c r="T111" t="n">
        <v>948.4</v>
      </c>
      <c r="U111" t="n">
        <v>0.74</v>
      </c>
      <c r="V111" t="n">
        <v>0.76</v>
      </c>
      <c r="W111" t="n">
        <v>1.14</v>
      </c>
      <c r="X111" t="n">
        <v>0.05</v>
      </c>
      <c r="Y111" t="n">
        <v>1</v>
      </c>
      <c r="Z111" t="n">
        <v>10</v>
      </c>
      <c r="AA111" t="n">
        <v>74.30874713169071</v>
      </c>
      <c r="AB111" t="n">
        <v>101.6725060960942</v>
      </c>
      <c r="AC111" t="n">
        <v>91.96902481256696</v>
      </c>
      <c r="AD111" t="n">
        <v>74308.7471316907</v>
      </c>
      <c r="AE111" t="n">
        <v>101672.5060960942</v>
      </c>
      <c r="AF111" t="n">
        <v>2.324048053892208e-06</v>
      </c>
      <c r="AG111" t="n">
        <v>0.1345833333333333</v>
      </c>
      <c r="AH111" t="n">
        <v>91969.02481256696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10.3199</v>
      </c>
      <c r="E112" t="n">
        <v>9.69</v>
      </c>
      <c r="F112" t="n">
        <v>6.74</v>
      </c>
      <c r="G112" t="n">
        <v>101.16</v>
      </c>
      <c r="H112" t="n">
        <v>1.72</v>
      </c>
      <c r="I112" t="n">
        <v>4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99.93000000000001</v>
      </c>
      <c r="Q112" t="n">
        <v>204.14</v>
      </c>
      <c r="R112" t="n">
        <v>23.42</v>
      </c>
      <c r="S112" t="n">
        <v>17.37</v>
      </c>
      <c r="T112" t="n">
        <v>931.25</v>
      </c>
      <c r="U112" t="n">
        <v>0.74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74.22437486347945</v>
      </c>
      <c r="AB112" t="n">
        <v>101.5570642364858</v>
      </c>
      <c r="AC112" t="n">
        <v>91.86460056201592</v>
      </c>
      <c r="AD112" t="n">
        <v>74224.37486347946</v>
      </c>
      <c r="AE112" t="n">
        <v>101557.0642364858</v>
      </c>
      <c r="AF112" t="n">
        <v>2.324048053892208e-06</v>
      </c>
      <c r="AG112" t="n">
        <v>0.1345833333333333</v>
      </c>
      <c r="AH112" t="n">
        <v>91864.60056201593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10.3161</v>
      </c>
      <c r="E113" t="n">
        <v>9.69</v>
      </c>
      <c r="F113" t="n">
        <v>6.75</v>
      </c>
      <c r="G113" t="n">
        <v>101.22</v>
      </c>
      <c r="H113" t="n">
        <v>1.73</v>
      </c>
      <c r="I113" t="n">
        <v>4</v>
      </c>
      <c r="J113" t="n">
        <v>295.41</v>
      </c>
      <c r="K113" t="n">
        <v>58.47</v>
      </c>
      <c r="L113" t="n">
        <v>28.75</v>
      </c>
      <c r="M113" t="n">
        <v>2</v>
      </c>
      <c r="N113" t="n">
        <v>83.19</v>
      </c>
      <c r="O113" t="n">
        <v>36668.57</v>
      </c>
      <c r="P113" t="n">
        <v>99.88</v>
      </c>
      <c r="Q113" t="n">
        <v>204.14</v>
      </c>
      <c r="R113" t="n">
        <v>23.47</v>
      </c>
      <c r="S113" t="n">
        <v>17.37</v>
      </c>
      <c r="T113" t="n">
        <v>956.86</v>
      </c>
      <c r="U113" t="n">
        <v>0.74</v>
      </c>
      <c r="V113" t="n">
        <v>0.76</v>
      </c>
      <c r="W113" t="n">
        <v>1.15</v>
      </c>
      <c r="X113" t="n">
        <v>0.06</v>
      </c>
      <c r="Y113" t="n">
        <v>1</v>
      </c>
      <c r="Z113" t="n">
        <v>10</v>
      </c>
      <c r="AA113" t="n">
        <v>74.25339453794631</v>
      </c>
      <c r="AB113" t="n">
        <v>101.596770235349</v>
      </c>
      <c r="AC113" t="n">
        <v>91.90051707607537</v>
      </c>
      <c r="AD113" t="n">
        <v>74253.39453794631</v>
      </c>
      <c r="AE113" t="n">
        <v>101596.770235349</v>
      </c>
      <c r="AF113" t="n">
        <v>2.323192291471565e-06</v>
      </c>
      <c r="AG113" t="n">
        <v>0.1345833333333333</v>
      </c>
      <c r="AH113" t="n">
        <v>91900.51707607537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10.3226</v>
      </c>
      <c r="E114" t="n">
        <v>9.69</v>
      </c>
      <c r="F114" t="n">
        <v>6.74</v>
      </c>
      <c r="G114" t="n">
        <v>101.12</v>
      </c>
      <c r="H114" t="n">
        <v>1.75</v>
      </c>
      <c r="I114" t="n">
        <v>4</v>
      </c>
      <c r="J114" t="n">
        <v>295.93</v>
      </c>
      <c r="K114" t="n">
        <v>58.47</v>
      </c>
      <c r="L114" t="n">
        <v>29</v>
      </c>
      <c r="M114" t="n">
        <v>2</v>
      </c>
      <c r="N114" t="n">
        <v>83.45999999999999</v>
      </c>
      <c r="O114" t="n">
        <v>36732.47</v>
      </c>
      <c r="P114" t="n">
        <v>99.61</v>
      </c>
      <c r="Q114" t="n">
        <v>204.14</v>
      </c>
      <c r="R114" t="n">
        <v>23.41</v>
      </c>
      <c r="S114" t="n">
        <v>17.37</v>
      </c>
      <c r="T114" t="n">
        <v>925.6900000000001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74.03681062671745</v>
      </c>
      <c r="AB114" t="n">
        <v>101.300430572998</v>
      </c>
      <c r="AC114" t="n">
        <v>91.63245965518375</v>
      </c>
      <c r="AD114" t="n">
        <v>74036.81062671746</v>
      </c>
      <c r="AE114" t="n">
        <v>101300.430572998</v>
      </c>
      <c r="AF114" t="n">
        <v>2.324656095612138e-06</v>
      </c>
      <c r="AG114" t="n">
        <v>0.1345833333333333</v>
      </c>
      <c r="AH114" t="n">
        <v>91632.45965518375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10.3229</v>
      </c>
      <c r="E115" t="n">
        <v>9.69</v>
      </c>
      <c r="F115" t="n">
        <v>6.74</v>
      </c>
      <c r="G115" t="n">
        <v>101.12</v>
      </c>
      <c r="H115" t="n">
        <v>1.76</v>
      </c>
      <c r="I115" t="n">
        <v>4</v>
      </c>
      <c r="J115" t="n">
        <v>296.45</v>
      </c>
      <c r="K115" t="n">
        <v>58.47</v>
      </c>
      <c r="L115" t="n">
        <v>29.25</v>
      </c>
      <c r="M115" t="n">
        <v>2</v>
      </c>
      <c r="N115" t="n">
        <v>83.73</v>
      </c>
      <c r="O115" t="n">
        <v>36796.49</v>
      </c>
      <c r="P115" t="n">
        <v>99.5</v>
      </c>
      <c r="Q115" t="n">
        <v>204.14</v>
      </c>
      <c r="R115" t="n">
        <v>23.39</v>
      </c>
      <c r="S115" t="n">
        <v>17.37</v>
      </c>
      <c r="T115" t="n">
        <v>916.03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73.97673107966054</v>
      </c>
      <c r="AB115" t="n">
        <v>101.2182270861923</v>
      </c>
      <c r="AC115" t="n">
        <v>91.55810155378538</v>
      </c>
      <c r="AD115" t="n">
        <v>73976.73107966055</v>
      </c>
      <c r="AE115" t="n">
        <v>101218.2270861923</v>
      </c>
      <c r="AF115" t="n">
        <v>2.324723655803242e-06</v>
      </c>
      <c r="AG115" t="n">
        <v>0.1345833333333333</v>
      </c>
      <c r="AH115" t="n">
        <v>91558.10155378538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10.3235</v>
      </c>
      <c r="E116" t="n">
        <v>9.69</v>
      </c>
      <c r="F116" t="n">
        <v>6.74</v>
      </c>
      <c r="G116" t="n">
        <v>101.11</v>
      </c>
      <c r="H116" t="n">
        <v>1.77</v>
      </c>
      <c r="I116" t="n">
        <v>4</v>
      </c>
      <c r="J116" t="n">
        <v>296.97</v>
      </c>
      <c r="K116" t="n">
        <v>58.47</v>
      </c>
      <c r="L116" t="n">
        <v>29.5</v>
      </c>
      <c r="M116" t="n">
        <v>2</v>
      </c>
      <c r="N116" t="n">
        <v>84</v>
      </c>
      <c r="O116" t="n">
        <v>36860.62</v>
      </c>
      <c r="P116" t="n">
        <v>99.23</v>
      </c>
      <c r="Q116" t="n">
        <v>204.17</v>
      </c>
      <c r="R116" t="n">
        <v>23.36</v>
      </c>
      <c r="S116" t="n">
        <v>17.37</v>
      </c>
      <c r="T116" t="n">
        <v>902.99</v>
      </c>
      <c r="U116" t="n">
        <v>0.74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73.83022532160884</v>
      </c>
      <c r="AB116" t="n">
        <v>101.0177714446482</v>
      </c>
      <c r="AC116" t="n">
        <v>91.37677711732891</v>
      </c>
      <c r="AD116" t="n">
        <v>73830.22532160884</v>
      </c>
      <c r="AE116" t="n">
        <v>101017.7714446482</v>
      </c>
      <c r="AF116" t="n">
        <v>2.324858776185448e-06</v>
      </c>
      <c r="AG116" t="n">
        <v>0.1345833333333333</v>
      </c>
      <c r="AH116" t="n">
        <v>91376.77711732891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10.3229</v>
      </c>
      <c r="E117" t="n">
        <v>9.69</v>
      </c>
      <c r="F117" t="n">
        <v>6.74</v>
      </c>
      <c r="G117" t="n">
        <v>101.12</v>
      </c>
      <c r="H117" t="n">
        <v>1.78</v>
      </c>
      <c r="I117" t="n">
        <v>4</v>
      </c>
      <c r="J117" t="n">
        <v>297.49</v>
      </c>
      <c r="K117" t="n">
        <v>58.47</v>
      </c>
      <c r="L117" t="n">
        <v>29.75</v>
      </c>
      <c r="M117" t="n">
        <v>2</v>
      </c>
      <c r="N117" t="n">
        <v>84.27</v>
      </c>
      <c r="O117" t="n">
        <v>36924.87</v>
      </c>
      <c r="P117" t="n">
        <v>99.05</v>
      </c>
      <c r="Q117" t="n">
        <v>204.14</v>
      </c>
      <c r="R117" t="n">
        <v>23.42</v>
      </c>
      <c r="S117" t="n">
        <v>17.37</v>
      </c>
      <c r="T117" t="n">
        <v>929.92</v>
      </c>
      <c r="U117" t="n">
        <v>0.74</v>
      </c>
      <c r="V117" t="n">
        <v>0.76</v>
      </c>
      <c r="W117" t="n">
        <v>1.14</v>
      </c>
      <c r="X117" t="n">
        <v>0.05</v>
      </c>
      <c r="Y117" t="n">
        <v>1</v>
      </c>
      <c r="Z117" t="n">
        <v>10</v>
      </c>
      <c r="AA117" t="n">
        <v>73.73950303762474</v>
      </c>
      <c r="AB117" t="n">
        <v>100.8936412133165</v>
      </c>
      <c r="AC117" t="n">
        <v>91.26449370105762</v>
      </c>
      <c r="AD117" t="n">
        <v>73739.50303762475</v>
      </c>
      <c r="AE117" t="n">
        <v>100893.6412133165</v>
      </c>
      <c r="AF117" t="n">
        <v>2.324723655803242e-06</v>
      </c>
      <c r="AG117" t="n">
        <v>0.1345833333333333</v>
      </c>
      <c r="AH117" t="n">
        <v>91264.49370105761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10.3282</v>
      </c>
      <c r="E118" t="n">
        <v>9.68</v>
      </c>
      <c r="F118" t="n">
        <v>6.74</v>
      </c>
      <c r="G118" t="n">
        <v>101.05</v>
      </c>
      <c r="H118" t="n">
        <v>1.79</v>
      </c>
      <c r="I118" t="n">
        <v>4</v>
      </c>
      <c r="J118" t="n">
        <v>298.01</v>
      </c>
      <c r="K118" t="n">
        <v>58.47</v>
      </c>
      <c r="L118" t="n">
        <v>30</v>
      </c>
      <c r="M118" t="n">
        <v>2</v>
      </c>
      <c r="N118" t="n">
        <v>84.54000000000001</v>
      </c>
      <c r="O118" t="n">
        <v>36989.23</v>
      </c>
      <c r="P118" t="n">
        <v>98.81999999999999</v>
      </c>
      <c r="Q118" t="n">
        <v>204.14</v>
      </c>
      <c r="R118" t="n">
        <v>23.16</v>
      </c>
      <c r="S118" t="n">
        <v>17.37</v>
      </c>
      <c r="T118" t="n">
        <v>803.03</v>
      </c>
      <c r="U118" t="n">
        <v>0.75</v>
      </c>
      <c r="V118" t="n">
        <v>0.76</v>
      </c>
      <c r="W118" t="n">
        <v>1.14</v>
      </c>
      <c r="X118" t="n">
        <v>0.05</v>
      </c>
      <c r="Y118" t="n">
        <v>1</v>
      </c>
      <c r="Z118" t="n">
        <v>10</v>
      </c>
      <c r="AA118" t="n">
        <v>73.58106854105542</v>
      </c>
      <c r="AB118" t="n">
        <v>100.6768641454737</v>
      </c>
      <c r="AC118" t="n">
        <v>91.06840553232117</v>
      </c>
      <c r="AD118" t="n">
        <v>73581.06854105541</v>
      </c>
      <c r="AE118" t="n">
        <v>100676.8641454737</v>
      </c>
      <c r="AF118" t="n">
        <v>2.325917219179402e-06</v>
      </c>
      <c r="AG118" t="n">
        <v>0.1344444444444444</v>
      </c>
      <c r="AH118" t="n">
        <v>91068.40553232117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10.33</v>
      </c>
      <c r="E119" t="n">
        <v>9.68</v>
      </c>
      <c r="F119" t="n">
        <v>6.73</v>
      </c>
      <c r="G119" t="n">
        <v>101.02</v>
      </c>
      <c r="H119" t="n">
        <v>1.8</v>
      </c>
      <c r="I119" t="n">
        <v>4</v>
      </c>
      <c r="J119" t="n">
        <v>298.54</v>
      </c>
      <c r="K119" t="n">
        <v>58.47</v>
      </c>
      <c r="L119" t="n">
        <v>30.25</v>
      </c>
      <c r="M119" t="n">
        <v>2</v>
      </c>
      <c r="N119" t="n">
        <v>84.81</v>
      </c>
      <c r="O119" t="n">
        <v>37053.7</v>
      </c>
      <c r="P119" t="n">
        <v>98.65000000000001</v>
      </c>
      <c r="Q119" t="n">
        <v>204.14</v>
      </c>
      <c r="R119" t="n">
        <v>23.14</v>
      </c>
      <c r="S119" t="n">
        <v>17.37</v>
      </c>
      <c r="T119" t="n">
        <v>790.09</v>
      </c>
      <c r="U119" t="n">
        <v>0.75</v>
      </c>
      <c r="V119" t="n">
        <v>0.76</v>
      </c>
      <c r="W119" t="n">
        <v>1.14</v>
      </c>
      <c r="X119" t="n">
        <v>0.04</v>
      </c>
      <c r="Y119" t="n">
        <v>1</v>
      </c>
      <c r="Z119" t="n">
        <v>10</v>
      </c>
      <c r="AA119" t="n">
        <v>73.45026468964554</v>
      </c>
      <c r="AB119" t="n">
        <v>100.4978925453162</v>
      </c>
      <c r="AC119" t="n">
        <v>90.90651473049438</v>
      </c>
      <c r="AD119" t="n">
        <v>73450.26468964554</v>
      </c>
      <c r="AE119" t="n">
        <v>100497.8925453162</v>
      </c>
      <c r="AF119" t="n">
        <v>2.326322580326022e-06</v>
      </c>
      <c r="AG119" t="n">
        <v>0.1344444444444444</v>
      </c>
      <c r="AH119" t="n">
        <v>90906.51473049438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10.3303</v>
      </c>
      <c r="E120" t="n">
        <v>9.68</v>
      </c>
      <c r="F120" t="n">
        <v>6.73</v>
      </c>
      <c r="G120" t="n">
        <v>101.02</v>
      </c>
      <c r="H120" t="n">
        <v>1.82</v>
      </c>
      <c r="I120" t="n">
        <v>4</v>
      </c>
      <c r="J120" t="n">
        <v>299.06</v>
      </c>
      <c r="K120" t="n">
        <v>58.47</v>
      </c>
      <c r="L120" t="n">
        <v>30.5</v>
      </c>
      <c r="M120" t="n">
        <v>2</v>
      </c>
      <c r="N120" t="n">
        <v>85.09</v>
      </c>
      <c r="O120" t="n">
        <v>37118.29</v>
      </c>
      <c r="P120" t="n">
        <v>98.44</v>
      </c>
      <c r="Q120" t="n">
        <v>204.14</v>
      </c>
      <c r="R120" t="n">
        <v>23.13</v>
      </c>
      <c r="S120" t="n">
        <v>17.37</v>
      </c>
      <c r="T120" t="n">
        <v>787.49</v>
      </c>
      <c r="U120" t="n">
        <v>0.75</v>
      </c>
      <c r="V120" t="n">
        <v>0.76</v>
      </c>
      <c r="W120" t="n">
        <v>1.14</v>
      </c>
      <c r="X120" t="n">
        <v>0.04</v>
      </c>
      <c r="Y120" t="n">
        <v>1</v>
      </c>
      <c r="Z120" t="n">
        <v>10</v>
      </c>
      <c r="AA120" t="n">
        <v>73.33756562037934</v>
      </c>
      <c r="AB120" t="n">
        <v>100.3436927068142</v>
      </c>
      <c r="AC120" t="n">
        <v>90.76703150815815</v>
      </c>
      <c r="AD120" t="n">
        <v>73337.56562037933</v>
      </c>
      <c r="AE120" t="n">
        <v>100343.6927068142</v>
      </c>
      <c r="AF120" t="n">
        <v>2.326390140517125e-06</v>
      </c>
      <c r="AG120" t="n">
        <v>0.1344444444444444</v>
      </c>
      <c r="AH120" t="n">
        <v>90767.03150815815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10.3261</v>
      </c>
      <c r="E121" t="n">
        <v>9.68</v>
      </c>
      <c r="F121" t="n">
        <v>6.74</v>
      </c>
      <c r="G121" t="n">
        <v>101.08</v>
      </c>
      <c r="H121" t="n">
        <v>1.83</v>
      </c>
      <c r="I121" t="n">
        <v>4</v>
      </c>
      <c r="J121" t="n">
        <v>299.59</v>
      </c>
      <c r="K121" t="n">
        <v>58.47</v>
      </c>
      <c r="L121" t="n">
        <v>30.75</v>
      </c>
      <c r="M121" t="n">
        <v>2</v>
      </c>
      <c r="N121" t="n">
        <v>85.36</v>
      </c>
      <c r="O121" t="n">
        <v>37183.12</v>
      </c>
      <c r="P121" t="n">
        <v>98.29000000000001</v>
      </c>
      <c r="Q121" t="n">
        <v>204.14</v>
      </c>
      <c r="R121" t="n">
        <v>23.19</v>
      </c>
      <c r="S121" t="n">
        <v>17.37</v>
      </c>
      <c r="T121" t="n">
        <v>817.91</v>
      </c>
      <c r="U121" t="n">
        <v>0.75</v>
      </c>
      <c r="V121" t="n">
        <v>0.76</v>
      </c>
      <c r="W121" t="n">
        <v>1.14</v>
      </c>
      <c r="X121" t="n">
        <v>0.05</v>
      </c>
      <c r="Y121" t="n">
        <v>1</v>
      </c>
      <c r="Z121" t="n">
        <v>10</v>
      </c>
      <c r="AA121" t="n">
        <v>73.316289381533</v>
      </c>
      <c r="AB121" t="n">
        <v>100.3145816181832</v>
      </c>
      <c r="AC121" t="n">
        <v>90.74069874096844</v>
      </c>
      <c r="AD121" t="n">
        <v>73316.289381533</v>
      </c>
      <c r="AE121" t="n">
        <v>100314.5816181832</v>
      </c>
      <c r="AF121" t="n">
        <v>2.325444297841678e-06</v>
      </c>
      <c r="AG121" t="n">
        <v>0.1344444444444444</v>
      </c>
      <c r="AH121" t="n">
        <v>90740.69874096844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10.3279</v>
      </c>
      <c r="E122" t="n">
        <v>9.68</v>
      </c>
      <c r="F122" t="n">
        <v>6.74</v>
      </c>
      <c r="G122" t="n">
        <v>101.05</v>
      </c>
      <c r="H122" t="n">
        <v>1.84</v>
      </c>
      <c r="I122" t="n">
        <v>4</v>
      </c>
      <c r="J122" t="n">
        <v>300.11</v>
      </c>
      <c r="K122" t="n">
        <v>58.47</v>
      </c>
      <c r="L122" t="n">
        <v>31</v>
      </c>
      <c r="M122" t="n">
        <v>2</v>
      </c>
      <c r="N122" t="n">
        <v>85.64</v>
      </c>
      <c r="O122" t="n">
        <v>37247.94</v>
      </c>
      <c r="P122" t="n">
        <v>98.16</v>
      </c>
      <c r="Q122" t="n">
        <v>204.14</v>
      </c>
      <c r="R122" t="n">
        <v>23.24</v>
      </c>
      <c r="S122" t="n">
        <v>17.37</v>
      </c>
      <c r="T122" t="n">
        <v>843.54</v>
      </c>
      <c r="U122" t="n">
        <v>0.75</v>
      </c>
      <c r="V122" t="n">
        <v>0.76</v>
      </c>
      <c r="W122" t="n">
        <v>1.14</v>
      </c>
      <c r="X122" t="n">
        <v>0.05</v>
      </c>
      <c r="Y122" t="n">
        <v>1</v>
      </c>
      <c r="Z122" t="n">
        <v>10</v>
      </c>
      <c r="AA122" t="n">
        <v>73.23537875737648</v>
      </c>
      <c r="AB122" t="n">
        <v>100.2038761326876</v>
      </c>
      <c r="AC122" t="n">
        <v>90.64055883163228</v>
      </c>
      <c r="AD122" t="n">
        <v>73235.37875737649</v>
      </c>
      <c r="AE122" t="n">
        <v>100203.8761326876</v>
      </c>
      <c r="AF122" t="n">
        <v>2.325849658988298e-06</v>
      </c>
      <c r="AG122" t="n">
        <v>0.1344444444444444</v>
      </c>
      <c r="AH122" t="n">
        <v>90640.55883163228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10.327</v>
      </c>
      <c r="E123" t="n">
        <v>9.68</v>
      </c>
      <c r="F123" t="n">
        <v>6.74</v>
      </c>
      <c r="G123" t="n">
        <v>101.06</v>
      </c>
      <c r="H123" t="n">
        <v>1.85</v>
      </c>
      <c r="I123" t="n">
        <v>4</v>
      </c>
      <c r="J123" t="n">
        <v>300.64</v>
      </c>
      <c r="K123" t="n">
        <v>58.47</v>
      </c>
      <c r="L123" t="n">
        <v>31.25</v>
      </c>
      <c r="M123" t="n">
        <v>2</v>
      </c>
      <c r="N123" t="n">
        <v>85.91</v>
      </c>
      <c r="O123" t="n">
        <v>37312.88</v>
      </c>
      <c r="P123" t="n">
        <v>97.98</v>
      </c>
      <c r="Q123" t="n">
        <v>204.14</v>
      </c>
      <c r="R123" t="n">
        <v>23.25</v>
      </c>
      <c r="S123" t="n">
        <v>17.37</v>
      </c>
      <c r="T123" t="n">
        <v>846.02</v>
      </c>
      <c r="U123" t="n">
        <v>0.75</v>
      </c>
      <c r="V123" t="n">
        <v>0.76</v>
      </c>
      <c r="W123" t="n">
        <v>1.14</v>
      </c>
      <c r="X123" t="n">
        <v>0.05</v>
      </c>
      <c r="Y123" t="n">
        <v>1</v>
      </c>
      <c r="Z123" t="n">
        <v>10</v>
      </c>
      <c r="AA123" t="n">
        <v>73.1467243320009</v>
      </c>
      <c r="AB123" t="n">
        <v>100.0825752367315</v>
      </c>
      <c r="AC123" t="n">
        <v>90.5308347229394</v>
      </c>
      <c r="AD123" t="n">
        <v>73146.7243320009</v>
      </c>
      <c r="AE123" t="n">
        <v>100082.5752367315</v>
      </c>
      <c r="AF123" t="n">
        <v>2.325646978414988e-06</v>
      </c>
      <c r="AG123" t="n">
        <v>0.1344444444444444</v>
      </c>
      <c r="AH123" t="n">
        <v>90530.8347229394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10.3226</v>
      </c>
      <c r="E124" t="n">
        <v>9.69</v>
      </c>
      <c r="F124" t="n">
        <v>6.74</v>
      </c>
      <c r="G124" t="n">
        <v>101.12</v>
      </c>
      <c r="H124" t="n">
        <v>1.86</v>
      </c>
      <c r="I124" t="n">
        <v>4</v>
      </c>
      <c r="J124" t="n">
        <v>301.17</v>
      </c>
      <c r="K124" t="n">
        <v>58.47</v>
      </c>
      <c r="L124" t="n">
        <v>31.5</v>
      </c>
      <c r="M124" t="n">
        <v>2</v>
      </c>
      <c r="N124" t="n">
        <v>86.19</v>
      </c>
      <c r="O124" t="n">
        <v>37377.94</v>
      </c>
      <c r="P124" t="n">
        <v>97.87</v>
      </c>
      <c r="Q124" t="n">
        <v>204.14</v>
      </c>
      <c r="R124" t="n">
        <v>23.35</v>
      </c>
      <c r="S124" t="n">
        <v>17.37</v>
      </c>
      <c r="T124" t="n">
        <v>897.9</v>
      </c>
      <c r="U124" t="n">
        <v>0.74</v>
      </c>
      <c r="V124" t="n">
        <v>0.76</v>
      </c>
      <c r="W124" t="n">
        <v>1.14</v>
      </c>
      <c r="X124" t="n">
        <v>0.05</v>
      </c>
      <c r="Y124" t="n">
        <v>1</v>
      </c>
      <c r="Z124" t="n">
        <v>10</v>
      </c>
      <c r="AA124" t="n">
        <v>73.1195022057278</v>
      </c>
      <c r="AB124" t="n">
        <v>100.0453287226093</v>
      </c>
      <c r="AC124" t="n">
        <v>90.49714296384916</v>
      </c>
      <c r="AD124" t="n">
        <v>73119.5022057278</v>
      </c>
      <c r="AE124" t="n">
        <v>100045.3287226093</v>
      </c>
      <c r="AF124" t="n">
        <v>2.324656095612138e-06</v>
      </c>
      <c r="AG124" t="n">
        <v>0.1345833333333333</v>
      </c>
      <c r="AH124" t="n">
        <v>90497.14296384915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10.3244</v>
      </c>
      <c r="E125" t="n">
        <v>9.69</v>
      </c>
      <c r="F125" t="n">
        <v>6.74</v>
      </c>
      <c r="G125" t="n">
        <v>101.1</v>
      </c>
      <c r="H125" t="n">
        <v>1.87</v>
      </c>
      <c r="I125" t="n">
        <v>4</v>
      </c>
      <c r="J125" t="n">
        <v>301.69</v>
      </c>
      <c r="K125" t="n">
        <v>58.47</v>
      </c>
      <c r="L125" t="n">
        <v>31.75</v>
      </c>
      <c r="M125" t="n">
        <v>2</v>
      </c>
      <c r="N125" t="n">
        <v>86.47</v>
      </c>
      <c r="O125" t="n">
        <v>37443.11</v>
      </c>
      <c r="P125" t="n">
        <v>97.44</v>
      </c>
      <c r="Q125" t="n">
        <v>204.15</v>
      </c>
      <c r="R125" t="n">
        <v>23.39</v>
      </c>
      <c r="S125" t="n">
        <v>17.37</v>
      </c>
      <c r="T125" t="n">
        <v>919.7</v>
      </c>
      <c r="U125" t="n">
        <v>0.74</v>
      </c>
      <c r="V125" t="n">
        <v>0.76</v>
      </c>
      <c r="W125" t="n">
        <v>1.14</v>
      </c>
      <c r="X125" t="n">
        <v>0.05</v>
      </c>
      <c r="Y125" t="n">
        <v>1</v>
      </c>
      <c r="Z125" t="n">
        <v>10</v>
      </c>
      <c r="AA125" t="n">
        <v>72.88046949561165</v>
      </c>
      <c r="AB125" t="n">
        <v>99.71827362324959</v>
      </c>
      <c r="AC125" t="n">
        <v>90.20130154414753</v>
      </c>
      <c r="AD125" t="n">
        <v>72880.46949561164</v>
      </c>
      <c r="AE125" t="n">
        <v>99718.27362324958</v>
      </c>
      <c r="AF125" t="n">
        <v>2.325061456758758e-06</v>
      </c>
      <c r="AG125" t="n">
        <v>0.1345833333333333</v>
      </c>
      <c r="AH125" t="n">
        <v>90201.30154414753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10.3232</v>
      </c>
      <c r="E126" t="n">
        <v>9.69</v>
      </c>
      <c r="F126" t="n">
        <v>6.74</v>
      </c>
      <c r="G126" t="n">
        <v>101.12</v>
      </c>
      <c r="H126" t="n">
        <v>1.89</v>
      </c>
      <c r="I126" t="n">
        <v>4</v>
      </c>
      <c r="J126" t="n">
        <v>302.22</v>
      </c>
      <c r="K126" t="n">
        <v>58.47</v>
      </c>
      <c r="L126" t="n">
        <v>32</v>
      </c>
      <c r="M126" t="n">
        <v>2</v>
      </c>
      <c r="N126" t="n">
        <v>86.75</v>
      </c>
      <c r="O126" t="n">
        <v>37508.41</v>
      </c>
      <c r="P126" t="n">
        <v>97.34999999999999</v>
      </c>
      <c r="Q126" t="n">
        <v>204.14</v>
      </c>
      <c r="R126" t="n">
        <v>23.39</v>
      </c>
      <c r="S126" t="n">
        <v>17.37</v>
      </c>
      <c r="T126" t="n">
        <v>917.88</v>
      </c>
      <c r="U126" t="n">
        <v>0.74</v>
      </c>
      <c r="V126" t="n">
        <v>0.76</v>
      </c>
      <c r="W126" t="n">
        <v>1.14</v>
      </c>
      <c r="X126" t="n">
        <v>0.05</v>
      </c>
      <c r="Y126" t="n">
        <v>1</v>
      </c>
      <c r="Z126" t="n">
        <v>10</v>
      </c>
      <c r="AA126" t="n">
        <v>72.84125248687491</v>
      </c>
      <c r="AB126" t="n">
        <v>99.66461518176366</v>
      </c>
      <c r="AC126" t="n">
        <v>90.15276418900693</v>
      </c>
      <c r="AD126" t="n">
        <v>72841.2524868749</v>
      </c>
      <c r="AE126" t="n">
        <v>99664.61518176367</v>
      </c>
      <c r="AF126" t="n">
        <v>2.324791215994345e-06</v>
      </c>
      <c r="AG126" t="n">
        <v>0.1345833333333333</v>
      </c>
      <c r="AH126" t="n">
        <v>90152.76418900694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10.3244</v>
      </c>
      <c r="E127" t="n">
        <v>9.69</v>
      </c>
      <c r="F127" t="n">
        <v>6.74</v>
      </c>
      <c r="G127" t="n">
        <v>101.1</v>
      </c>
      <c r="H127" t="n">
        <v>1.9</v>
      </c>
      <c r="I127" t="n">
        <v>4</v>
      </c>
      <c r="J127" t="n">
        <v>302.75</v>
      </c>
      <c r="K127" t="n">
        <v>58.47</v>
      </c>
      <c r="L127" t="n">
        <v>32.25</v>
      </c>
      <c r="M127" t="n">
        <v>2</v>
      </c>
      <c r="N127" t="n">
        <v>87.03</v>
      </c>
      <c r="O127" t="n">
        <v>37573.82</v>
      </c>
      <c r="P127" t="n">
        <v>97.09</v>
      </c>
      <c r="Q127" t="n">
        <v>204.14</v>
      </c>
      <c r="R127" t="n">
        <v>23.25</v>
      </c>
      <c r="S127" t="n">
        <v>17.37</v>
      </c>
      <c r="T127" t="n">
        <v>845.95</v>
      </c>
      <c r="U127" t="n">
        <v>0.75</v>
      </c>
      <c r="V127" t="n">
        <v>0.76</v>
      </c>
      <c r="W127" t="n">
        <v>1.14</v>
      </c>
      <c r="X127" t="n">
        <v>0.05</v>
      </c>
      <c r="Y127" t="n">
        <v>1</v>
      </c>
      <c r="Z127" t="n">
        <v>10</v>
      </c>
      <c r="AA127" t="n">
        <v>72.69598560323674</v>
      </c>
      <c r="AB127" t="n">
        <v>99.46585462284744</v>
      </c>
      <c r="AC127" t="n">
        <v>89.9729730588714</v>
      </c>
      <c r="AD127" t="n">
        <v>72695.98560323674</v>
      </c>
      <c r="AE127" t="n">
        <v>99465.85462284744</v>
      </c>
      <c r="AF127" t="n">
        <v>2.325061456758758e-06</v>
      </c>
      <c r="AG127" t="n">
        <v>0.1345833333333333</v>
      </c>
      <c r="AH127" t="n">
        <v>89972.9730588714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10.3261</v>
      </c>
      <c r="E128" t="n">
        <v>9.68</v>
      </c>
      <c r="F128" t="n">
        <v>6.74</v>
      </c>
      <c r="G128" t="n">
        <v>101.08</v>
      </c>
      <c r="H128" t="n">
        <v>1.91</v>
      </c>
      <c r="I128" t="n">
        <v>4</v>
      </c>
      <c r="J128" t="n">
        <v>303.28</v>
      </c>
      <c r="K128" t="n">
        <v>58.47</v>
      </c>
      <c r="L128" t="n">
        <v>32.5</v>
      </c>
      <c r="M128" t="n">
        <v>2</v>
      </c>
      <c r="N128" t="n">
        <v>87.31</v>
      </c>
      <c r="O128" t="n">
        <v>37639.36</v>
      </c>
      <c r="P128" t="n">
        <v>96.95</v>
      </c>
      <c r="Q128" t="n">
        <v>204.14</v>
      </c>
      <c r="R128" t="n">
        <v>23.29</v>
      </c>
      <c r="S128" t="n">
        <v>17.37</v>
      </c>
      <c r="T128" t="n">
        <v>868.17</v>
      </c>
      <c r="U128" t="n">
        <v>0.75</v>
      </c>
      <c r="V128" t="n">
        <v>0.76</v>
      </c>
      <c r="W128" t="n">
        <v>1.14</v>
      </c>
      <c r="X128" t="n">
        <v>0.05</v>
      </c>
      <c r="Y128" t="n">
        <v>1</v>
      </c>
      <c r="Z128" t="n">
        <v>10</v>
      </c>
      <c r="AA128" t="n">
        <v>72.61009590289881</v>
      </c>
      <c r="AB128" t="n">
        <v>99.34833654565897</v>
      </c>
      <c r="AC128" t="n">
        <v>89.8666707420321</v>
      </c>
      <c r="AD128" t="n">
        <v>72610.0959028988</v>
      </c>
      <c r="AE128" t="n">
        <v>99348.33654565897</v>
      </c>
      <c r="AF128" t="n">
        <v>2.325444297841678e-06</v>
      </c>
      <c r="AG128" t="n">
        <v>0.1344444444444444</v>
      </c>
      <c r="AH128" t="n">
        <v>89866.6707420321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10.3241</v>
      </c>
      <c r="E129" t="n">
        <v>9.69</v>
      </c>
      <c r="F129" t="n">
        <v>6.74</v>
      </c>
      <c r="G129" t="n">
        <v>101.1</v>
      </c>
      <c r="H129" t="n">
        <v>1.92</v>
      </c>
      <c r="I129" t="n">
        <v>4</v>
      </c>
      <c r="J129" t="n">
        <v>303.82</v>
      </c>
      <c r="K129" t="n">
        <v>58.47</v>
      </c>
      <c r="L129" t="n">
        <v>32.75</v>
      </c>
      <c r="M129" t="n">
        <v>2</v>
      </c>
      <c r="N129" t="n">
        <v>87.59</v>
      </c>
      <c r="O129" t="n">
        <v>37705.01</v>
      </c>
      <c r="P129" t="n">
        <v>96.83</v>
      </c>
      <c r="Q129" t="n">
        <v>204.14</v>
      </c>
      <c r="R129" t="n">
        <v>23.29</v>
      </c>
      <c r="S129" t="n">
        <v>17.37</v>
      </c>
      <c r="T129" t="n">
        <v>868.62</v>
      </c>
      <c r="U129" t="n">
        <v>0.75</v>
      </c>
      <c r="V129" t="n">
        <v>0.76</v>
      </c>
      <c r="W129" t="n">
        <v>1.14</v>
      </c>
      <c r="X129" t="n">
        <v>0.05</v>
      </c>
      <c r="Y129" t="n">
        <v>1</v>
      </c>
      <c r="Z129" t="n">
        <v>10</v>
      </c>
      <c r="AA129" t="n">
        <v>72.56098770889552</v>
      </c>
      <c r="AB129" t="n">
        <v>99.28114454812312</v>
      </c>
      <c r="AC129" t="n">
        <v>89.80589145443649</v>
      </c>
      <c r="AD129" t="n">
        <v>72560.98770889553</v>
      </c>
      <c r="AE129" t="n">
        <v>99281.14454812312</v>
      </c>
      <c r="AF129" t="n">
        <v>2.324993896567655e-06</v>
      </c>
      <c r="AG129" t="n">
        <v>0.1345833333333333</v>
      </c>
      <c r="AH129" t="n">
        <v>89805.8914544365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10.3261</v>
      </c>
      <c r="E130" t="n">
        <v>9.68</v>
      </c>
      <c r="F130" t="n">
        <v>6.74</v>
      </c>
      <c r="G130" t="n">
        <v>101.08</v>
      </c>
      <c r="H130" t="n">
        <v>1.93</v>
      </c>
      <c r="I130" t="n">
        <v>4</v>
      </c>
      <c r="J130" t="n">
        <v>304.35</v>
      </c>
      <c r="K130" t="n">
        <v>58.47</v>
      </c>
      <c r="L130" t="n">
        <v>33</v>
      </c>
      <c r="M130" t="n">
        <v>2</v>
      </c>
      <c r="N130" t="n">
        <v>87.88</v>
      </c>
      <c r="O130" t="n">
        <v>37770.79</v>
      </c>
      <c r="P130" t="n">
        <v>96.55</v>
      </c>
      <c r="Q130" t="n">
        <v>204.14</v>
      </c>
      <c r="R130" t="n">
        <v>23.3</v>
      </c>
      <c r="S130" t="n">
        <v>17.37</v>
      </c>
      <c r="T130" t="n">
        <v>873.61</v>
      </c>
      <c r="U130" t="n">
        <v>0.75</v>
      </c>
      <c r="V130" t="n">
        <v>0.76</v>
      </c>
      <c r="W130" t="n">
        <v>1.14</v>
      </c>
      <c r="X130" t="n">
        <v>0.05</v>
      </c>
      <c r="Y130" t="n">
        <v>1</v>
      </c>
      <c r="Z130" t="n">
        <v>10</v>
      </c>
      <c r="AA130" t="n">
        <v>72.39929187942592</v>
      </c>
      <c r="AB130" t="n">
        <v>99.05990518072636</v>
      </c>
      <c r="AC130" t="n">
        <v>89.60576686175261</v>
      </c>
      <c r="AD130" t="n">
        <v>72399.29187942592</v>
      </c>
      <c r="AE130" t="n">
        <v>99059.90518072636</v>
      </c>
      <c r="AF130" t="n">
        <v>2.325444297841678e-06</v>
      </c>
      <c r="AG130" t="n">
        <v>0.1344444444444444</v>
      </c>
      <c r="AH130" t="n">
        <v>89605.76686175261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10.3232</v>
      </c>
      <c r="E131" t="n">
        <v>9.69</v>
      </c>
      <c r="F131" t="n">
        <v>6.74</v>
      </c>
      <c r="G131" t="n">
        <v>101.12</v>
      </c>
      <c r="H131" t="n">
        <v>1.94</v>
      </c>
      <c r="I131" t="n">
        <v>4</v>
      </c>
      <c r="J131" t="n">
        <v>304.88</v>
      </c>
      <c r="K131" t="n">
        <v>58.47</v>
      </c>
      <c r="L131" t="n">
        <v>33.25</v>
      </c>
      <c r="M131" t="n">
        <v>2</v>
      </c>
      <c r="N131" t="n">
        <v>88.16</v>
      </c>
      <c r="O131" t="n">
        <v>37836.69</v>
      </c>
      <c r="P131" t="n">
        <v>96.28</v>
      </c>
      <c r="Q131" t="n">
        <v>204.14</v>
      </c>
      <c r="R131" t="n">
        <v>23.37</v>
      </c>
      <c r="S131" t="n">
        <v>17.37</v>
      </c>
      <c r="T131" t="n">
        <v>905.45</v>
      </c>
      <c r="U131" t="n">
        <v>0.74</v>
      </c>
      <c r="V131" t="n">
        <v>0.76</v>
      </c>
      <c r="W131" t="n">
        <v>1.14</v>
      </c>
      <c r="X131" t="n">
        <v>0.05</v>
      </c>
      <c r="Y131" t="n">
        <v>1</v>
      </c>
      <c r="Z131" t="n">
        <v>10</v>
      </c>
      <c r="AA131" t="n">
        <v>72.27719331271905</v>
      </c>
      <c r="AB131" t="n">
        <v>98.89284453514955</v>
      </c>
      <c r="AC131" t="n">
        <v>89.45465024971848</v>
      </c>
      <c r="AD131" t="n">
        <v>72277.19331271904</v>
      </c>
      <c r="AE131" t="n">
        <v>98892.84453514955</v>
      </c>
      <c r="AF131" t="n">
        <v>2.324791215994345e-06</v>
      </c>
      <c r="AG131" t="n">
        <v>0.1345833333333333</v>
      </c>
      <c r="AH131" t="n">
        <v>89454.65024971848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10.3229</v>
      </c>
      <c r="E132" t="n">
        <v>9.69</v>
      </c>
      <c r="F132" t="n">
        <v>6.74</v>
      </c>
      <c r="G132" t="n">
        <v>101.12</v>
      </c>
      <c r="H132" t="n">
        <v>1.95</v>
      </c>
      <c r="I132" t="n">
        <v>4</v>
      </c>
      <c r="J132" t="n">
        <v>305.42</v>
      </c>
      <c r="K132" t="n">
        <v>58.47</v>
      </c>
      <c r="L132" t="n">
        <v>33.5</v>
      </c>
      <c r="M132" t="n">
        <v>2</v>
      </c>
      <c r="N132" t="n">
        <v>88.45</v>
      </c>
      <c r="O132" t="n">
        <v>37902.71</v>
      </c>
      <c r="P132" t="n">
        <v>95.88</v>
      </c>
      <c r="Q132" t="n">
        <v>204.14</v>
      </c>
      <c r="R132" t="n">
        <v>23.43</v>
      </c>
      <c r="S132" t="n">
        <v>17.37</v>
      </c>
      <c r="T132" t="n">
        <v>935.83</v>
      </c>
      <c r="U132" t="n">
        <v>0.74</v>
      </c>
      <c r="V132" t="n">
        <v>0.76</v>
      </c>
      <c r="W132" t="n">
        <v>1.14</v>
      </c>
      <c r="X132" t="n">
        <v>0.05</v>
      </c>
      <c r="Y132" t="n">
        <v>1</v>
      </c>
      <c r="Z132" t="n">
        <v>10</v>
      </c>
      <c r="AA132" t="n">
        <v>72.06836327483927</v>
      </c>
      <c r="AB132" t="n">
        <v>98.60711406439148</v>
      </c>
      <c r="AC132" t="n">
        <v>89.19618949406427</v>
      </c>
      <c r="AD132" t="n">
        <v>72068.36327483927</v>
      </c>
      <c r="AE132" t="n">
        <v>98607.11406439148</v>
      </c>
      <c r="AF132" t="n">
        <v>2.324723655803242e-06</v>
      </c>
      <c r="AG132" t="n">
        <v>0.1345833333333333</v>
      </c>
      <c r="AH132" t="n">
        <v>89196.18949406427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10.3249</v>
      </c>
      <c r="E133" t="n">
        <v>9.69</v>
      </c>
      <c r="F133" t="n">
        <v>6.74</v>
      </c>
      <c r="G133" t="n">
        <v>101.09</v>
      </c>
      <c r="H133" t="n">
        <v>1.97</v>
      </c>
      <c r="I133" t="n">
        <v>4</v>
      </c>
      <c r="J133" t="n">
        <v>305.96</v>
      </c>
      <c r="K133" t="n">
        <v>58.47</v>
      </c>
      <c r="L133" t="n">
        <v>33.75</v>
      </c>
      <c r="M133" t="n">
        <v>2</v>
      </c>
      <c r="N133" t="n">
        <v>88.73</v>
      </c>
      <c r="O133" t="n">
        <v>37968.85</v>
      </c>
      <c r="P133" t="n">
        <v>95.59999999999999</v>
      </c>
      <c r="Q133" t="n">
        <v>204.14</v>
      </c>
      <c r="R133" t="n">
        <v>23.33</v>
      </c>
      <c r="S133" t="n">
        <v>17.37</v>
      </c>
      <c r="T133" t="n">
        <v>885.98</v>
      </c>
      <c r="U133" t="n">
        <v>0.74</v>
      </c>
      <c r="V133" t="n">
        <v>0.76</v>
      </c>
      <c r="W133" t="n">
        <v>1.14</v>
      </c>
      <c r="X133" t="n">
        <v>0.05</v>
      </c>
      <c r="Y133" t="n">
        <v>1</v>
      </c>
      <c r="Z133" t="n">
        <v>10</v>
      </c>
      <c r="AA133" t="n">
        <v>71.90723084123711</v>
      </c>
      <c r="AB133" t="n">
        <v>98.38664556007586</v>
      </c>
      <c r="AC133" t="n">
        <v>88.99676219437099</v>
      </c>
      <c r="AD133" t="n">
        <v>71907.23084123711</v>
      </c>
      <c r="AE133" t="n">
        <v>98386.64556007586</v>
      </c>
      <c r="AF133" t="n">
        <v>2.325174057077264e-06</v>
      </c>
      <c r="AG133" t="n">
        <v>0.1345833333333333</v>
      </c>
      <c r="AH133" t="n">
        <v>88996.76219437098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10.4013</v>
      </c>
      <c r="E134" t="n">
        <v>9.609999999999999</v>
      </c>
      <c r="F134" t="n">
        <v>6.72</v>
      </c>
      <c r="G134" t="n">
        <v>134.31</v>
      </c>
      <c r="H134" t="n">
        <v>1.98</v>
      </c>
      <c r="I134" t="n">
        <v>3</v>
      </c>
      <c r="J134" t="n">
        <v>306.49</v>
      </c>
      <c r="K134" t="n">
        <v>58.47</v>
      </c>
      <c r="L134" t="n">
        <v>34</v>
      </c>
      <c r="M134" t="n">
        <v>1</v>
      </c>
      <c r="N134" t="n">
        <v>89.02</v>
      </c>
      <c r="O134" t="n">
        <v>38035.12</v>
      </c>
      <c r="P134" t="n">
        <v>94.81</v>
      </c>
      <c r="Q134" t="n">
        <v>204.14</v>
      </c>
      <c r="R134" t="n">
        <v>22.58</v>
      </c>
      <c r="S134" t="n">
        <v>17.37</v>
      </c>
      <c r="T134" t="n">
        <v>518.59</v>
      </c>
      <c r="U134" t="n">
        <v>0.77</v>
      </c>
      <c r="V134" t="n">
        <v>0.76</v>
      </c>
      <c r="W134" t="n">
        <v>1.14</v>
      </c>
      <c r="X134" t="n">
        <v>0.02</v>
      </c>
      <c r="Y134" t="n">
        <v>1</v>
      </c>
      <c r="Z134" t="n">
        <v>10</v>
      </c>
      <c r="AA134" t="n">
        <v>70.92010381473867</v>
      </c>
      <c r="AB134" t="n">
        <v>97.03601481345051</v>
      </c>
      <c r="AC134" t="n">
        <v>87.77503375058095</v>
      </c>
      <c r="AD134" t="n">
        <v>70920.10381473867</v>
      </c>
      <c r="AE134" t="n">
        <v>97036.0148134505</v>
      </c>
      <c r="AF134" t="n">
        <v>2.342379385744923e-06</v>
      </c>
      <c r="AG134" t="n">
        <v>0.1334722222222222</v>
      </c>
      <c r="AH134" t="n">
        <v>87775.03375058094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10.398</v>
      </c>
      <c r="E135" t="n">
        <v>9.619999999999999</v>
      </c>
      <c r="F135" t="n">
        <v>6.72</v>
      </c>
      <c r="G135" t="n">
        <v>134.37</v>
      </c>
      <c r="H135" t="n">
        <v>1.99</v>
      </c>
      <c r="I135" t="n">
        <v>3</v>
      </c>
      <c r="J135" t="n">
        <v>307.03</v>
      </c>
      <c r="K135" t="n">
        <v>58.47</v>
      </c>
      <c r="L135" t="n">
        <v>34.25</v>
      </c>
      <c r="M135" t="n">
        <v>1</v>
      </c>
      <c r="N135" t="n">
        <v>89.31</v>
      </c>
      <c r="O135" t="n">
        <v>38101.52</v>
      </c>
      <c r="P135" t="n">
        <v>95.20999999999999</v>
      </c>
      <c r="Q135" t="n">
        <v>204.14</v>
      </c>
      <c r="R135" t="n">
        <v>22.62</v>
      </c>
      <c r="S135" t="n">
        <v>17.37</v>
      </c>
      <c r="T135" t="n">
        <v>539.65</v>
      </c>
      <c r="U135" t="n">
        <v>0.77</v>
      </c>
      <c r="V135" t="n">
        <v>0.76</v>
      </c>
      <c r="W135" t="n">
        <v>1.14</v>
      </c>
      <c r="X135" t="n">
        <v>0.03</v>
      </c>
      <c r="Y135" t="n">
        <v>1</v>
      </c>
      <c r="Z135" t="n">
        <v>10</v>
      </c>
      <c r="AA135" t="n">
        <v>71.15177805817174</v>
      </c>
      <c r="AB135" t="n">
        <v>97.35300173406175</v>
      </c>
      <c r="AC135" t="n">
        <v>88.0617678843831</v>
      </c>
      <c r="AD135" t="n">
        <v>71151.77805817174</v>
      </c>
      <c r="AE135" t="n">
        <v>97353.00173406175</v>
      </c>
      <c r="AF135" t="n">
        <v>2.341636223642785e-06</v>
      </c>
      <c r="AG135" t="n">
        <v>0.1336111111111111</v>
      </c>
      <c r="AH135" t="n">
        <v>88061.76788438309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10.398</v>
      </c>
      <c r="E136" t="n">
        <v>9.619999999999999</v>
      </c>
      <c r="F136" t="n">
        <v>6.72</v>
      </c>
      <c r="G136" t="n">
        <v>134.37</v>
      </c>
      <c r="H136" t="n">
        <v>2</v>
      </c>
      <c r="I136" t="n">
        <v>3</v>
      </c>
      <c r="J136" t="n">
        <v>307.57</v>
      </c>
      <c r="K136" t="n">
        <v>58.47</v>
      </c>
      <c r="L136" t="n">
        <v>34.5</v>
      </c>
      <c r="M136" t="n">
        <v>1</v>
      </c>
      <c r="N136" t="n">
        <v>89.59999999999999</v>
      </c>
      <c r="O136" t="n">
        <v>38168.04</v>
      </c>
      <c r="P136" t="n">
        <v>95.33</v>
      </c>
      <c r="Q136" t="n">
        <v>204.14</v>
      </c>
      <c r="R136" t="n">
        <v>22.66</v>
      </c>
      <c r="S136" t="n">
        <v>17.37</v>
      </c>
      <c r="T136" t="n">
        <v>557.17</v>
      </c>
      <c r="U136" t="n">
        <v>0.77</v>
      </c>
      <c r="V136" t="n">
        <v>0.76</v>
      </c>
      <c r="W136" t="n">
        <v>1.14</v>
      </c>
      <c r="X136" t="n">
        <v>0.03</v>
      </c>
      <c r="Y136" t="n">
        <v>1</v>
      </c>
      <c r="Z136" t="n">
        <v>10</v>
      </c>
      <c r="AA136" t="n">
        <v>71.21458196546499</v>
      </c>
      <c r="AB136" t="n">
        <v>97.43893281073314</v>
      </c>
      <c r="AC136" t="n">
        <v>88.13949781970204</v>
      </c>
      <c r="AD136" t="n">
        <v>71214.58196546498</v>
      </c>
      <c r="AE136" t="n">
        <v>97438.93281073314</v>
      </c>
      <c r="AF136" t="n">
        <v>2.341636223642785e-06</v>
      </c>
      <c r="AG136" t="n">
        <v>0.1336111111111111</v>
      </c>
      <c r="AH136" t="n">
        <v>88139.49781970204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10.3974</v>
      </c>
      <c r="E137" t="n">
        <v>9.619999999999999</v>
      </c>
      <c r="F137" t="n">
        <v>6.72</v>
      </c>
      <c r="G137" t="n">
        <v>134.38</v>
      </c>
      <c r="H137" t="n">
        <v>2.01</v>
      </c>
      <c r="I137" t="n">
        <v>3</v>
      </c>
      <c r="J137" t="n">
        <v>308.11</v>
      </c>
      <c r="K137" t="n">
        <v>58.47</v>
      </c>
      <c r="L137" t="n">
        <v>34.75</v>
      </c>
      <c r="M137" t="n">
        <v>1</v>
      </c>
      <c r="N137" t="n">
        <v>89.89</v>
      </c>
      <c r="O137" t="n">
        <v>38234.68</v>
      </c>
      <c r="P137" t="n">
        <v>95.65000000000001</v>
      </c>
      <c r="Q137" t="n">
        <v>204.14</v>
      </c>
      <c r="R137" t="n">
        <v>22.68</v>
      </c>
      <c r="S137" t="n">
        <v>17.37</v>
      </c>
      <c r="T137" t="n">
        <v>566.37</v>
      </c>
      <c r="U137" t="n">
        <v>0.77</v>
      </c>
      <c r="V137" t="n">
        <v>0.76</v>
      </c>
      <c r="W137" t="n">
        <v>1.14</v>
      </c>
      <c r="X137" t="n">
        <v>0.03</v>
      </c>
      <c r="Y137" t="n">
        <v>1</v>
      </c>
      <c r="Z137" t="n">
        <v>10</v>
      </c>
      <c r="AA137" t="n">
        <v>71.38605703387618</v>
      </c>
      <c r="AB137" t="n">
        <v>97.67355256427935</v>
      </c>
      <c r="AC137" t="n">
        <v>88.35172579326074</v>
      </c>
      <c r="AD137" t="n">
        <v>71386.05703387619</v>
      </c>
      <c r="AE137" t="n">
        <v>97673.55256427935</v>
      </c>
      <c r="AF137" t="n">
        <v>2.341501103260578e-06</v>
      </c>
      <c r="AG137" t="n">
        <v>0.1336111111111111</v>
      </c>
      <c r="AH137" t="n">
        <v>88351.72579326075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10.398</v>
      </c>
      <c r="E138" t="n">
        <v>9.619999999999999</v>
      </c>
      <c r="F138" t="n">
        <v>6.72</v>
      </c>
      <c r="G138" t="n">
        <v>134.37</v>
      </c>
      <c r="H138" t="n">
        <v>2.02</v>
      </c>
      <c r="I138" t="n">
        <v>3</v>
      </c>
      <c r="J138" t="n">
        <v>308.65</v>
      </c>
      <c r="K138" t="n">
        <v>58.47</v>
      </c>
      <c r="L138" t="n">
        <v>35</v>
      </c>
      <c r="M138" t="n">
        <v>1</v>
      </c>
      <c r="N138" t="n">
        <v>90.18000000000001</v>
      </c>
      <c r="O138" t="n">
        <v>38301.46</v>
      </c>
      <c r="P138" t="n">
        <v>95.72</v>
      </c>
      <c r="Q138" t="n">
        <v>204.14</v>
      </c>
      <c r="R138" t="n">
        <v>22.68</v>
      </c>
      <c r="S138" t="n">
        <v>17.37</v>
      </c>
      <c r="T138" t="n">
        <v>565.99</v>
      </c>
      <c r="U138" t="n">
        <v>0.77</v>
      </c>
      <c r="V138" t="n">
        <v>0.76</v>
      </c>
      <c r="W138" t="n">
        <v>1.14</v>
      </c>
      <c r="X138" t="n">
        <v>0.03</v>
      </c>
      <c r="Y138" t="n">
        <v>1</v>
      </c>
      <c r="Z138" t="n">
        <v>10</v>
      </c>
      <c r="AA138" t="n">
        <v>71.418694664168</v>
      </c>
      <c r="AB138" t="n">
        <v>97.7182088099152</v>
      </c>
      <c r="AC138" t="n">
        <v>88.39212010948854</v>
      </c>
      <c r="AD138" t="n">
        <v>71418.694664168</v>
      </c>
      <c r="AE138" t="n">
        <v>97718.2088099152</v>
      </c>
      <c r="AF138" t="n">
        <v>2.341636223642785e-06</v>
      </c>
      <c r="AG138" t="n">
        <v>0.1336111111111111</v>
      </c>
      <c r="AH138" t="n">
        <v>88392.12010948855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10.3992</v>
      </c>
      <c r="E139" t="n">
        <v>9.619999999999999</v>
      </c>
      <c r="F139" t="n">
        <v>6.72</v>
      </c>
      <c r="G139" t="n">
        <v>134.35</v>
      </c>
      <c r="H139" t="n">
        <v>2.03</v>
      </c>
      <c r="I139" t="n">
        <v>3</v>
      </c>
      <c r="J139" t="n">
        <v>309.2</v>
      </c>
      <c r="K139" t="n">
        <v>58.47</v>
      </c>
      <c r="L139" t="n">
        <v>35.25</v>
      </c>
      <c r="M139" t="n">
        <v>1</v>
      </c>
      <c r="N139" t="n">
        <v>90.47</v>
      </c>
      <c r="O139" t="n">
        <v>38368.36</v>
      </c>
      <c r="P139" t="n">
        <v>95.75</v>
      </c>
      <c r="Q139" t="n">
        <v>204.14</v>
      </c>
      <c r="R139" t="n">
        <v>22.65</v>
      </c>
      <c r="S139" t="n">
        <v>17.37</v>
      </c>
      <c r="T139" t="n">
        <v>551.76</v>
      </c>
      <c r="U139" t="n">
        <v>0.77</v>
      </c>
      <c r="V139" t="n">
        <v>0.76</v>
      </c>
      <c r="W139" t="n">
        <v>1.14</v>
      </c>
      <c r="X139" t="n">
        <v>0.03</v>
      </c>
      <c r="Y139" t="n">
        <v>1</v>
      </c>
      <c r="Z139" t="n">
        <v>10</v>
      </c>
      <c r="AA139" t="n">
        <v>71.4263950211211</v>
      </c>
      <c r="AB139" t="n">
        <v>97.7287447780142</v>
      </c>
      <c r="AC139" t="n">
        <v>88.40165053957952</v>
      </c>
      <c r="AD139" t="n">
        <v>71426.39502112109</v>
      </c>
      <c r="AE139" t="n">
        <v>97728.74477801421</v>
      </c>
      <c r="AF139" t="n">
        <v>2.341906464407199e-06</v>
      </c>
      <c r="AG139" t="n">
        <v>0.1336111111111111</v>
      </c>
      <c r="AH139" t="n">
        <v>88401.65053957952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10.3995</v>
      </c>
      <c r="E140" t="n">
        <v>9.619999999999999</v>
      </c>
      <c r="F140" t="n">
        <v>6.72</v>
      </c>
      <c r="G140" t="n">
        <v>134.34</v>
      </c>
      <c r="H140" t="n">
        <v>2.04</v>
      </c>
      <c r="I140" t="n">
        <v>3</v>
      </c>
      <c r="J140" t="n">
        <v>309.74</v>
      </c>
      <c r="K140" t="n">
        <v>58.47</v>
      </c>
      <c r="L140" t="n">
        <v>35.5</v>
      </c>
      <c r="M140" t="n">
        <v>1</v>
      </c>
      <c r="N140" t="n">
        <v>90.77</v>
      </c>
      <c r="O140" t="n">
        <v>38435.39</v>
      </c>
      <c r="P140" t="n">
        <v>96.06</v>
      </c>
      <c r="Q140" t="n">
        <v>204.14</v>
      </c>
      <c r="R140" t="n">
        <v>22.59</v>
      </c>
      <c r="S140" t="n">
        <v>17.37</v>
      </c>
      <c r="T140" t="n">
        <v>523.1799999999999</v>
      </c>
      <c r="U140" t="n">
        <v>0.77</v>
      </c>
      <c r="V140" t="n">
        <v>0.76</v>
      </c>
      <c r="W140" t="n">
        <v>1.14</v>
      </c>
      <c r="X140" t="n">
        <v>0.03</v>
      </c>
      <c r="Y140" t="n">
        <v>1</v>
      </c>
      <c r="Z140" t="n">
        <v>10</v>
      </c>
      <c r="AA140" t="n">
        <v>71.5866151802061</v>
      </c>
      <c r="AB140" t="n">
        <v>97.94796506808875</v>
      </c>
      <c r="AC140" t="n">
        <v>88.59994875284703</v>
      </c>
      <c r="AD140" t="n">
        <v>71586.61518020609</v>
      </c>
      <c r="AE140" t="n">
        <v>97947.96506808874</v>
      </c>
      <c r="AF140" t="n">
        <v>2.341974024598302e-06</v>
      </c>
      <c r="AG140" t="n">
        <v>0.1336111111111111</v>
      </c>
      <c r="AH140" t="n">
        <v>88599.94875284702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10.3995</v>
      </c>
      <c r="E141" t="n">
        <v>9.619999999999999</v>
      </c>
      <c r="F141" t="n">
        <v>6.72</v>
      </c>
      <c r="G141" t="n">
        <v>134.34</v>
      </c>
      <c r="H141" t="n">
        <v>2.05</v>
      </c>
      <c r="I141" t="n">
        <v>3</v>
      </c>
      <c r="J141" t="n">
        <v>310.28</v>
      </c>
      <c r="K141" t="n">
        <v>58.47</v>
      </c>
      <c r="L141" t="n">
        <v>35.75</v>
      </c>
      <c r="M141" t="n">
        <v>1</v>
      </c>
      <c r="N141" t="n">
        <v>91.06</v>
      </c>
      <c r="O141" t="n">
        <v>38502.55</v>
      </c>
      <c r="P141" t="n">
        <v>96.16</v>
      </c>
      <c r="Q141" t="n">
        <v>204.14</v>
      </c>
      <c r="R141" t="n">
        <v>22.63</v>
      </c>
      <c r="S141" t="n">
        <v>17.37</v>
      </c>
      <c r="T141" t="n">
        <v>540.9299999999999</v>
      </c>
      <c r="U141" t="n">
        <v>0.77</v>
      </c>
      <c r="V141" t="n">
        <v>0.76</v>
      </c>
      <c r="W141" t="n">
        <v>1.14</v>
      </c>
      <c r="X141" t="n">
        <v>0.03</v>
      </c>
      <c r="Y141" t="n">
        <v>1</v>
      </c>
      <c r="Z141" t="n">
        <v>10</v>
      </c>
      <c r="AA141" t="n">
        <v>71.63894422070763</v>
      </c>
      <c r="AB141" t="n">
        <v>98.01956396989725</v>
      </c>
      <c r="AC141" t="n">
        <v>88.66471435595665</v>
      </c>
      <c r="AD141" t="n">
        <v>71638.94422070764</v>
      </c>
      <c r="AE141" t="n">
        <v>98019.56396989725</v>
      </c>
      <c r="AF141" t="n">
        <v>2.341974024598302e-06</v>
      </c>
      <c r="AG141" t="n">
        <v>0.1336111111111111</v>
      </c>
      <c r="AH141" t="n">
        <v>88664.71435595665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10.3968</v>
      </c>
      <c r="E142" t="n">
        <v>9.619999999999999</v>
      </c>
      <c r="F142" t="n">
        <v>6.72</v>
      </c>
      <c r="G142" t="n">
        <v>134.39</v>
      </c>
      <c r="H142" t="n">
        <v>2.06</v>
      </c>
      <c r="I142" t="n">
        <v>3</v>
      </c>
      <c r="J142" t="n">
        <v>310.83</v>
      </c>
      <c r="K142" t="n">
        <v>58.47</v>
      </c>
      <c r="L142" t="n">
        <v>36</v>
      </c>
      <c r="M142" t="n">
        <v>1</v>
      </c>
      <c r="N142" t="n">
        <v>91.36</v>
      </c>
      <c r="O142" t="n">
        <v>38569.84</v>
      </c>
      <c r="P142" t="n">
        <v>96.26000000000001</v>
      </c>
      <c r="Q142" t="n">
        <v>204.14</v>
      </c>
      <c r="R142" t="n">
        <v>22.73</v>
      </c>
      <c r="S142" t="n">
        <v>17.37</v>
      </c>
      <c r="T142" t="n">
        <v>590.89</v>
      </c>
      <c r="U142" t="n">
        <v>0.76</v>
      </c>
      <c r="V142" t="n">
        <v>0.76</v>
      </c>
      <c r="W142" t="n">
        <v>1.14</v>
      </c>
      <c r="X142" t="n">
        <v>0.03</v>
      </c>
      <c r="Y142" t="n">
        <v>1</v>
      </c>
      <c r="Z142" t="n">
        <v>10</v>
      </c>
      <c r="AA142" t="n">
        <v>71.70934552127204</v>
      </c>
      <c r="AB142" t="n">
        <v>98.11589013521561</v>
      </c>
      <c r="AC142" t="n">
        <v>88.75184728725169</v>
      </c>
      <c r="AD142" t="n">
        <v>71709.34552127204</v>
      </c>
      <c r="AE142" t="n">
        <v>98115.89013521561</v>
      </c>
      <c r="AF142" t="n">
        <v>2.341365982878372e-06</v>
      </c>
      <c r="AG142" t="n">
        <v>0.1336111111111111</v>
      </c>
      <c r="AH142" t="n">
        <v>88751.84728725169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10.3956</v>
      </c>
      <c r="E143" t="n">
        <v>9.619999999999999</v>
      </c>
      <c r="F143" t="n">
        <v>6.72</v>
      </c>
      <c r="G143" t="n">
        <v>134.42</v>
      </c>
      <c r="H143" t="n">
        <v>2.07</v>
      </c>
      <c r="I143" t="n">
        <v>3</v>
      </c>
      <c r="J143" t="n">
        <v>311.38</v>
      </c>
      <c r="K143" t="n">
        <v>58.47</v>
      </c>
      <c r="L143" t="n">
        <v>36.25</v>
      </c>
      <c r="M143" t="n">
        <v>1</v>
      </c>
      <c r="N143" t="n">
        <v>91.65000000000001</v>
      </c>
      <c r="O143" t="n">
        <v>38637.26</v>
      </c>
      <c r="P143" t="n">
        <v>96.31</v>
      </c>
      <c r="Q143" t="n">
        <v>204.14</v>
      </c>
      <c r="R143" t="n">
        <v>22.76</v>
      </c>
      <c r="S143" t="n">
        <v>17.37</v>
      </c>
      <c r="T143" t="n">
        <v>609.59</v>
      </c>
      <c r="U143" t="n">
        <v>0.76</v>
      </c>
      <c r="V143" t="n">
        <v>0.76</v>
      </c>
      <c r="W143" t="n">
        <v>1.14</v>
      </c>
      <c r="X143" t="n">
        <v>0.03</v>
      </c>
      <c r="Y143" t="n">
        <v>1</v>
      </c>
      <c r="Z143" t="n">
        <v>10</v>
      </c>
      <c r="AA143" t="n">
        <v>71.74355498627247</v>
      </c>
      <c r="AB143" t="n">
        <v>98.16269703444425</v>
      </c>
      <c r="AC143" t="n">
        <v>88.79418700171185</v>
      </c>
      <c r="AD143" t="n">
        <v>71743.55498627247</v>
      </c>
      <c r="AE143" t="n">
        <v>98162.69703444425</v>
      </c>
      <c r="AF143" t="n">
        <v>2.341095742113958e-06</v>
      </c>
      <c r="AG143" t="n">
        <v>0.1336111111111111</v>
      </c>
      <c r="AH143" t="n">
        <v>88794.18700171185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10.3974</v>
      </c>
      <c r="E144" t="n">
        <v>9.619999999999999</v>
      </c>
      <c r="F144" t="n">
        <v>6.72</v>
      </c>
      <c r="G144" t="n">
        <v>134.38</v>
      </c>
      <c r="H144" t="n">
        <v>2.08</v>
      </c>
      <c r="I144" t="n">
        <v>3</v>
      </c>
      <c r="J144" t="n">
        <v>311.92</v>
      </c>
      <c r="K144" t="n">
        <v>58.47</v>
      </c>
      <c r="L144" t="n">
        <v>36.5</v>
      </c>
      <c r="M144" t="n">
        <v>1</v>
      </c>
      <c r="N144" t="n">
        <v>91.95</v>
      </c>
      <c r="O144" t="n">
        <v>38704.93</v>
      </c>
      <c r="P144" t="n">
        <v>96.34</v>
      </c>
      <c r="Q144" t="n">
        <v>204.14</v>
      </c>
      <c r="R144" t="n">
        <v>22.69</v>
      </c>
      <c r="S144" t="n">
        <v>17.37</v>
      </c>
      <c r="T144" t="n">
        <v>572.73</v>
      </c>
      <c r="U144" t="n">
        <v>0.77</v>
      </c>
      <c r="V144" t="n">
        <v>0.76</v>
      </c>
      <c r="W144" t="n">
        <v>1.14</v>
      </c>
      <c r="X144" t="n">
        <v>0.03</v>
      </c>
      <c r="Y144" t="n">
        <v>1</v>
      </c>
      <c r="Z144" t="n">
        <v>10</v>
      </c>
      <c r="AA144" t="n">
        <v>71.74720034001055</v>
      </c>
      <c r="AB144" t="n">
        <v>98.16768476825033</v>
      </c>
      <c r="AC144" t="n">
        <v>88.79869871320381</v>
      </c>
      <c r="AD144" t="n">
        <v>71747.20034001055</v>
      </c>
      <c r="AE144" t="n">
        <v>98167.68476825033</v>
      </c>
      <c r="AF144" t="n">
        <v>2.341501103260578e-06</v>
      </c>
      <c r="AG144" t="n">
        <v>0.1336111111111111</v>
      </c>
      <c r="AH144" t="n">
        <v>88798.6987132038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10.3956</v>
      </c>
      <c r="E145" t="n">
        <v>9.619999999999999</v>
      </c>
      <c r="F145" t="n">
        <v>6.72</v>
      </c>
      <c r="G145" t="n">
        <v>134.42</v>
      </c>
      <c r="H145" t="n">
        <v>2.1</v>
      </c>
      <c r="I145" t="n">
        <v>3</v>
      </c>
      <c r="J145" t="n">
        <v>312.47</v>
      </c>
      <c r="K145" t="n">
        <v>58.47</v>
      </c>
      <c r="L145" t="n">
        <v>36.75</v>
      </c>
      <c r="M145" t="n">
        <v>1</v>
      </c>
      <c r="N145" t="n">
        <v>92.25</v>
      </c>
      <c r="O145" t="n">
        <v>38772.62</v>
      </c>
      <c r="P145" t="n">
        <v>96.43000000000001</v>
      </c>
      <c r="Q145" t="n">
        <v>204.14</v>
      </c>
      <c r="R145" t="n">
        <v>22.74</v>
      </c>
      <c r="S145" t="n">
        <v>17.37</v>
      </c>
      <c r="T145" t="n">
        <v>596.4400000000001</v>
      </c>
      <c r="U145" t="n">
        <v>0.76</v>
      </c>
      <c r="V145" t="n">
        <v>0.76</v>
      </c>
      <c r="W145" t="n">
        <v>1.14</v>
      </c>
      <c r="X145" t="n">
        <v>0.03</v>
      </c>
      <c r="Y145" t="n">
        <v>1</v>
      </c>
      <c r="Z145" t="n">
        <v>10</v>
      </c>
      <c r="AA145" t="n">
        <v>71.80637339290942</v>
      </c>
      <c r="AB145" t="n">
        <v>98.24864794975738</v>
      </c>
      <c r="AC145" t="n">
        <v>88.87193488230038</v>
      </c>
      <c r="AD145" t="n">
        <v>71806.37339290942</v>
      </c>
      <c r="AE145" t="n">
        <v>98248.64794975739</v>
      </c>
      <c r="AF145" t="n">
        <v>2.341095742113958e-06</v>
      </c>
      <c r="AG145" t="n">
        <v>0.1336111111111111</v>
      </c>
      <c r="AH145" t="n">
        <v>88871.93488230038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10.3953</v>
      </c>
      <c r="E146" t="n">
        <v>9.619999999999999</v>
      </c>
      <c r="F146" t="n">
        <v>6.72</v>
      </c>
      <c r="G146" t="n">
        <v>134.42</v>
      </c>
      <c r="H146" t="n">
        <v>2.11</v>
      </c>
      <c r="I146" t="n">
        <v>3</v>
      </c>
      <c r="J146" t="n">
        <v>313.02</v>
      </c>
      <c r="K146" t="n">
        <v>58.47</v>
      </c>
      <c r="L146" t="n">
        <v>37</v>
      </c>
      <c r="M146" t="n">
        <v>1</v>
      </c>
      <c r="N146" t="n">
        <v>92.55</v>
      </c>
      <c r="O146" t="n">
        <v>38840.44</v>
      </c>
      <c r="P146" t="n">
        <v>96.56999999999999</v>
      </c>
      <c r="Q146" t="n">
        <v>204.14</v>
      </c>
      <c r="R146" t="n">
        <v>22.75</v>
      </c>
      <c r="S146" t="n">
        <v>17.37</v>
      </c>
      <c r="T146" t="n">
        <v>603.21</v>
      </c>
      <c r="U146" t="n">
        <v>0.76</v>
      </c>
      <c r="V146" t="n">
        <v>0.76</v>
      </c>
      <c r="W146" t="n">
        <v>1.14</v>
      </c>
      <c r="X146" t="n">
        <v>0.03</v>
      </c>
      <c r="Y146" t="n">
        <v>1</v>
      </c>
      <c r="Z146" t="n">
        <v>10</v>
      </c>
      <c r="AA146" t="n">
        <v>71.88167528936633</v>
      </c>
      <c r="AB146" t="n">
        <v>98.35167932657488</v>
      </c>
      <c r="AC146" t="n">
        <v>88.96513308911989</v>
      </c>
      <c r="AD146" t="n">
        <v>71881.67528936632</v>
      </c>
      <c r="AE146" t="n">
        <v>98351.67932657489</v>
      </c>
      <c r="AF146" t="n">
        <v>2.341028181922855e-06</v>
      </c>
      <c r="AG146" t="n">
        <v>0.1336111111111111</v>
      </c>
      <c r="AH146" t="n">
        <v>88965.13308911989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10.3953</v>
      </c>
      <c r="E147" t="n">
        <v>9.619999999999999</v>
      </c>
      <c r="F147" t="n">
        <v>6.72</v>
      </c>
      <c r="G147" t="n">
        <v>134.42</v>
      </c>
      <c r="H147" t="n">
        <v>2.12</v>
      </c>
      <c r="I147" t="n">
        <v>3</v>
      </c>
      <c r="J147" t="n">
        <v>313.57</v>
      </c>
      <c r="K147" t="n">
        <v>58.47</v>
      </c>
      <c r="L147" t="n">
        <v>37.25</v>
      </c>
      <c r="M147" t="n">
        <v>1</v>
      </c>
      <c r="N147" t="n">
        <v>92.84999999999999</v>
      </c>
      <c r="O147" t="n">
        <v>38908.39</v>
      </c>
      <c r="P147" t="n">
        <v>96.55</v>
      </c>
      <c r="Q147" t="n">
        <v>204.14</v>
      </c>
      <c r="R147" t="n">
        <v>22.75</v>
      </c>
      <c r="S147" t="n">
        <v>17.37</v>
      </c>
      <c r="T147" t="n">
        <v>600.8099999999999</v>
      </c>
      <c r="U147" t="n">
        <v>0.76</v>
      </c>
      <c r="V147" t="n">
        <v>0.76</v>
      </c>
      <c r="W147" t="n">
        <v>1.14</v>
      </c>
      <c r="X147" t="n">
        <v>0.03</v>
      </c>
      <c r="Y147" t="n">
        <v>1</v>
      </c>
      <c r="Z147" t="n">
        <v>10</v>
      </c>
      <c r="AA147" t="n">
        <v>71.87120525277871</v>
      </c>
      <c r="AB147" t="n">
        <v>98.3373537606103</v>
      </c>
      <c r="AC147" t="n">
        <v>88.95217473506493</v>
      </c>
      <c r="AD147" t="n">
        <v>71871.2052527787</v>
      </c>
      <c r="AE147" t="n">
        <v>98337.35376061031</v>
      </c>
      <c r="AF147" t="n">
        <v>2.341028181922855e-06</v>
      </c>
      <c r="AG147" t="n">
        <v>0.1336111111111111</v>
      </c>
      <c r="AH147" t="n">
        <v>88952.17473506492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10.3935</v>
      </c>
      <c r="E148" t="n">
        <v>9.619999999999999</v>
      </c>
      <c r="F148" t="n">
        <v>6.72</v>
      </c>
      <c r="G148" t="n">
        <v>134.46</v>
      </c>
      <c r="H148" t="n">
        <v>2.13</v>
      </c>
      <c r="I148" t="n">
        <v>3</v>
      </c>
      <c r="J148" t="n">
        <v>314.13</v>
      </c>
      <c r="K148" t="n">
        <v>58.47</v>
      </c>
      <c r="L148" t="n">
        <v>37.5</v>
      </c>
      <c r="M148" t="n">
        <v>1</v>
      </c>
      <c r="N148" t="n">
        <v>93.15000000000001</v>
      </c>
      <c r="O148" t="n">
        <v>38976.48</v>
      </c>
      <c r="P148" t="n">
        <v>96.67</v>
      </c>
      <c r="Q148" t="n">
        <v>204.14</v>
      </c>
      <c r="R148" t="n">
        <v>22.82</v>
      </c>
      <c r="S148" t="n">
        <v>17.37</v>
      </c>
      <c r="T148" t="n">
        <v>637.86</v>
      </c>
      <c r="U148" t="n">
        <v>0.76</v>
      </c>
      <c r="V148" t="n">
        <v>0.76</v>
      </c>
      <c r="W148" t="n">
        <v>1.14</v>
      </c>
      <c r="X148" t="n">
        <v>0.03</v>
      </c>
      <c r="Y148" t="n">
        <v>1</v>
      </c>
      <c r="Z148" t="n">
        <v>10</v>
      </c>
      <c r="AA148" t="n">
        <v>71.94611951212998</v>
      </c>
      <c r="AB148" t="n">
        <v>98.43985475523854</v>
      </c>
      <c r="AC148" t="n">
        <v>89.04489317862691</v>
      </c>
      <c r="AD148" t="n">
        <v>71946.11951212998</v>
      </c>
      <c r="AE148" t="n">
        <v>98439.85475523854</v>
      </c>
      <c r="AF148" t="n">
        <v>2.340622820776235e-06</v>
      </c>
      <c r="AG148" t="n">
        <v>0.1336111111111111</v>
      </c>
      <c r="AH148" t="n">
        <v>89044.89317862691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10.3947</v>
      </c>
      <c r="E149" t="n">
        <v>9.619999999999999</v>
      </c>
      <c r="F149" t="n">
        <v>6.72</v>
      </c>
      <c r="G149" t="n">
        <v>134.43</v>
      </c>
      <c r="H149" t="n">
        <v>2.14</v>
      </c>
      <c r="I149" t="n">
        <v>3</v>
      </c>
      <c r="J149" t="n">
        <v>314.68</v>
      </c>
      <c r="K149" t="n">
        <v>58.47</v>
      </c>
      <c r="L149" t="n">
        <v>37.75</v>
      </c>
      <c r="M149" t="n">
        <v>1</v>
      </c>
      <c r="N149" t="n">
        <v>93.45999999999999</v>
      </c>
      <c r="O149" t="n">
        <v>39044.7</v>
      </c>
      <c r="P149" t="n">
        <v>96.70999999999999</v>
      </c>
      <c r="Q149" t="n">
        <v>204.14</v>
      </c>
      <c r="R149" t="n">
        <v>22.8</v>
      </c>
      <c r="S149" t="n">
        <v>17.37</v>
      </c>
      <c r="T149" t="n">
        <v>624.88</v>
      </c>
      <c r="U149" t="n">
        <v>0.76</v>
      </c>
      <c r="V149" t="n">
        <v>0.76</v>
      </c>
      <c r="W149" t="n">
        <v>1.14</v>
      </c>
      <c r="X149" t="n">
        <v>0.03</v>
      </c>
      <c r="Y149" t="n">
        <v>1</v>
      </c>
      <c r="Z149" t="n">
        <v>10</v>
      </c>
      <c r="AA149" t="n">
        <v>71.95899763539268</v>
      </c>
      <c r="AB149" t="n">
        <v>98.45747517162924</v>
      </c>
      <c r="AC149" t="n">
        <v>89.0608319272077</v>
      </c>
      <c r="AD149" t="n">
        <v>71958.99763539268</v>
      </c>
      <c r="AE149" t="n">
        <v>98457.47517162924</v>
      </c>
      <c r="AF149" t="n">
        <v>2.340893061540648e-06</v>
      </c>
      <c r="AG149" t="n">
        <v>0.1336111111111111</v>
      </c>
      <c r="AH149" t="n">
        <v>89060.83192720771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10.3959</v>
      </c>
      <c r="E150" t="n">
        <v>9.619999999999999</v>
      </c>
      <c r="F150" t="n">
        <v>6.72</v>
      </c>
      <c r="G150" t="n">
        <v>134.41</v>
      </c>
      <c r="H150" t="n">
        <v>2.15</v>
      </c>
      <c r="I150" t="n">
        <v>3</v>
      </c>
      <c r="J150" t="n">
        <v>315.23</v>
      </c>
      <c r="K150" t="n">
        <v>58.47</v>
      </c>
      <c r="L150" t="n">
        <v>38</v>
      </c>
      <c r="M150" t="n">
        <v>1</v>
      </c>
      <c r="N150" t="n">
        <v>93.76000000000001</v>
      </c>
      <c r="O150" t="n">
        <v>39113.07</v>
      </c>
      <c r="P150" t="n">
        <v>96.67</v>
      </c>
      <c r="Q150" t="n">
        <v>204.14</v>
      </c>
      <c r="R150" t="n">
        <v>22.72</v>
      </c>
      <c r="S150" t="n">
        <v>17.37</v>
      </c>
      <c r="T150" t="n">
        <v>586.4</v>
      </c>
      <c r="U150" t="n">
        <v>0.76</v>
      </c>
      <c r="V150" t="n">
        <v>0.76</v>
      </c>
      <c r="W150" t="n">
        <v>1.14</v>
      </c>
      <c r="X150" t="n">
        <v>0.03</v>
      </c>
      <c r="Y150" t="n">
        <v>1</v>
      </c>
      <c r="Z150" t="n">
        <v>10</v>
      </c>
      <c r="AA150" t="n">
        <v>71.92999505637347</v>
      </c>
      <c r="AB150" t="n">
        <v>98.4177925635117</v>
      </c>
      <c r="AC150" t="n">
        <v>89.02493657151402</v>
      </c>
      <c r="AD150" t="n">
        <v>71929.99505637347</v>
      </c>
      <c r="AE150" t="n">
        <v>98417.7925635117</v>
      </c>
      <c r="AF150" t="n">
        <v>2.341163302305062e-06</v>
      </c>
      <c r="AG150" t="n">
        <v>0.1336111111111111</v>
      </c>
      <c r="AH150" t="n">
        <v>89024.93657151402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10.3932</v>
      </c>
      <c r="E151" t="n">
        <v>9.619999999999999</v>
      </c>
      <c r="F151" t="n">
        <v>6.72</v>
      </c>
      <c r="G151" t="n">
        <v>134.46</v>
      </c>
      <c r="H151" t="n">
        <v>2.16</v>
      </c>
      <c r="I151" t="n">
        <v>3</v>
      </c>
      <c r="J151" t="n">
        <v>315.79</v>
      </c>
      <c r="K151" t="n">
        <v>58.47</v>
      </c>
      <c r="L151" t="n">
        <v>38.25</v>
      </c>
      <c r="M151" t="n">
        <v>1</v>
      </c>
      <c r="N151" t="n">
        <v>94.06999999999999</v>
      </c>
      <c r="O151" t="n">
        <v>39181.56</v>
      </c>
      <c r="P151" t="n">
        <v>96.83</v>
      </c>
      <c r="Q151" t="n">
        <v>204.16</v>
      </c>
      <c r="R151" t="n">
        <v>22.78</v>
      </c>
      <c r="S151" t="n">
        <v>17.37</v>
      </c>
      <c r="T151" t="n">
        <v>617.55</v>
      </c>
      <c r="U151" t="n">
        <v>0.76</v>
      </c>
      <c r="V151" t="n">
        <v>0.76</v>
      </c>
      <c r="W151" t="n">
        <v>1.14</v>
      </c>
      <c r="X151" t="n">
        <v>0.03</v>
      </c>
      <c r="Y151" t="n">
        <v>1</v>
      </c>
      <c r="Z151" t="n">
        <v>10</v>
      </c>
      <c r="AA151" t="n">
        <v>72.03191280961424</v>
      </c>
      <c r="AB151" t="n">
        <v>98.5572409297896</v>
      </c>
      <c r="AC151" t="n">
        <v>89.15107618143138</v>
      </c>
      <c r="AD151" t="n">
        <v>72031.91280961424</v>
      </c>
      <c r="AE151" t="n">
        <v>98557.24092978959</v>
      </c>
      <c r="AF151" t="n">
        <v>2.340555260585132e-06</v>
      </c>
      <c r="AG151" t="n">
        <v>0.1336111111111111</v>
      </c>
      <c r="AH151" t="n">
        <v>89151.07618143137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10.3932</v>
      </c>
      <c r="E152" t="n">
        <v>9.619999999999999</v>
      </c>
      <c r="F152" t="n">
        <v>6.72</v>
      </c>
      <c r="G152" t="n">
        <v>134.46</v>
      </c>
      <c r="H152" t="n">
        <v>2.17</v>
      </c>
      <c r="I152" t="n">
        <v>3</v>
      </c>
      <c r="J152" t="n">
        <v>316.35</v>
      </c>
      <c r="K152" t="n">
        <v>58.47</v>
      </c>
      <c r="L152" t="n">
        <v>38.5</v>
      </c>
      <c r="M152" t="n">
        <v>1</v>
      </c>
      <c r="N152" t="n">
        <v>94.37</v>
      </c>
      <c r="O152" t="n">
        <v>39250.2</v>
      </c>
      <c r="P152" t="n">
        <v>96.94</v>
      </c>
      <c r="Q152" t="n">
        <v>204.14</v>
      </c>
      <c r="R152" t="n">
        <v>22.82</v>
      </c>
      <c r="S152" t="n">
        <v>17.37</v>
      </c>
      <c r="T152" t="n">
        <v>637.66</v>
      </c>
      <c r="U152" t="n">
        <v>0.76</v>
      </c>
      <c r="V152" t="n">
        <v>0.76</v>
      </c>
      <c r="W152" t="n">
        <v>1.14</v>
      </c>
      <c r="X152" t="n">
        <v>0.03</v>
      </c>
      <c r="Y152" t="n">
        <v>1</v>
      </c>
      <c r="Z152" t="n">
        <v>10</v>
      </c>
      <c r="AA152" t="n">
        <v>72.08950964623486</v>
      </c>
      <c r="AB152" t="n">
        <v>98.63604746264697</v>
      </c>
      <c r="AC152" t="n">
        <v>89.22236152939855</v>
      </c>
      <c r="AD152" t="n">
        <v>72089.50964623486</v>
      </c>
      <c r="AE152" t="n">
        <v>98636.04746264697</v>
      </c>
      <c r="AF152" t="n">
        <v>2.340555260585132e-06</v>
      </c>
      <c r="AG152" t="n">
        <v>0.1336111111111111</v>
      </c>
      <c r="AH152" t="n">
        <v>89222.36152939855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10.3929</v>
      </c>
      <c r="E153" t="n">
        <v>9.619999999999999</v>
      </c>
      <c r="F153" t="n">
        <v>6.72</v>
      </c>
      <c r="G153" t="n">
        <v>134.47</v>
      </c>
      <c r="H153" t="n">
        <v>2.18</v>
      </c>
      <c r="I153" t="n">
        <v>3</v>
      </c>
      <c r="J153" t="n">
        <v>316.9</v>
      </c>
      <c r="K153" t="n">
        <v>58.47</v>
      </c>
      <c r="L153" t="n">
        <v>38.75</v>
      </c>
      <c r="M153" t="n">
        <v>1</v>
      </c>
      <c r="N153" t="n">
        <v>94.68000000000001</v>
      </c>
      <c r="O153" t="n">
        <v>39318.97</v>
      </c>
      <c r="P153" t="n">
        <v>97.04000000000001</v>
      </c>
      <c r="Q153" t="n">
        <v>204.14</v>
      </c>
      <c r="R153" t="n">
        <v>22.79</v>
      </c>
      <c r="S153" t="n">
        <v>17.37</v>
      </c>
      <c r="T153" t="n">
        <v>622.47</v>
      </c>
      <c r="U153" t="n">
        <v>0.76</v>
      </c>
      <c r="V153" t="n">
        <v>0.76</v>
      </c>
      <c r="W153" t="n">
        <v>1.14</v>
      </c>
      <c r="X153" t="n">
        <v>0.03</v>
      </c>
      <c r="Y153" t="n">
        <v>1</v>
      </c>
      <c r="Z153" t="n">
        <v>10</v>
      </c>
      <c r="AA153" t="n">
        <v>72.14389219609448</v>
      </c>
      <c r="AB153" t="n">
        <v>98.71045606655369</v>
      </c>
      <c r="AC153" t="n">
        <v>89.28966868058153</v>
      </c>
      <c r="AD153" t="n">
        <v>72143.89219609449</v>
      </c>
      <c r="AE153" t="n">
        <v>98710.45606655368</v>
      </c>
      <c r="AF153" t="n">
        <v>2.340487700394028e-06</v>
      </c>
      <c r="AG153" t="n">
        <v>0.1336111111111111</v>
      </c>
      <c r="AH153" t="n">
        <v>89289.66868058153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10.3947</v>
      </c>
      <c r="E154" t="n">
        <v>9.619999999999999</v>
      </c>
      <c r="F154" t="n">
        <v>6.72</v>
      </c>
      <c r="G154" t="n">
        <v>134.43</v>
      </c>
      <c r="H154" t="n">
        <v>2.19</v>
      </c>
      <c r="I154" t="n">
        <v>3</v>
      </c>
      <c r="J154" t="n">
        <v>317.46</v>
      </c>
      <c r="K154" t="n">
        <v>58.47</v>
      </c>
      <c r="L154" t="n">
        <v>39</v>
      </c>
      <c r="M154" t="n">
        <v>0</v>
      </c>
      <c r="N154" t="n">
        <v>94.98999999999999</v>
      </c>
      <c r="O154" t="n">
        <v>39387.89</v>
      </c>
      <c r="P154" t="n">
        <v>97.12</v>
      </c>
      <c r="Q154" t="n">
        <v>204.14</v>
      </c>
      <c r="R154" t="n">
        <v>22.77</v>
      </c>
      <c r="S154" t="n">
        <v>17.37</v>
      </c>
      <c r="T154" t="n">
        <v>610.63</v>
      </c>
      <c r="U154" t="n">
        <v>0.76</v>
      </c>
      <c r="V154" t="n">
        <v>0.76</v>
      </c>
      <c r="W154" t="n">
        <v>1.14</v>
      </c>
      <c r="X154" t="n">
        <v>0.03</v>
      </c>
      <c r="Y154" t="n">
        <v>1</v>
      </c>
      <c r="Z154" t="n">
        <v>10</v>
      </c>
      <c r="AA154" t="n">
        <v>72.17364577458407</v>
      </c>
      <c r="AB154" t="n">
        <v>98.75116622527834</v>
      </c>
      <c r="AC154" t="n">
        <v>89.32649351889462</v>
      </c>
      <c r="AD154" t="n">
        <v>72173.64577458407</v>
      </c>
      <c r="AE154" t="n">
        <v>98751.16622527834</v>
      </c>
      <c r="AF154" t="n">
        <v>2.340893061540648e-06</v>
      </c>
      <c r="AG154" t="n">
        <v>0.1336111111111111</v>
      </c>
      <c r="AH154" t="n">
        <v>89326.49351889463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10.0939</v>
      </c>
      <c r="E2" t="n">
        <v>9.91</v>
      </c>
      <c r="F2" t="n">
        <v>7.46</v>
      </c>
      <c r="G2" t="n">
        <v>11.47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37</v>
      </c>
      <c r="N2" t="n">
        <v>8.25</v>
      </c>
      <c r="O2" t="n">
        <v>9054.6</v>
      </c>
      <c r="P2" t="n">
        <v>52.28</v>
      </c>
      <c r="Q2" t="n">
        <v>204.17</v>
      </c>
      <c r="R2" t="n">
        <v>45.89</v>
      </c>
      <c r="S2" t="n">
        <v>17.37</v>
      </c>
      <c r="T2" t="n">
        <v>11990.73</v>
      </c>
      <c r="U2" t="n">
        <v>0.38</v>
      </c>
      <c r="V2" t="n">
        <v>0.68</v>
      </c>
      <c r="W2" t="n">
        <v>1.19</v>
      </c>
      <c r="X2" t="n">
        <v>0.76</v>
      </c>
      <c r="Y2" t="n">
        <v>1</v>
      </c>
      <c r="Z2" t="n">
        <v>10</v>
      </c>
      <c r="AA2" t="n">
        <v>42.57883402351165</v>
      </c>
      <c r="AB2" t="n">
        <v>58.25823915653373</v>
      </c>
      <c r="AC2" t="n">
        <v>52.69815457739799</v>
      </c>
      <c r="AD2" t="n">
        <v>42578.83402351166</v>
      </c>
      <c r="AE2" t="n">
        <v>58258.23915653372</v>
      </c>
      <c r="AF2" t="n">
        <v>2.768550434443561e-06</v>
      </c>
      <c r="AG2" t="n">
        <v>0.1376388888888889</v>
      </c>
      <c r="AH2" t="n">
        <v>52698.154577398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10.4209</v>
      </c>
      <c r="E3" t="n">
        <v>9.6</v>
      </c>
      <c r="F3" t="n">
        <v>7.29</v>
      </c>
      <c r="G3" t="n">
        <v>14.57</v>
      </c>
      <c r="H3" t="n">
        <v>0.3</v>
      </c>
      <c r="I3" t="n">
        <v>30</v>
      </c>
      <c r="J3" t="n">
        <v>71.81</v>
      </c>
      <c r="K3" t="n">
        <v>32.27</v>
      </c>
      <c r="L3" t="n">
        <v>1.25</v>
      </c>
      <c r="M3" t="n">
        <v>28</v>
      </c>
      <c r="N3" t="n">
        <v>8.289999999999999</v>
      </c>
      <c r="O3" t="n">
        <v>9090.98</v>
      </c>
      <c r="P3" t="n">
        <v>50.58</v>
      </c>
      <c r="Q3" t="n">
        <v>204.15</v>
      </c>
      <c r="R3" t="n">
        <v>40.28</v>
      </c>
      <c r="S3" t="n">
        <v>17.37</v>
      </c>
      <c r="T3" t="n">
        <v>9233.57</v>
      </c>
      <c r="U3" t="n">
        <v>0.43</v>
      </c>
      <c r="V3" t="n">
        <v>0.7</v>
      </c>
      <c r="W3" t="n">
        <v>1.19</v>
      </c>
      <c r="X3" t="n">
        <v>0.59</v>
      </c>
      <c r="Y3" t="n">
        <v>1</v>
      </c>
      <c r="Z3" t="n">
        <v>10</v>
      </c>
      <c r="AA3" t="n">
        <v>40.13341637329593</v>
      </c>
      <c r="AB3" t="n">
        <v>54.91231084314501</v>
      </c>
      <c r="AC3" t="n">
        <v>49.67155696629392</v>
      </c>
      <c r="AD3" t="n">
        <v>40133.41637329593</v>
      </c>
      <c r="AE3" t="n">
        <v>54912.31084314502</v>
      </c>
      <c r="AF3" t="n">
        <v>2.858239850037439e-06</v>
      </c>
      <c r="AG3" t="n">
        <v>0.1333333333333333</v>
      </c>
      <c r="AH3" t="n">
        <v>49671.55696629392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10.6323</v>
      </c>
      <c r="E4" t="n">
        <v>9.41</v>
      </c>
      <c r="F4" t="n">
        <v>7.17</v>
      </c>
      <c r="G4" t="n">
        <v>17.21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23</v>
      </c>
      <c r="N4" t="n">
        <v>8.34</v>
      </c>
      <c r="O4" t="n">
        <v>9127.379999999999</v>
      </c>
      <c r="P4" t="n">
        <v>49.17</v>
      </c>
      <c r="Q4" t="n">
        <v>204.17</v>
      </c>
      <c r="R4" t="n">
        <v>36.8</v>
      </c>
      <c r="S4" t="n">
        <v>17.37</v>
      </c>
      <c r="T4" t="n">
        <v>7519.19</v>
      </c>
      <c r="U4" t="n">
        <v>0.47</v>
      </c>
      <c r="V4" t="n">
        <v>0.71</v>
      </c>
      <c r="W4" t="n">
        <v>1.18</v>
      </c>
      <c r="X4" t="n">
        <v>0.48</v>
      </c>
      <c r="Y4" t="n">
        <v>1</v>
      </c>
      <c r="Z4" t="n">
        <v>10</v>
      </c>
      <c r="AA4" t="n">
        <v>38.45750754532882</v>
      </c>
      <c r="AB4" t="n">
        <v>52.61925844885216</v>
      </c>
      <c r="AC4" t="n">
        <v>47.59735027418631</v>
      </c>
      <c r="AD4" t="n">
        <v>38457.50754532882</v>
      </c>
      <c r="AE4" t="n">
        <v>52619.25844885217</v>
      </c>
      <c r="AF4" t="n">
        <v>2.916222548681311e-06</v>
      </c>
      <c r="AG4" t="n">
        <v>0.1306944444444444</v>
      </c>
      <c r="AH4" t="n">
        <v>47597.35027418631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10.7936</v>
      </c>
      <c r="E5" t="n">
        <v>9.26</v>
      </c>
      <c r="F5" t="n">
        <v>7.09</v>
      </c>
      <c r="G5" t="n">
        <v>20.27</v>
      </c>
      <c r="H5" t="n">
        <v>0.42</v>
      </c>
      <c r="I5" t="n">
        <v>21</v>
      </c>
      <c r="J5" t="n">
        <v>72.40000000000001</v>
      </c>
      <c r="K5" t="n">
        <v>32.27</v>
      </c>
      <c r="L5" t="n">
        <v>1.75</v>
      </c>
      <c r="M5" t="n">
        <v>19</v>
      </c>
      <c r="N5" t="n">
        <v>8.380000000000001</v>
      </c>
      <c r="O5" t="n">
        <v>9163.799999999999</v>
      </c>
      <c r="P5" t="n">
        <v>48.08</v>
      </c>
      <c r="Q5" t="n">
        <v>204.18</v>
      </c>
      <c r="R5" t="n">
        <v>34.26</v>
      </c>
      <c r="S5" t="n">
        <v>17.37</v>
      </c>
      <c r="T5" t="n">
        <v>6268.82</v>
      </c>
      <c r="U5" t="n">
        <v>0.51</v>
      </c>
      <c r="V5" t="n">
        <v>0.72</v>
      </c>
      <c r="W5" t="n">
        <v>1.17</v>
      </c>
      <c r="X5" t="n">
        <v>0.4</v>
      </c>
      <c r="Y5" t="n">
        <v>1</v>
      </c>
      <c r="Z5" t="n">
        <v>10</v>
      </c>
      <c r="AA5" t="n">
        <v>37.23329994020756</v>
      </c>
      <c r="AB5" t="n">
        <v>50.94424359530552</v>
      </c>
      <c r="AC5" t="n">
        <v>46.08219648735908</v>
      </c>
      <c r="AD5" t="n">
        <v>37233.29994020756</v>
      </c>
      <c r="AE5" t="n">
        <v>50944.24359530552</v>
      </c>
      <c r="AF5" t="n">
        <v>2.960463841449789e-06</v>
      </c>
      <c r="AG5" t="n">
        <v>0.1286111111111111</v>
      </c>
      <c r="AH5" t="n">
        <v>46082.19648735908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10.931</v>
      </c>
      <c r="E6" t="n">
        <v>9.15</v>
      </c>
      <c r="F6" t="n">
        <v>7.02</v>
      </c>
      <c r="G6" t="n">
        <v>23.41</v>
      </c>
      <c r="H6" t="n">
        <v>0.48</v>
      </c>
      <c r="I6" t="n">
        <v>18</v>
      </c>
      <c r="J6" t="n">
        <v>72.7</v>
      </c>
      <c r="K6" t="n">
        <v>32.27</v>
      </c>
      <c r="L6" t="n">
        <v>2</v>
      </c>
      <c r="M6" t="n">
        <v>16</v>
      </c>
      <c r="N6" t="n">
        <v>8.43</v>
      </c>
      <c r="O6" t="n">
        <v>9200.25</v>
      </c>
      <c r="P6" t="n">
        <v>47.05</v>
      </c>
      <c r="Q6" t="n">
        <v>204.15</v>
      </c>
      <c r="R6" t="n">
        <v>32.19</v>
      </c>
      <c r="S6" t="n">
        <v>17.37</v>
      </c>
      <c r="T6" t="n">
        <v>5246.14</v>
      </c>
      <c r="U6" t="n">
        <v>0.54</v>
      </c>
      <c r="V6" t="n">
        <v>0.73</v>
      </c>
      <c r="W6" t="n">
        <v>1.16</v>
      </c>
      <c r="X6" t="n">
        <v>0.33</v>
      </c>
      <c r="Y6" t="n">
        <v>1</v>
      </c>
      <c r="Z6" t="n">
        <v>10</v>
      </c>
      <c r="AA6" t="n">
        <v>36.1661856349798</v>
      </c>
      <c r="AB6" t="n">
        <v>49.48417072513942</v>
      </c>
      <c r="AC6" t="n">
        <v>44.76147092269212</v>
      </c>
      <c r="AD6" t="n">
        <v>36166.1856349798</v>
      </c>
      <c r="AE6" t="n">
        <v>49484.17072513942</v>
      </c>
      <c r="AF6" t="n">
        <v>2.998149852772721e-06</v>
      </c>
      <c r="AG6" t="n">
        <v>0.1270833333333333</v>
      </c>
      <c r="AH6" t="n">
        <v>44761.47092269212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11.0146</v>
      </c>
      <c r="E7" t="n">
        <v>9.08</v>
      </c>
      <c r="F7" t="n">
        <v>6.99</v>
      </c>
      <c r="G7" t="n">
        <v>26.2</v>
      </c>
      <c r="H7" t="n">
        <v>0.54</v>
      </c>
      <c r="I7" t="n">
        <v>16</v>
      </c>
      <c r="J7" t="n">
        <v>73</v>
      </c>
      <c r="K7" t="n">
        <v>32.27</v>
      </c>
      <c r="L7" t="n">
        <v>2.25</v>
      </c>
      <c r="M7" t="n">
        <v>14</v>
      </c>
      <c r="N7" t="n">
        <v>8.48</v>
      </c>
      <c r="O7" t="n">
        <v>9236.709999999999</v>
      </c>
      <c r="P7" t="n">
        <v>46.15</v>
      </c>
      <c r="Q7" t="n">
        <v>204.15</v>
      </c>
      <c r="R7" t="n">
        <v>31.17</v>
      </c>
      <c r="S7" t="n">
        <v>17.37</v>
      </c>
      <c r="T7" t="n">
        <v>4746.7</v>
      </c>
      <c r="U7" t="n">
        <v>0.5600000000000001</v>
      </c>
      <c r="V7" t="n">
        <v>0.73</v>
      </c>
      <c r="W7" t="n">
        <v>1.16</v>
      </c>
      <c r="X7" t="n">
        <v>0.29</v>
      </c>
      <c r="Y7" t="n">
        <v>1</v>
      </c>
      <c r="Z7" t="n">
        <v>10</v>
      </c>
      <c r="AA7" t="n">
        <v>35.41384457286598</v>
      </c>
      <c r="AB7" t="n">
        <v>48.4547844930151</v>
      </c>
      <c r="AC7" t="n">
        <v>43.83032786780603</v>
      </c>
      <c r="AD7" t="n">
        <v>35413.84457286598</v>
      </c>
      <c r="AE7" t="n">
        <v>48454.7844930151</v>
      </c>
      <c r="AF7" t="n">
        <v>3.021079623854214e-06</v>
      </c>
      <c r="AG7" t="n">
        <v>0.1261111111111111</v>
      </c>
      <c r="AH7" t="n">
        <v>43830.32786780603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11.0971</v>
      </c>
      <c r="E8" t="n">
        <v>9.01</v>
      </c>
      <c r="F8" t="n">
        <v>6.95</v>
      </c>
      <c r="G8" t="n">
        <v>29.78</v>
      </c>
      <c r="H8" t="n">
        <v>0.6</v>
      </c>
      <c r="I8" t="n">
        <v>14</v>
      </c>
      <c r="J8" t="n">
        <v>73.29000000000001</v>
      </c>
      <c r="K8" t="n">
        <v>32.27</v>
      </c>
      <c r="L8" t="n">
        <v>2.5</v>
      </c>
      <c r="M8" t="n">
        <v>12</v>
      </c>
      <c r="N8" t="n">
        <v>8.52</v>
      </c>
      <c r="O8" t="n">
        <v>9273.200000000001</v>
      </c>
      <c r="P8" t="n">
        <v>45.28</v>
      </c>
      <c r="Q8" t="n">
        <v>204.14</v>
      </c>
      <c r="R8" t="n">
        <v>30.11</v>
      </c>
      <c r="S8" t="n">
        <v>17.37</v>
      </c>
      <c r="T8" t="n">
        <v>4229.11</v>
      </c>
      <c r="U8" t="n">
        <v>0.58</v>
      </c>
      <c r="V8" t="n">
        <v>0.73</v>
      </c>
      <c r="W8" t="n">
        <v>1.15</v>
      </c>
      <c r="X8" t="n">
        <v>0.26</v>
      </c>
      <c r="Y8" t="n">
        <v>1</v>
      </c>
      <c r="Z8" t="n">
        <v>10</v>
      </c>
      <c r="AA8" t="n">
        <v>34.67567515359485</v>
      </c>
      <c r="AB8" t="n">
        <v>47.44478852783681</v>
      </c>
      <c r="AC8" t="n">
        <v>42.91672450000312</v>
      </c>
      <c r="AD8" t="n">
        <v>34675.67515359484</v>
      </c>
      <c r="AE8" t="n">
        <v>47444.7885278368</v>
      </c>
      <c r="AF8" t="n">
        <v>3.043707687421477e-06</v>
      </c>
      <c r="AG8" t="n">
        <v>0.1251388888888889</v>
      </c>
      <c r="AH8" t="n">
        <v>42916.72450000312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11.1417</v>
      </c>
      <c r="E9" t="n">
        <v>8.98</v>
      </c>
      <c r="F9" t="n">
        <v>6.93</v>
      </c>
      <c r="G9" t="n">
        <v>31.98</v>
      </c>
      <c r="H9" t="n">
        <v>0.65</v>
      </c>
      <c r="I9" t="n">
        <v>13</v>
      </c>
      <c r="J9" t="n">
        <v>73.59</v>
      </c>
      <c r="K9" t="n">
        <v>32.27</v>
      </c>
      <c r="L9" t="n">
        <v>2.75</v>
      </c>
      <c r="M9" t="n">
        <v>11</v>
      </c>
      <c r="N9" t="n">
        <v>8.57</v>
      </c>
      <c r="O9" t="n">
        <v>9309.700000000001</v>
      </c>
      <c r="P9" t="n">
        <v>44.73</v>
      </c>
      <c r="Q9" t="n">
        <v>204.14</v>
      </c>
      <c r="R9" t="n">
        <v>29.23</v>
      </c>
      <c r="S9" t="n">
        <v>17.37</v>
      </c>
      <c r="T9" t="n">
        <v>3793.8</v>
      </c>
      <c r="U9" t="n">
        <v>0.59</v>
      </c>
      <c r="V9" t="n">
        <v>0.74</v>
      </c>
      <c r="W9" t="n">
        <v>1.16</v>
      </c>
      <c r="X9" t="n">
        <v>0.24</v>
      </c>
      <c r="Y9" t="n">
        <v>1</v>
      </c>
      <c r="Z9" t="n">
        <v>10</v>
      </c>
      <c r="AA9" t="n">
        <v>34.24499089201397</v>
      </c>
      <c r="AB9" t="n">
        <v>46.85550732069608</v>
      </c>
      <c r="AC9" t="n">
        <v>42.38368346420879</v>
      </c>
      <c r="AD9" t="n">
        <v>34244.99089201396</v>
      </c>
      <c r="AE9" t="n">
        <v>46855.50732069608</v>
      </c>
      <c r="AF9" t="n">
        <v>3.055940555725718e-06</v>
      </c>
      <c r="AG9" t="n">
        <v>0.1247222222222222</v>
      </c>
      <c r="AH9" t="n">
        <v>42383.68346420879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11.1773</v>
      </c>
      <c r="E10" t="n">
        <v>8.949999999999999</v>
      </c>
      <c r="F10" t="n">
        <v>6.92</v>
      </c>
      <c r="G10" t="n">
        <v>34.58</v>
      </c>
      <c r="H10" t="n">
        <v>0.71</v>
      </c>
      <c r="I10" t="n">
        <v>12</v>
      </c>
      <c r="J10" t="n">
        <v>73.88</v>
      </c>
      <c r="K10" t="n">
        <v>32.27</v>
      </c>
      <c r="L10" t="n">
        <v>3</v>
      </c>
      <c r="M10" t="n">
        <v>10</v>
      </c>
      <c r="N10" t="n">
        <v>8.609999999999999</v>
      </c>
      <c r="O10" t="n">
        <v>9346.23</v>
      </c>
      <c r="P10" t="n">
        <v>44.03</v>
      </c>
      <c r="Q10" t="n">
        <v>204.14</v>
      </c>
      <c r="R10" t="n">
        <v>28.89</v>
      </c>
      <c r="S10" t="n">
        <v>17.37</v>
      </c>
      <c r="T10" t="n">
        <v>3629.2</v>
      </c>
      <c r="U10" t="n">
        <v>0.6</v>
      </c>
      <c r="V10" t="n">
        <v>0.74</v>
      </c>
      <c r="W10" t="n">
        <v>1.16</v>
      </c>
      <c r="X10" t="n">
        <v>0.22</v>
      </c>
      <c r="Y10" t="n">
        <v>1</v>
      </c>
      <c r="Z10" t="n">
        <v>10</v>
      </c>
      <c r="AA10" t="n">
        <v>33.78528766459208</v>
      </c>
      <c r="AB10" t="n">
        <v>46.22652108426545</v>
      </c>
      <c r="AC10" t="n">
        <v>41.81472679139348</v>
      </c>
      <c r="AD10" t="n">
        <v>33785.28766459208</v>
      </c>
      <c r="AE10" t="n">
        <v>46226.52108426545</v>
      </c>
      <c r="AF10" t="n">
        <v>3.06570490800444e-06</v>
      </c>
      <c r="AG10" t="n">
        <v>0.1243055555555555</v>
      </c>
      <c r="AH10" t="n">
        <v>41814.72679139348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11.2268</v>
      </c>
      <c r="E11" t="n">
        <v>8.91</v>
      </c>
      <c r="F11" t="n">
        <v>6.89</v>
      </c>
      <c r="G11" t="n">
        <v>37.59</v>
      </c>
      <c r="H11" t="n">
        <v>0.77</v>
      </c>
      <c r="I11" t="n">
        <v>11</v>
      </c>
      <c r="J11" t="n">
        <v>74.18000000000001</v>
      </c>
      <c r="K11" t="n">
        <v>32.27</v>
      </c>
      <c r="L11" t="n">
        <v>3.25</v>
      </c>
      <c r="M11" t="n">
        <v>9</v>
      </c>
      <c r="N11" t="n">
        <v>8.66</v>
      </c>
      <c r="O11" t="n">
        <v>9382.780000000001</v>
      </c>
      <c r="P11" t="n">
        <v>43.02</v>
      </c>
      <c r="Q11" t="n">
        <v>204.14</v>
      </c>
      <c r="R11" t="n">
        <v>28.15</v>
      </c>
      <c r="S11" t="n">
        <v>17.37</v>
      </c>
      <c r="T11" t="n">
        <v>3263.97</v>
      </c>
      <c r="U11" t="n">
        <v>0.62</v>
      </c>
      <c r="V11" t="n">
        <v>0.74</v>
      </c>
      <c r="W11" t="n">
        <v>1.15</v>
      </c>
      <c r="X11" t="n">
        <v>0.2</v>
      </c>
      <c r="Y11" t="n">
        <v>1</v>
      </c>
      <c r="Z11" t="n">
        <v>10</v>
      </c>
      <c r="AA11" t="n">
        <v>33.10923506089318</v>
      </c>
      <c r="AB11" t="n">
        <v>45.30151608655316</v>
      </c>
      <c r="AC11" t="n">
        <v>40.97800297240745</v>
      </c>
      <c r="AD11" t="n">
        <v>33109.23506089317</v>
      </c>
      <c r="AE11" t="n">
        <v>45301.51608655317</v>
      </c>
      <c r="AF11" t="n">
        <v>3.079281746144798e-06</v>
      </c>
      <c r="AG11" t="n">
        <v>0.12375</v>
      </c>
      <c r="AH11" t="n">
        <v>40978.00297240745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11.2757</v>
      </c>
      <c r="E12" t="n">
        <v>8.869999999999999</v>
      </c>
      <c r="F12" t="n">
        <v>6.87</v>
      </c>
      <c r="G12" t="n">
        <v>41.22</v>
      </c>
      <c r="H12" t="n">
        <v>0.82</v>
      </c>
      <c r="I12" t="n">
        <v>10</v>
      </c>
      <c r="J12" t="n">
        <v>74.48</v>
      </c>
      <c r="K12" t="n">
        <v>32.27</v>
      </c>
      <c r="L12" t="n">
        <v>3.5</v>
      </c>
      <c r="M12" t="n">
        <v>8</v>
      </c>
      <c r="N12" t="n">
        <v>8.710000000000001</v>
      </c>
      <c r="O12" t="n">
        <v>9419.35</v>
      </c>
      <c r="P12" t="n">
        <v>42.13</v>
      </c>
      <c r="Q12" t="n">
        <v>204.15</v>
      </c>
      <c r="R12" t="n">
        <v>27.37</v>
      </c>
      <c r="S12" t="n">
        <v>17.37</v>
      </c>
      <c r="T12" t="n">
        <v>2878.84</v>
      </c>
      <c r="U12" t="n">
        <v>0.63</v>
      </c>
      <c r="V12" t="n">
        <v>0.74</v>
      </c>
      <c r="W12" t="n">
        <v>1.15</v>
      </c>
      <c r="X12" t="n">
        <v>0.18</v>
      </c>
      <c r="Y12" t="n">
        <v>1</v>
      </c>
      <c r="Z12" t="n">
        <v>10</v>
      </c>
      <c r="AA12" t="n">
        <v>32.51347157962331</v>
      </c>
      <c r="AB12" t="n">
        <v>44.48636620825386</v>
      </c>
      <c r="AC12" t="n">
        <v>40.24064985442056</v>
      </c>
      <c r="AD12" t="n">
        <v>32513.47157962331</v>
      </c>
      <c r="AE12" t="n">
        <v>44486.36620825386</v>
      </c>
      <c r="AF12" t="n">
        <v>3.092694016550121e-06</v>
      </c>
      <c r="AG12" t="n">
        <v>0.1231944444444444</v>
      </c>
      <c r="AH12" t="n">
        <v>40240.64985442056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11.3218</v>
      </c>
      <c r="E13" t="n">
        <v>8.83</v>
      </c>
      <c r="F13" t="n">
        <v>6.85</v>
      </c>
      <c r="G13" t="n">
        <v>45.66</v>
      </c>
      <c r="H13" t="n">
        <v>0.88</v>
      </c>
      <c r="I13" t="n">
        <v>9</v>
      </c>
      <c r="J13" t="n">
        <v>74.77</v>
      </c>
      <c r="K13" t="n">
        <v>32.27</v>
      </c>
      <c r="L13" t="n">
        <v>3.75</v>
      </c>
      <c r="M13" t="n">
        <v>6</v>
      </c>
      <c r="N13" t="n">
        <v>8.75</v>
      </c>
      <c r="O13" t="n">
        <v>9455.940000000001</v>
      </c>
      <c r="P13" t="n">
        <v>41.31</v>
      </c>
      <c r="Q13" t="n">
        <v>204.14</v>
      </c>
      <c r="R13" t="n">
        <v>26.7</v>
      </c>
      <c r="S13" t="n">
        <v>17.37</v>
      </c>
      <c r="T13" t="n">
        <v>2546.64</v>
      </c>
      <c r="U13" t="n">
        <v>0.65</v>
      </c>
      <c r="V13" t="n">
        <v>0.75</v>
      </c>
      <c r="W13" t="n">
        <v>1.15</v>
      </c>
      <c r="X13" t="n">
        <v>0.16</v>
      </c>
      <c r="Y13" t="n">
        <v>1</v>
      </c>
      <c r="Z13" t="n">
        <v>10</v>
      </c>
      <c r="AA13" t="n">
        <v>31.96388853376119</v>
      </c>
      <c r="AB13" t="n">
        <v>43.73440243901616</v>
      </c>
      <c r="AC13" t="n">
        <v>39.56045245192888</v>
      </c>
      <c r="AD13" t="n">
        <v>31963.88853376119</v>
      </c>
      <c r="AE13" t="n">
        <v>43734.40243901616</v>
      </c>
      <c r="AF13" t="n">
        <v>3.105338304191949e-06</v>
      </c>
      <c r="AG13" t="n">
        <v>0.1226388888888889</v>
      </c>
      <c r="AH13" t="n">
        <v>39560.45245192888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11.3222</v>
      </c>
      <c r="E14" t="n">
        <v>8.83</v>
      </c>
      <c r="F14" t="n">
        <v>6.85</v>
      </c>
      <c r="G14" t="n">
        <v>45.66</v>
      </c>
      <c r="H14" t="n">
        <v>0.93</v>
      </c>
      <c r="I14" t="n">
        <v>9</v>
      </c>
      <c r="J14" t="n">
        <v>75.06999999999999</v>
      </c>
      <c r="K14" t="n">
        <v>32.27</v>
      </c>
      <c r="L14" t="n">
        <v>4</v>
      </c>
      <c r="M14" t="n">
        <v>6</v>
      </c>
      <c r="N14" t="n">
        <v>8.800000000000001</v>
      </c>
      <c r="O14" t="n">
        <v>9492.549999999999</v>
      </c>
      <c r="P14" t="n">
        <v>41.24</v>
      </c>
      <c r="Q14" t="n">
        <v>204.14</v>
      </c>
      <c r="R14" t="n">
        <v>26.72</v>
      </c>
      <c r="S14" t="n">
        <v>17.37</v>
      </c>
      <c r="T14" t="n">
        <v>2558.51</v>
      </c>
      <c r="U14" t="n">
        <v>0.65</v>
      </c>
      <c r="V14" t="n">
        <v>0.75</v>
      </c>
      <c r="W14" t="n">
        <v>1.15</v>
      </c>
      <c r="X14" t="n">
        <v>0.16</v>
      </c>
      <c r="Y14" t="n">
        <v>1</v>
      </c>
      <c r="Z14" t="n">
        <v>10</v>
      </c>
      <c r="AA14" t="n">
        <v>31.9291844044433</v>
      </c>
      <c r="AB14" t="n">
        <v>43.68691871824551</v>
      </c>
      <c r="AC14" t="n">
        <v>39.51750051082463</v>
      </c>
      <c r="AD14" t="n">
        <v>31929.1844044433</v>
      </c>
      <c r="AE14" t="n">
        <v>43686.91871824551</v>
      </c>
      <c r="AF14" t="n">
        <v>3.105448016015306e-06</v>
      </c>
      <c r="AG14" t="n">
        <v>0.1226388888888889</v>
      </c>
      <c r="AH14" t="n">
        <v>39517.50051082463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11.3076</v>
      </c>
      <c r="E15" t="n">
        <v>8.84</v>
      </c>
      <c r="F15" t="n">
        <v>6.86</v>
      </c>
      <c r="G15" t="n">
        <v>45.73</v>
      </c>
      <c r="H15" t="n">
        <v>0.99</v>
      </c>
      <c r="I15" t="n">
        <v>9</v>
      </c>
      <c r="J15" t="n">
        <v>75.37</v>
      </c>
      <c r="K15" t="n">
        <v>32.27</v>
      </c>
      <c r="L15" t="n">
        <v>4.25</v>
      </c>
      <c r="M15" t="n">
        <v>3</v>
      </c>
      <c r="N15" t="n">
        <v>8.85</v>
      </c>
      <c r="O15" t="n">
        <v>9529.18</v>
      </c>
      <c r="P15" t="n">
        <v>41.04</v>
      </c>
      <c r="Q15" t="n">
        <v>204.18</v>
      </c>
      <c r="R15" t="n">
        <v>26.99</v>
      </c>
      <c r="S15" t="n">
        <v>17.37</v>
      </c>
      <c r="T15" t="n">
        <v>2692.03</v>
      </c>
      <c r="U15" t="n">
        <v>0.64</v>
      </c>
      <c r="V15" t="n">
        <v>0.74</v>
      </c>
      <c r="W15" t="n">
        <v>1.15</v>
      </c>
      <c r="X15" t="n">
        <v>0.17</v>
      </c>
      <c r="Y15" t="n">
        <v>1</v>
      </c>
      <c r="Z15" t="n">
        <v>10</v>
      </c>
      <c r="AA15" t="n">
        <v>31.88678304485391</v>
      </c>
      <c r="AB15" t="n">
        <v>43.62890330743964</v>
      </c>
      <c r="AC15" t="n">
        <v>39.46502200940076</v>
      </c>
      <c r="AD15" t="n">
        <v>31886.78304485391</v>
      </c>
      <c r="AE15" t="n">
        <v>43628.90330743964</v>
      </c>
      <c r="AF15" t="n">
        <v>3.101443534462796e-06</v>
      </c>
      <c r="AG15" t="n">
        <v>0.1227777777777778</v>
      </c>
      <c r="AH15" t="n">
        <v>39465.02200940075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11.3583</v>
      </c>
      <c r="E16" t="n">
        <v>8.800000000000001</v>
      </c>
      <c r="F16" t="n">
        <v>6.84</v>
      </c>
      <c r="G16" t="n">
        <v>51.27</v>
      </c>
      <c r="H16" t="n">
        <v>1.04</v>
      </c>
      <c r="I16" t="n">
        <v>8</v>
      </c>
      <c r="J16" t="n">
        <v>75.66</v>
      </c>
      <c r="K16" t="n">
        <v>32.27</v>
      </c>
      <c r="L16" t="n">
        <v>4.5</v>
      </c>
      <c r="M16" t="n">
        <v>0</v>
      </c>
      <c r="N16" t="n">
        <v>8.890000000000001</v>
      </c>
      <c r="O16" t="n">
        <v>9565.83</v>
      </c>
      <c r="P16" t="n">
        <v>40.61</v>
      </c>
      <c r="Q16" t="n">
        <v>204.14</v>
      </c>
      <c r="R16" t="n">
        <v>26.15</v>
      </c>
      <c r="S16" t="n">
        <v>17.37</v>
      </c>
      <c r="T16" t="n">
        <v>2277.83</v>
      </c>
      <c r="U16" t="n">
        <v>0.66</v>
      </c>
      <c r="V16" t="n">
        <v>0.75</v>
      </c>
      <c r="W16" t="n">
        <v>1.16</v>
      </c>
      <c r="X16" t="n">
        <v>0.14</v>
      </c>
      <c r="Y16" t="n">
        <v>1</v>
      </c>
      <c r="Z16" t="n">
        <v>10</v>
      </c>
      <c r="AA16" t="n">
        <v>31.51624712131826</v>
      </c>
      <c r="AB16" t="n">
        <v>43.12191970996935</v>
      </c>
      <c r="AC16" t="n">
        <v>39.00642421491558</v>
      </c>
      <c r="AD16" t="n">
        <v>31516.24712131826</v>
      </c>
      <c r="AE16" t="n">
        <v>43121.91970996936</v>
      </c>
      <c r="AF16" t="n">
        <v>3.115349508073223e-06</v>
      </c>
      <c r="AG16" t="n">
        <v>0.1222222222222222</v>
      </c>
      <c r="AH16" t="n">
        <v>39006.42421491558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10.9934</v>
      </c>
      <c r="E2" t="n">
        <v>9.1</v>
      </c>
      <c r="F2" t="n">
        <v>7.14</v>
      </c>
      <c r="G2" t="n">
        <v>18.63</v>
      </c>
      <c r="H2" t="n">
        <v>0.43</v>
      </c>
      <c r="I2" t="n">
        <v>23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30.42</v>
      </c>
      <c r="Q2" t="n">
        <v>204.15</v>
      </c>
      <c r="R2" t="n">
        <v>35.95</v>
      </c>
      <c r="S2" t="n">
        <v>17.37</v>
      </c>
      <c r="T2" t="n">
        <v>7102.87</v>
      </c>
      <c r="U2" t="n">
        <v>0.48</v>
      </c>
      <c r="V2" t="n">
        <v>0.72</v>
      </c>
      <c r="W2" t="n">
        <v>1.17</v>
      </c>
      <c r="X2" t="n">
        <v>0.45</v>
      </c>
      <c r="Y2" t="n">
        <v>1</v>
      </c>
      <c r="Z2" t="n">
        <v>10</v>
      </c>
      <c r="AA2" t="n">
        <v>25.24741204821952</v>
      </c>
      <c r="AB2" t="n">
        <v>34.54462300151248</v>
      </c>
      <c r="AC2" t="n">
        <v>31.24773266597677</v>
      </c>
      <c r="AD2" t="n">
        <v>25247.41204821952</v>
      </c>
      <c r="AE2" t="n">
        <v>34544.62300151248</v>
      </c>
      <c r="AF2" t="n">
        <v>3.236299046403877e-06</v>
      </c>
      <c r="AG2" t="n">
        <v>0.1263888888888889</v>
      </c>
      <c r="AH2" t="n">
        <v>31247.73266597677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11.2202</v>
      </c>
      <c r="E3" t="n">
        <v>8.91</v>
      </c>
      <c r="F3" t="n">
        <v>7.01</v>
      </c>
      <c r="G3" t="n">
        <v>23.38</v>
      </c>
      <c r="H3" t="n">
        <v>0.53</v>
      </c>
      <c r="I3" t="n">
        <v>18</v>
      </c>
      <c r="J3" t="n">
        <v>40.06</v>
      </c>
      <c r="K3" t="n">
        <v>19.54</v>
      </c>
      <c r="L3" t="n">
        <v>1.25</v>
      </c>
      <c r="M3" t="n">
        <v>15</v>
      </c>
      <c r="N3" t="n">
        <v>4.26</v>
      </c>
      <c r="O3" t="n">
        <v>5174.29</v>
      </c>
      <c r="P3" t="n">
        <v>28.7</v>
      </c>
      <c r="Q3" t="n">
        <v>204.16</v>
      </c>
      <c r="R3" t="n">
        <v>31.86</v>
      </c>
      <c r="S3" t="n">
        <v>17.37</v>
      </c>
      <c r="T3" t="n">
        <v>5084.31</v>
      </c>
      <c r="U3" t="n">
        <v>0.55</v>
      </c>
      <c r="V3" t="n">
        <v>0.73</v>
      </c>
      <c r="W3" t="n">
        <v>1.16</v>
      </c>
      <c r="X3" t="n">
        <v>0.32</v>
      </c>
      <c r="Y3" t="n">
        <v>1</v>
      </c>
      <c r="Z3" t="n">
        <v>10</v>
      </c>
      <c r="AA3" t="n">
        <v>23.78911236103461</v>
      </c>
      <c r="AB3" t="n">
        <v>32.54931303387414</v>
      </c>
      <c r="AC3" t="n">
        <v>29.44285228120875</v>
      </c>
      <c r="AD3" t="n">
        <v>23789.11236103461</v>
      </c>
      <c r="AE3" t="n">
        <v>32549.31303387413</v>
      </c>
      <c r="AF3" t="n">
        <v>3.303065708557934e-06</v>
      </c>
      <c r="AG3" t="n">
        <v>0.12375</v>
      </c>
      <c r="AH3" t="n">
        <v>29442.85228120875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11.25</v>
      </c>
      <c r="E4" t="n">
        <v>8.890000000000001</v>
      </c>
      <c r="F4" t="n">
        <v>7.01</v>
      </c>
      <c r="G4" t="n">
        <v>26.3</v>
      </c>
      <c r="H4" t="n">
        <v>0.64</v>
      </c>
      <c r="I4" t="n">
        <v>16</v>
      </c>
      <c r="J4" t="n">
        <v>40.34</v>
      </c>
      <c r="K4" t="n">
        <v>19.54</v>
      </c>
      <c r="L4" t="n">
        <v>1.5</v>
      </c>
      <c r="M4" t="n">
        <v>6</v>
      </c>
      <c r="N4" t="n">
        <v>4.29</v>
      </c>
      <c r="O4" t="n">
        <v>5208.6</v>
      </c>
      <c r="P4" t="n">
        <v>27.89</v>
      </c>
      <c r="Q4" t="n">
        <v>204.22</v>
      </c>
      <c r="R4" t="n">
        <v>31.48</v>
      </c>
      <c r="S4" t="n">
        <v>17.37</v>
      </c>
      <c r="T4" t="n">
        <v>4902.08</v>
      </c>
      <c r="U4" t="n">
        <v>0.55</v>
      </c>
      <c r="V4" t="n">
        <v>0.73</v>
      </c>
      <c r="W4" t="n">
        <v>1.17</v>
      </c>
      <c r="X4" t="n">
        <v>0.32</v>
      </c>
      <c r="Y4" t="n">
        <v>1</v>
      </c>
      <c r="Z4" t="n">
        <v>10</v>
      </c>
      <c r="AA4" t="n">
        <v>23.33873759163011</v>
      </c>
      <c r="AB4" t="n">
        <v>31.93309040524533</v>
      </c>
      <c r="AC4" t="n">
        <v>28.88544107538056</v>
      </c>
      <c r="AD4" t="n">
        <v>23338.73759163011</v>
      </c>
      <c r="AE4" t="n">
        <v>31933.09040524533</v>
      </c>
      <c r="AF4" t="n">
        <v>3.31183840049881e-06</v>
      </c>
      <c r="AG4" t="n">
        <v>0.1234722222222222</v>
      </c>
      <c r="AH4" t="n">
        <v>28885.44107538056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11.286</v>
      </c>
      <c r="E5" t="n">
        <v>8.859999999999999</v>
      </c>
      <c r="F5" t="n">
        <v>7</v>
      </c>
      <c r="G5" t="n">
        <v>27.98</v>
      </c>
      <c r="H5" t="n">
        <v>0.74</v>
      </c>
      <c r="I5" t="n">
        <v>15</v>
      </c>
      <c r="J5" t="n">
        <v>40.61</v>
      </c>
      <c r="K5" t="n">
        <v>19.54</v>
      </c>
      <c r="L5" t="n">
        <v>1.75</v>
      </c>
      <c r="M5" t="n">
        <v>1</v>
      </c>
      <c r="N5" t="n">
        <v>4.32</v>
      </c>
      <c r="O5" t="n">
        <v>5242.92</v>
      </c>
      <c r="P5" t="n">
        <v>27.78</v>
      </c>
      <c r="Q5" t="n">
        <v>204.18</v>
      </c>
      <c r="R5" t="n">
        <v>30.8</v>
      </c>
      <c r="S5" t="n">
        <v>17.37</v>
      </c>
      <c r="T5" t="n">
        <v>4568.11</v>
      </c>
      <c r="U5" t="n">
        <v>0.5600000000000001</v>
      </c>
      <c r="V5" t="n">
        <v>0.73</v>
      </c>
      <c r="W5" t="n">
        <v>1.18</v>
      </c>
      <c r="X5" t="n">
        <v>0.3</v>
      </c>
      <c r="Y5" t="n">
        <v>1</v>
      </c>
      <c r="Z5" t="n">
        <v>10</v>
      </c>
      <c r="AA5" t="n">
        <v>23.20519327536401</v>
      </c>
      <c r="AB5" t="n">
        <v>31.75036918017151</v>
      </c>
      <c r="AC5" t="n">
        <v>28.72015850757639</v>
      </c>
      <c r="AD5" t="n">
        <v>23205.19327536401</v>
      </c>
      <c r="AE5" t="n">
        <v>31750.36918017151</v>
      </c>
      <c r="AF5" t="n">
        <v>3.322436283380406e-06</v>
      </c>
      <c r="AG5" t="n">
        <v>0.1230555555555555</v>
      </c>
      <c r="AH5" t="n">
        <v>28720.15850757639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11.2835</v>
      </c>
      <c r="E6" t="n">
        <v>8.859999999999999</v>
      </c>
      <c r="F6" t="n">
        <v>7</v>
      </c>
      <c r="G6" t="n">
        <v>27.99</v>
      </c>
      <c r="H6" t="n">
        <v>0.84</v>
      </c>
      <c r="I6" t="n">
        <v>15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27.93</v>
      </c>
      <c r="Q6" t="n">
        <v>204.18</v>
      </c>
      <c r="R6" t="n">
        <v>30.85</v>
      </c>
      <c r="S6" t="n">
        <v>17.37</v>
      </c>
      <c r="T6" t="n">
        <v>4592.31</v>
      </c>
      <c r="U6" t="n">
        <v>0.5600000000000001</v>
      </c>
      <c r="V6" t="n">
        <v>0.73</v>
      </c>
      <c r="W6" t="n">
        <v>1.18</v>
      </c>
      <c r="X6" t="n">
        <v>0.31</v>
      </c>
      <c r="Y6" t="n">
        <v>1</v>
      </c>
      <c r="Z6" t="n">
        <v>10</v>
      </c>
      <c r="AA6" t="n">
        <v>23.28224289595286</v>
      </c>
      <c r="AB6" t="n">
        <v>31.85579187025002</v>
      </c>
      <c r="AC6" t="n">
        <v>28.8155198040758</v>
      </c>
      <c r="AD6" t="n">
        <v>23282.24289595286</v>
      </c>
      <c r="AE6" t="n">
        <v>31855.79187025002</v>
      </c>
      <c r="AF6" t="n">
        <v>3.321700319291407e-06</v>
      </c>
      <c r="AG6" t="n">
        <v>0.1230555555555555</v>
      </c>
      <c r="AH6" t="n">
        <v>28815.5198040758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8.182700000000001</v>
      </c>
      <c r="E2" t="n">
        <v>12.22</v>
      </c>
      <c r="F2" t="n">
        <v>8.06</v>
      </c>
      <c r="G2" t="n">
        <v>7.22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91.54000000000001</v>
      </c>
      <c r="Q2" t="n">
        <v>204.21</v>
      </c>
      <c r="R2" t="n">
        <v>63.88</v>
      </c>
      <c r="S2" t="n">
        <v>17.37</v>
      </c>
      <c r="T2" t="n">
        <v>20847.42</v>
      </c>
      <c r="U2" t="n">
        <v>0.27</v>
      </c>
      <c r="V2" t="n">
        <v>0.63</v>
      </c>
      <c r="W2" t="n">
        <v>1.26</v>
      </c>
      <c r="X2" t="n">
        <v>1.36</v>
      </c>
      <c r="Y2" t="n">
        <v>1</v>
      </c>
      <c r="Z2" t="n">
        <v>10</v>
      </c>
      <c r="AA2" t="n">
        <v>86.24417190511653</v>
      </c>
      <c r="AB2" t="n">
        <v>118.0030808248659</v>
      </c>
      <c r="AC2" t="n">
        <v>106.7410324093355</v>
      </c>
      <c r="AD2" t="n">
        <v>86244.17190511653</v>
      </c>
      <c r="AE2" t="n">
        <v>118003.0808248659</v>
      </c>
      <c r="AF2" t="n">
        <v>2.014511807367433e-06</v>
      </c>
      <c r="AG2" t="n">
        <v>0.1697222222222222</v>
      </c>
      <c r="AH2" t="n">
        <v>106741.0324093355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8.7674</v>
      </c>
      <c r="E3" t="n">
        <v>11.41</v>
      </c>
      <c r="F3" t="n">
        <v>7.7</v>
      </c>
      <c r="G3" t="n">
        <v>9.06</v>
      </c>
      <c r="H3" t="n">
        <v>0.16</v>
      </c>
      <c r="I3" t="n">
        <v>51</v>
      </c>
      <c r="J3" t="n">
        <v>142.15</v>
      </c>
      <c r="K3" t="n">
        <v>47.83</v>
      </c>
      <c r="L3" t="n">
        <v>1.25</v>
      </c>
      <c r="M3" t="n">
        <v>49</v>
      </c>
      <c r="N3" t="n">
        <v>23.07</v>
      </c>
      <c r="O3" t="n">
        <v>17765.46</v>
      </c>
      <c r="P3" t="n">
        <v>87.23999999999999</v>
      </c>
      <c r="Q3" t="n">
        <v>204.21</v>
      </c>
      <c r="R3" t="n">
        <v>53.56</v>
      </c>
      <c r="S3" t="n">
        <v>17.37</v>
      </c>
      <c r="T3" t="n">
        <v>15769.29</v>
      </c>
      <c r="U3" t="n">
        <v>0.32</v>
      </c>
      <c r="V3" t="n">
        <v>0.66</v>
      </c>
      <c r="W3" t="n">
        <v>1.21</v>
      </c>
      <c r="X3" t="n">
        <v>1.01</v>
      </c>
      <c r="Y3" t="n">
        <v>1</v>
      </c>
      <c r="Z3" t="n">
        <v>10</v>
      </c>
      <c r="AA3" t="n">
        <v>76.96608080092122</v>
      </c>
      <c r="AB3" t="n">
        <v>105.3083872556211</v>
      </c>
      <c r="AC3" t="n">
        <v>95.25790257722105</v>
      </c>
      <c r="AD3" t="n">
        <v>76966.08080092122</v>
      </c>
      <c r="AE3" t="n">
        <v>105308.3872556211</v>
      </c>
      <c r="AF3" t="n">
        <v>2.158460021742607e-06</v>
      </c>
      <c r="AG3" t="n">
        <v>0.1584722222222222</v>
      </c>
      <c r="AH3" t="n">
        <v>95257.90257722104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9.1137</v>
      </c>
      <c r="E4" t="n">
        <v>10.97</v>
      </c>
      <c r="F4" t="n">
        <v>7.53</v>
      </c>
      <c r="G4" t="n">
        <v>10.76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85.05</v>
      </c>
      <c r="Q4" t="n">
        <v>204.15</v>
      </c>
      <c r="R4" t="n">
        <v>47.83</v>
      </c>
      <c r="S4" t="n">
        <v>17.37</v>
      </c>
      <c r="T4" t="n">
        <v>12948.82</v>
      </c>
      <c r="U4" t="n">
        <v>0.36</v>
      </c>
      <c r="V4" t="n">
        <v>0.68</v>
      </c>
      <c r="W4" t="n">
        <v>1.21</v>
      </c>
      <c r="X4" t="n">
        <v>0.84</v>
      </c>
      <c r="Y4" t="n">
        <v>1</v>
      </c>
      <c r="Z4" t="n">
        <v>10</v>
      </c>
      <c r="AA4" t="n">
        <v>72.35653319630175</v>
      </c>
      <c r="AB4" t="n">
        <v>99.00140086409597</v>
      </c>
      <c r="AC4" t="n">
        <v>89.55284611499006</v>
      </c>
      <c r="AD4" t="n">
        <v>72356.53319630175</v>
      </c>
      <c r="AE4" t="n">
        <v>99001.40086409597</v>
      </c>
      <c r="AF4" t="n">
        <v>2.243716164445057e-06</v>
      </c>
      <c r="AG4" t="n">
        <v>0.1523611111111111</v>
      </c>
      <c r="AH4" t="n">
        <v>89552.84611499005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9.416399999999999</v>
      </c>
      <c r="E5" t="n">
        <v>10.62</v>
      </c>
      <c r="F5" t="n">
        <v>7.38</v>
      </c>
      <c r="G5" t="n">
        <v>12.65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83.09</v>
      </c>
      <c r="Q5" t="n">
        <v>204.14</v>
      </c>
      <c r="R5" t="n">
        <v>43.19</v>
      </c>
      <c r="S5" t="n">
        <v>17.37</v>
      </c>
      <c r="T5" t="n">
        <v>10663.23</v>
      </c>
      <c r="U5" t="n">
        <v>0.4</v>
      </c>
      <c r="V5" t="n">
        <v>0.6899999999999999</v>
      </c>
      <c r="W5" t="n">
        <v>1.19</v>
      </c>
      <c r="X5" t="n">
        <v>0.6899999999999999</v>
      </c>
      <c r="Y5" t="n">
        <v>1</v>
      </c>
      <c r="Z5" t="n">
        <v>10</v>
      </c>
      <c r="AA5" t="n">
        <v>68.5754674049271</v>
      </c>
      <c r="AB5" t="n">
        <v>93.82797983948983</v>
      </c>
      <c r="AC5" t="n">
        <v>84.87316913202866</v>
      </c>
      <c r="AD5" t="n">
        <v>68575.4674049271</v>
      </c>
      <c r="AE5" t="n">
        <v>93827.97983948982</v>
      </c>
      <c r="AF5" t="n">
        <v>2.318238354442261e-06</v>
      </c>
      <c r="AG5" t="n">
        <v>0.1475</v>
      </c>
      <c r="AH5" t="n">
        <v>84873.16913202866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9.600300000000001</v>
      </c>
      <c r="E6" t="n">
        <v>10.42</v>
      </c>
      <c r="F6" t="n">
        <v>7.29</v>
      </c>
      <c r="G6" t="n">
        <v>14.11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81.89</v>
      </c>
      <c r="Q6" t="n">
        <v>204.15</v>
      </c>
      <c r="R6" t="n">
        <v>40.42</v>
      </c>
      <c r="S6" t="n">
        <v>17.37</v>
      </c>
      <c r="T6" t="n">
        <v>9298.77</v>
      </c>
      <c r="U6" t="n">
        <v>0.43</v>
      </c>
      <c r="V6" t="n">
        <v>0.7</v>
      </c>
      <c r="W6" t="n">
        <v>1.19</v>
      </c>
      <c r="X6" t="n">
        <v>0.6</v>
      </c>
      <c r="Y6" t="n">
        <v>1</v>
      </c>
      <c r="Z6" t="n">
        <v>10</v>
      </c>
      <c r="AA6" t="n">
        <v>66.39239708846317</v>
      </c>
      <c r="AB6" t="n">
        <v>90.84100672224024</v>
      </c>
      <c r="AC6" t="n">
        <v>82.17126853684533</v>
      </c>
      <c r="AD6" t="n">
        <v>66392.39708846317</v>
      </c>
      <c r="AE6" t="n">
        <v>90841.00672224024</v>
      </c>
      <c r="AF6" t="n">
        <v>2.363512985233427e-06</v>
      </c>
      <c r="AG6" t="n">
        <v>0.1447222222222222</v>
      </c>
      <c r="AH6" t="n">
        <v>82171.26853684534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9.787100000000001</v>
      </c>
      <c r="E7" t="n">
        <v>10.22</v>
      </c>
      <c r="F7" t="n">
        <v>7.21</v>
      </c>
      <c r="G7" t="n">
        <v>16.02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80.66</v>
      </c>
      <c r="Q7" t="n">
        <v>204.16</v>
      </c>
      <c r="R7" t="n">
        <v>37.94</v>
      </c>
      <c r="S7" t="n">
        <v>17.37</v>
      </c>
      <c r="T7" t="n">
        <v>8078.56</v>
      </c>
      <c r="U7" t="n">
        <v>0.46</v>
      </c>
      <c r="V7" t="n">
        <v>0.71</v>
      </c>
      <c r="W7" t="n">
        <v>1.18</v>
      </c>
      <c r="X7" t="n">
        <v>0.52</v>
      </c>
      <c r="Y7" t="n">
        <v>1</v>
      </c>
      <c r="Z7" t="n">
        <v>10</v>
      </c>
      <c r="AA7" t="n">
        <v>64.27999409871548</v>
      </c>
      <c r="AB7" t="n">
        <v>87.95072375902619</v>
      </c>
      <c r="AC7" t="n">
        <v>79.5568301231019</v>
      </c>
      <c r="AD7" t="n">
        <v>64279.99409871548</v>
      </c>
      <c r="AE7" t="n">
        <v>87950.72375902619</v>
      </c>
      <c r="AF7" t="n">
        <v>2.409501571594437e-06</v>
      </c>
      <c r="AG7" t="n">
        <v>0.1419444444444445</v>
      </c>
      <c r="AH7" t="n">
        <v>79556.8301231019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9.9231</v>
      </c>
      <c r="E8" t="n">
        <v>10.08</v>
      </c>
      <c r="F8" t="n">
        <v>7.16</v>
      </c>
      <c r="G8" t="n">
        <v>17.89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79.84</v>
      </c>
      <c r="Q8" t="n">
        <v>204.16</v>
      </c>
      <c r="R8" t="n">
        <v>36.19</v>
      </c>
      <c r="S8" t="n">
        <v>17.37</v>
      </c>
      <c r="T8" t="n">
        <v>7218.05</v>
      </c>
      <c r="U8" t="n">
        <v>0.48</v>
      </c>
      <c r="V8" t="n">
        <v>0.71</v>
      </c>
      <c r="W8" t="n">
        <v>1.18</v>
      </c>
      <c r="X8" t="n">
        <v>0.46</v>
      </c>
      <c r="Y8" t="n">
        <v>1</v>
      </c>
      <c r="Z8" t="n">
        <v>10</v>
      </c>
      <c r="AA8" t="n">
        <v>62.85308761506862</v>
      </c>
      <c r="AB8" t="n">
        <v>85.99836735743031</v>
      </c>
      <c r="AC8" t="n">
        <v>77.79080387632432</v>
      </c>
      <c r="AD8" t="n">
        <v>62853.08761506862</v>
      </c>
      <c r="AE8" t="n">
        <v>85998.36735743031</v>
      </c>
      <c r="AF8" t="n">
        <v>2.44298362590438e-06</v>
      </c>
      <c r="AG8" t="n">
        <v>0.14</v>
      </c>
      <c r="AH8" t="n">
        <v>77790.80387632432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10.0195</v>
      </c>
      <c r="E9" t="n">
        <v>9.98</v>
      </c>
      <c r="F9" t="n">
        <v>7.12</v>
      </c>
      <c r="G9" t="n">
        <v>19.41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79.22</v>
      </c>
      <c r="Q9" t="n">
        <v>204.15</v>
      </c>
      <c r="R9" t="n">
        <v>35.1</v>
      </c>
      <c r="S9" t="n">
        <v>17.37</v>
      </c>
      <c r="T9" t="n">
        <v>6682.37</v>
      </c>
      <c r="U9" t="n">
        <v>0.49</v>
      </c>
      <c r="V9" t="n">
        <v>0.72</v>
      </c>
      <c r="W9" t="n">
        <v>1.17</v>
      </c>
      <c r="X9" t="n">
        <v>0.42</v>
      </c>
      <c r="Y9" t="n">
        <v>1</v>
      </c>
      <c r="Z9" t="n">
        <v>10</v>
      </c>
      <c r="AA9" t="n">
        <v>61.83322083058482</v>
      </c>
      <c r="AB9" t="n">
        <v>84.60294062955323</v>
      </c>
      <c r="AC9" t="n">
        <v>76.52855471686166</v>
      </c>
      <c r="AD9" t="n">
        <v>61833.22083058482</v>
      </c>
      <c r="AE9" t="n">
        <v>84602.94062955322</v>
      </c>
      <c r="AF9" t="n">
        <v>2.466716493812311e-06</v>
      </c>
      <c r="AG9" t="n">
        <v>0.1386111111111111</v>
      </c>
      <c r="AH9" t="n">
        <v>76528.55471686166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10.13</v>
      </c>
      <c r="E10" t="n">
        <v>9.869999999999999</v>
      </c>
      <c r="F10" t="n">
        <v>7.07</v>
      </c>
      <c r="G10" t="n">
        <v>21.2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18</v>
      </c>
      <c r="N10" t="n">
        <v>23.71</v>
      </c>
      <c r="O10" t="n">
        <v>18060.85</v>
      </c>
      <c r="P10" t="n">
        <v>78.42</v>
      </c>
      <c r="Q10" t="n">
        <v>204.15</v>
      </c>
      <c r="R10" t="n">
        <v>33.69</v>
      </c>
      <c r="S10" t="n">
        <v>17.37</v>
      </c>
      <c r="T10" t="n">
        <v>5985.28</v>
      </c>
      <c r="U10" t="n">
        <v>0.52</v>
      </c>
      <c r="V10" t="n">
        <v>0.72</v>
      </c>
      <c r="W10" t="n">
        <v>1.16</v>
      </c>
      <c r="X10" t="n">
        <v>0.37</v>
      </c>
      <c r="Y10" t="n">
        <v>1</v>
      </c>
      <c r="Z10" t="n">
        <v>10</v>
      </c>
      <c r="AA10" t="n">
        <v>60.63053869357372</v>
      </c>
      <c r="AB10" t="n">
        <v>82.95737787110426</v>
      </c>
      <c r="AC10" t="n">
        <v>75.0400421585167</v>
      </c>
      <c r="AD10" t="n">
        <v>60630.53869357372</v>
      </c>
      <c r="AE10" t="n">
        <v>82957.37787110425</v>
      </c>
      <c r="AF10" t="n">
        <v>2.493920662939139e-06</v>
      </c>
      <c r="AG10" t="n">
        <v>0.1370833333333333</v>
      </c>
      <c r="AH10" t="n">
        <v>75040.04215851669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10.1793</v>
      </c>
      <c r="E11" t="n">
        <v>9.82</v>
      </c>
      <c r="F11" t="n">
        <v>7.05</v>
      </c>
      <c r="G11" t="n">
        <v>22.25</v>
      </c>
      <c r="H11" t="n">
        <v>0.4</v>
      </c>
      <c r="I11" t="n">
        <v>19</v>
      </c>
      <c r="J11" t="n">
        <v>144.89</v>
      </c>
      <c r="K11" t="n">
        <v>47.83</v>
      </c>
      <c r="L11" t="n">
        <v>3.25</v>
      </c>
      <c r="M11" t="n">
        <v>17</v>
      </c>
      <c r="N11" t="n">
        <v>23.81</v>
      </c>
      <c r="O11" t="n">
        <v>18103.18</v>
      </c>
      <c r="P11" t="n">
        <v>77.94</v>
      </c>
      <c r="Q11" t="n">
        <v>204.15</v>
      </c>
      <c r="R11" t="n">
        <v>32.98</v>
      </c>
      <c r="S11" t="n">
        <v>17.37</v>
      </c>
      <c r="T11" t="n">
        <v>5635.04</v>
      </c>
      <c r="U11" t="n">
        <v>0.53</v>
      </c>
      <c r="V11" t="n">
        <v>0.72</v>
      </c>
      <c r="W11" t="n">
        <v>1.16</v>
      </c>
      <c r="X11" t="n">
        <v>0.35</v>
      </c>
      <c r="Y11" t="n">
        <v>1</v>
      </c>
      <c r="Z11" t="n">
        <v>10</v>
      </c>
      <c r="AA11" t="n">
        <v>60.04184345054573</v>
      </c>
      <c r="AB11" t="n">
        <v>82.15189906819262</v>
      </c>
      <c r="AC11" t="n">
        <v>74.31143712205807</v>
      </c>
      <c r="AD11" t="n">
        <v>60041.84345054573</v>
      </c>
      <c r="AE11" t="n">
        <v>82151.89906819262</v>
      </c>
      <c r="AF11" t="n">
        <v>2.506057907626493e-06</v>
      </c>
      <c r="AG11" t="n">
        <v>0.1363888888888889</v>
      </c>
      <c r="AH11" t="n">
        <v>74311.43712205807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10.2743</v>
      </c>
      <c r="E12" t="n">
        <v>9.73</v>
      </c>
      <c r="F12" t="n">
        <v>7.01</v>
      </c>
      <c r="G12" t="n">
        <v>24.75</v>
      </c>
      <c r="H12" t="n">
        <v>0.43</v>
      </c>
      <c r="I12" t="n">
        <v>17</v>
      </c>
      <c r="J12" t="n">
        <v>145.23</v>
      </c>
      <c r="K12" t="n">
        <v>47.83</v>
      </c>
      <c r="L12" t="n">
        <v>3.5</v>
      </c>
      <c r="M12" t="n">
        <v>15</v>
      </c>
      <c r="N12" t="n">
        <v>23.9</v>
      </c>
      <c r="O12" t="n">
        <v>18145.54</v>
      </c>
      <c r="P12" t="n">
        <v>77.22</v>
      </c>
      <c r="Q12" t="n">
        <v>204.14</v>
      </c>
      <c r="R12" t="n">
        <v>31.9</v>
      </c>
      <c r="S12" t="n">
        <v>17.37</v>
      </c>
      <c r="T12" t="n">
        <v>5105.07</v>
      </c>
      <c r="U12" t="n">
        <v>0.54</v>
      </c>
      <c r="V12" t="n">
        <v>0.73</v>
      </c>
      <c r="W12" t="n">
        <v>1.16</v>
      </c>
      <c r="X12" t="n">
        <v>0.32</v>
      </c>
      <c r="Y12" t="n">
        <v>1</v>
      </c>
      <c r="Z12" t="n">
        <v>10</v>
      </c>
      <c r="AA12" t="n">
        <v>59.02880548798514</v>
      </c>
      <c r="AB12" t="n">
        <v>80.76581583573721</v>
      </c>
      <c r="AC12" t="n">
        <v>73.05763972792775</v>
      </c>
      <c r="AD12" t="n">
        <v>59028.80548798514</v>
      </c>
      <c r="AE12" t="n">
        <v>80765.81583573722</v>
      </c>
      <c r="AF12" t="n">
        <v>2.529446107328292e-06</v>
      </c>
      <c r="AG12" t="n">
        <v>0.1351388888888889</v>
      </c>
      <c r="AH12" t="n">
        <v>73057.63972792774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6.99</v>
      </c>
      <c r="G13" t="n">
        <v>26.21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14</v>
      </c>
      <c r="N13" t="n">
        <v>23.99</v>
      </c>
      <c r="O13" t="n">
        <v>18187.93</v>
      </c>
      <c r="P13" t="n">
        <v>76.76000000000001</v>
      </c>
      <c r="Q13" t="n">
        <v>204.16</v>
      </c>
      <c r="R13" t="n">
        <v>31.24</v>
      </c>
      <c r="S13" t="n">
        <v>17.37</v>
      </c>
      <c r="T13" t="n">
        <v>4782.13</v>
      </c>
      <c r="U13" t="n">
        <v>0.5600000000000001</v>
      </c>
      <c r="V13" t="n">
        <v>0.73</v>
      </c>
      <c r="W13" t="n">
        <v>1.16</v>
      </c>
      <c r="X13" t="n">
        <v>0.3</v>
      </c>
      <c r="Y13" t="n">
        <v>1</v>
      </c>
      <c r="Z13" t="n">
        <v>10</v>
      </c>
      <c r="AA13" t="n">
        <v>58.43152598851707</v>
      </c>
      <c r="AB13" t="n">
        <v>79.94859167445357</v>
      </c>
      <c r="AC13" t="n">
        <v>72.31841029361546</v>
      </c>
      <c r="AD13" t="n">
        <v>58431.52598851707</v>
      </c>
      <c r="AE13" t="n">
        <v>79948.59167445356</v>
      </c>
      <c r="AF13" t="n">
        <v>2.54315897810082e-06</v>
      </c>
      <c r="AG13" t="n">
        <v>0.1344444444444444</v>
      </c>
      <c r="AH13" t="n">
        <v>72318.41029361545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10.3932</v>
      </c>
      <c r="E14" t="n">
        <v>9.619999999999999</v>
      </c>
      <c r="F14" t="n">
        <v>6.96</v>
      </c>
      <c r="G14" t="n">
        <v>27.84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13</v>
      </c>
      <c r="N14" t="n">
        <v>24.09</v>
      </c>
      <c r="O14" t="n">
        <v>18230.35</v>
      </c>
      <c r="P14" t="n">
        <v>76.36</v>
      </c>
      <c r="Q14" t="n">
        <v>204.19</v>
      </c>
      <c r="R14" t="n">
        <v>30.26</v>
      </c>
      <c r="S14" t="n">
        <v>17.37</v>
      </c>
      <c r="T14" t="n">
        <v>4296.53</v>
      </c>
      <c r="U14" t="n">
        <v>0.57</v>
      </c>
      <c r="V14" t="n">
        <v>0.73</v>
      </c>
      <c r="W14" t="n">
        <v>1.16</v>
      </c>
      <c r="X14" t="n">
        <v>0.27</v>
      </c>
      <c r="Y14" t="n">
        <v>1</v>
      </c>
      <c r="Z14" t="n">
        <v>10</v>
      </c>
      <c r="AA14" t="n">
        <v>57.80869987014697</v>
      </c>
      <c r="AB14" t="n">
        <v>79.09641350215092</v>
      </c>
      <c r="AC14" t="n">
        <v>71.54756281003752</v>
      </c>
      <c r="AD14" t="n">
        <v>57808.69987014697</v>
      </c>
      <c r="AE14" t="n">
        <v>79096.41350215093</v>
      </c>
      <c r="AF14" t="n">
        <v>2.558718285691911e-06</v>
      </c>
      <c r="AG14" t="n">
        <v>0.1336111111111111</v>
      </c>
      <c r="AH14" t="n">
        <v>71547.56281003752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10.4357</v>
      </c>
      <c r="E15" t="n">
        <v>9.58</v>
      </c>
      <c r="F15" t="n">
        <v>6.95</v>
      </c>
      <c r="G15" t="n">
        <v>29.78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75.87</v>
      </c>
      <c r="Q15" t="n">
        <v>204.14</v>
      </c>
      <c r="R15" t="n">
        <v>29.93</v>
      </c>
      <c r="S15" t="n">
        <v>17.37</v>
      </c>
      <c r="T15" t="n">
        <v>4135.63</v>
      </c>
      <c r="U15" t="n">
        <v>0.58</v>
      </c>
      <c r="V15" t="n">
        <v>0.73</v>
      </c>
      <c r="W15" t="n">
        <v>1.16</v>
      </c>
      <c r="X15" t="n">
        <v>0.26</v>
      </c>
      <c r="Y15" t="n">
        <v>1</v>
      </c>
      <c r="Z15" t="n">
        <v>10</v>
      </c>
      <c r="AA15" t="n">
        <v>57.30180459111748</v>
      </c>
      <c r="AB15" t="n">
        <v>78.40285701874171</v>
      </c>
      <c r="AC15" t="n">
        <v>70.92019838399202</v>
      </c>
      <c r="AD15" t="n">
        <v>57301.80459111748</v>
      </c>
      <c r="AE15" t="n">
        <v>78402.85701874171</v>
      </c>
      <c r="AF15" t="n">
        <v>2.569181427663768e-06</v>
      </c>
      <c r="AG15" t="n">
        <v>0.1330555555555556</v>
      </c>
      <c r="AH15" t="n">
        <v>70920.19838399201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10.495</v>
      </c>
      <c r="E16" t="n">
        <v>9.529999999999999</v>
      </c>
      <c r="F16" t="n">
        <v>6.92</v>
      </c>
      <c r="G16" t="n">
        <v>31.96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75.23999999999999</v>
      </c>
      <c r="Q16" t="n">
        <v>204.17</v>
      </c>
      <c r="R16" t="n">
        <v>29.17</v>
      </c>
      <c r="S16" t="n">
        <v>17.37</v>
      </c>
      <c r="T16" t="n">
        <v>3762.82</v>
      </c>
      <c r="U16" t="n">
        <v>0.6</v>
      </c>
      <c r="V16" t="n">
        <v>0.74</v>
      </c>
      <c r="W16" t="n">
        <v>1.15</v>
      </c>
      <c r="X16" t="n">
        <v>0.23</v>
      </c>
      <c r="Y16" t="n">
        <v>1</v>
      </c>
      <c r="Z16" t="n">
        <v>10</v>
      </c>
      <c r="AA16" t="n">
        <v>56.59348310285938</v>
      </c>
      <c r="AB16" t="n">
        <v>77.43370030956883</v>
      </c>
      <c r="AC16" t="n">
        <v>70.04353663092232</v>
      </c>
      <c r="AD16" t="n">
        <v>56593.48310285938</v>
      </c>
      <c r="AE16" t="n">
        <v>77433.70030956884</v>
      </c>
      <c r="AF16" t="n">
        <v>2.583780588109206e-06</v>
      </c>
      <c r="AG16" t="n">
        <v>0.1323611111111111</v>
      </c>
      <c r="AH16" t="n">
        <v>70043.53663092232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10.491</v>
      </c>
      <c r="E17" t="n">
        <v>9.529999999999999</v>
      </c>
      <c r="F17" t="n">
        <v>6.93</v>
      </c>
      <c r="G17" t="n">
        <v>31.98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75.23999999999999</v>
      </c>
      <c r="Q17" t="n">
        <v>204.17</v>
      </c>
      <c r="R17" t="n">
        <v>29.09</v>
      </c>
      <c r="S17" t="n">
        <v>17.37</v>
      </c>
      <c r="T17" t="n">
        <v>3723.34</v>
      </c>
      <c r="U17" t="n">
        <v>0.6</v>
      </c>
      <c r="V17" t="n">
        <v>0.74</v>
      </c>
      <c r="W17" t="n">
        <v>1.16</v>
      </c>
      <c r="X17" t="n">
        <v>0.24</v>
      </c>
      <c r="Y17" t="n">
        <v>1</v>
      </c>
      <c r="Z17" t="n">
        <v>10</v>
      </c>
      <c r="AA17" t="n">
        <v>56.63671326149678</v>
      </c>
      <c r="AB17" t="n">
        <v>77.4928497197965</v>
      </c>
      <c r="AC17" t="n">
        <v>70.09704090445457</v>
      </c>
      <c r="AD17" t="n">
        <v>56636.71326149678</v>
      </c>
      <c r="AE17" t="n">
        <v>77492.84971979649</v>
      </c>
      <c r="AF17" t="n">
        <v>2.582795821805973e-06</v>
      </c>
      <c r="AG17" t="n">
        <v>0.1323611111111111</v>
      </c>
      <c r="AH17" t="n">
        <v>70097.04090445457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10.5371</v>
      </c>
      <c r="E18" t="n">
        <v>9.49</v>
      </c>
      <c r="F18" t="n">
        <v>6.92</v>
      </c>
      <c r="G18" t="n">
        <v>34.58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74.91</v>
      </c>
      <c r="Q18" t="n">
        <v>204.15</v>
      </c>
      <c r="R18" t="n">
        <v>28.91</v>
      </c>
      <c r="S18" t="n">
        <v>17.37</v>
      </c>
      <c r="T18" t="n">
        <v>3635.82</v>
      </c>
      <c r="U18" t="n">
        <v>0.6</v>
      </c>
      <c r="V18" t="n">
        <v>0.74</v>
      </c>
      <c r="W18" t="n">
        <v>1.15</v>
      </c>
      <c r="X18" t="n">
        <v>0.22</v>
      </c>
      <c r="Y18" t="n">
        <v>1</v>
      </c>
      <c r="Z18" t="n">
        <v>10</v>
      </c>
      <c r="AA18" t="n">
        <v>56.20337608668274</v>
      </c>
      <c r="AB18" t="n">
        <v>76.89993867972932</v>
      </c>
      <c r="AC18" t="n">
        <v>69.56071646189537</v>
      </c>
      <c r="AD18" t="n">
        <v>56203.37608668274</v>
      </c>
      <c r="AE18" t="n">
        <v>76899.93867972931</v>
      </c>
      <c r="AF18" t="n">
        <v>2.594145253450741e-06</v>
      </c>
      <c r="AG18" t="n">
        <v>0.1318055555555556</v>
      </c>
      <c r="AH18" t="n">
        <v>69560.71646189537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10.542</v>
      </c>
      <c r="E19" t="n">
        <v>9.49</v>
      </c>
      <c r="F19" t="n">
        <v>6.91</v>
      </c>
      <c r="G19" t="n">
        <v>34.55</v>
      </c>
      <c r="H19" t="n">
        <v>0.63</v>
      </c>
      <c r="I19" t="n">
        <v>12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74.42</v>
      </c>
      <c r="Q19" t="n">
        <v>204.14</v>
      </c>
      <c r="R19" t="n">
        <v>28.67</v>
      </c>
      <c r="S19" t="n">
        <v>17.37</v>
      </c>
      <c r="T19" t="n">
        <v>3515.14</v>
      </c>
      <c r="U19" t="n">
        <v>0.61</v>
      </c>
      <c r="V19" t="n">
        <v>0.74</v>
      </c>
      <c r="W19" t="n">
        <v>1.16</v>
      </c>
      <c r="X19" t="n">
        <v>0.22</v>
      </c>
      <c r="Y19" t="n">
        <v>1</v>
      </c>
      <c r="Z19" t="n">
        <v>10</v>
      </c>
      <c r="AA19" t="n">
        <v>55.90293349699387</v>
      </c>
      <c r="AB19" t="n">
        <v>76.48885987392563</v>
      </c>
      <c r="AC19" t="n">
        <v>69.1888704403647</v>
      </c>
      <c r="AD19" t="n">
        <v>55902.93349699387</v>
      </c>
      <c r="AE19" t="n">
        <v>76488.85987392563</v>
      </c>
      <c r="AF19" t="n">
        <v>2.595351592172202e-06</v>
      </c>
      <c r="AG19" t="n">
        <v>0.1318055555555556</v>
      </c>
      <c r="AH19" t="n">
        <v>69188.8704403647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10.6107</v>
      </c>
      <c r="E20" t="n">
        <v>9.42</v>
      </c>
      <c r="F20" t="n">
        <v>6.88</v>
      </c>
      <c r="G20" t="n">
        <v>37.52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9</v>
      </c>
      <c r="N20" t="n">
        <v>24.66</v>
      </c>
      <c r="O20" t="n">
        <v>18485.59</v>
      </c>
      <c r="P20" t="n">
        <v>73.89</v>
      </c>
      <c r="Q20" t="n">
        <v>204.18</v>
      </c>
      <c r="R20" t="n">
        <v>27.65</v>
      </c>
      <c r="S20" t="n">
        <v>17.37</v>
      </c>
      <c r="T20" t="n">
        <v>3010.86</v>
      </c>
      <c r="U20" t="n">
        <v>0.63</v>
      </c>
      <c r="V20" t="n">
        <v>0.74</v>
      </c>
      <c r="W20" t="n">
        <v>1.15</v>
      </c>
      <c r="X20" t="n">
        <v>0.19</v>
      </c>
      <c r="Y20" t="n">
        <v>1</v>
      </c>
      <c r="Z20" t="n">
        <v>10</v>
      </c>
      <c r="AA20" t="n">
        <v>55.21279813837326</v>
      </c>
      <c r="AB20" t="n">
        <v>75.54458622963817</v>
      </c>
      <c r="AC20" t="n">
        <v>68.33471694739137</v>
      </c>
      <c r="AD20" t="n">
        <v>55212.79813837326</v>
      </c>
      <c r="AE20" t="n">
        <v>75544.58622963817</v>
      </c>
      <c r="AF20" t="n">
        <v>2.612264953430239e-06</v>
      </c>
      <c r="AG20" t="n">
        <v>0.1308333333333333</v>
      </c>
      <c r="AH20" t="n">
        <v>68334.71694739137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10.6013</v>
      </c>
      <c r="E21" t="n">
        <v>9.43</v>
      </c>
      <c r="F21" t="n">
        <v>6.89</v>
      </c>
      <c r="G21" t="n">
        <v>37.56</v>
      </c>
      <c r="H21" t="n">
        <v>0.6899999999999999</v>
      </c>
      <c r="I21" t="n">
        <v>11</v>
      </c>
      <c r="J21" t="n">
        <v>148.33</v>
      </c>
      <c r="K21" t="n">
        <v>47.83</v>
      </c>
      <c r="L21" t="n">
        <v>5.75</v>
      </c>
      <c r="M21" t="n">
        <v>9</v>
      </c>
      <c r="N21" t="n">
        <v>24.75</v>
      </c>
      <c r="O21" t="n">
        <v>18528.25</v>
      </c>
      <c r="P21" t="n">
        <v>73.58</v>
      </c>
      <c r="Q21" t="n">
        <v>204.14</v>
      </c>
      <c r="R21" t="n">
        <v>27.93</v>
      </c>
      <c r="S21" t="n">
        <v>17.37</v>
      </c>
      <c r="T21" t="n">
        <v>3152.35</v>
      </c>
      <c r="U21" t="n">
        <v>0.62</v>
      </c>
      <c r="V21" t="n">
        <v>0.74</v>
      </c>
      <c r="W21" t="n">
        <v>1.15</v>
      </c>
      <c r="X21" t="n">
        <v>0.2</v>
      </c>
      <c r="Y21" t="n">
        <v>1</v>
      </c>
      <c r="Z21" t="n">
        <v>10</v>
      </c>
      <c r="AA21" t="n">
        <v>55.12345192818171</v>
      </c>
      <c r="AB21" t="n">
        <v>75.42233880317755</v>
      </c>
      <c r="AC21" t="n">
        <v>68.22413664373677</v>
      </c>
      <c r="AD21" t="n">
        <v>55123.45192818171</v>
      </c>
      <c r="AE21" t="n">
        <v>75422.33880317755</v>
      </c>
      <c r="AF21" t="n">
        <v>2.60995075261764e-06</v>
      </c>
      <c r="AG21" t="n">
        <v>0.1309722222222222</v>
      </c>
      <c r="AH21" t="n">
        <v>68224.13664373677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10.6503</v>
      </c>
      <c r="E22" t="n">
        <v>9.390000000000001</v>
      </c>
      <c r="F22" t="n">
        <v>6.87</v>
      </c>
      <c r="G22" t="n">
        <v>41.23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8</v>
      </c>
      <c r="N22" t="n">
        <v>24.85</v>
      </c>
      <c r="O22" t="n">
        <v>18570.94</v>
      </c>
      <c r="P22" t="n">
        <v>73.06</v>
      </c>
      <c r="Q22" t="n">
        <v>204.14</v>
      </c>
      <c r="R22" t="n">
        <v>27.51</v>
      </c>
      <c r="S22" t="n">
        <v>17.37</v>
      </c>
      <c r="T22" t="n">
        <v>2948.55</v>
      </c>
      <c r="U22" t="n">
        <v>0.63</v>
      </c>
      <c r="V22" t="n">
        <v>0.74</v>
      </c>
      <c r="W22" t="n">
        <v>1.15</v>
      </c>
      <c r="X22" t="n">
        <v>0.18</v>
      </c>
      <c r="Y22" t="n">
        <v>1</v>
      </c>
      <c r="Z22" t="n">
        <v>10</v>
      </c>
      <c r="AA22" t="n">
        <v>54.56759663589543</v>
      </c>
      <c r="AB22" t="n">
        <v>74.66179306966706</v>
      </c>
      <c r="AC22" t="n">
        <v>67.53617632759962</v>
      </c>
      <c r="AD22" t="n">
        <v>54567.59663589542</v>
      </c>
      <c r="AE22" t="n">
        <v>74661.79306966705</v>
      </c>
      <c r="AF22" t="n">
        <v>2.622014139832252e-06</v>
      </c>
      <c r="AG22" t="n">
        <v>0.1304166666666667</v>
      </c>
      <c r="AH22" t="n">
        <v>67536.17632759962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10.6645</v>
      </c>
      <c r="E23" t="n">
        <v>9.380000000000001</v>
      </c>
      <c r="F23" t="n">
        <v>6.86</v>
      </c>
      <c r="G23" t="n">
        <v>41.16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8</v>
      </c>
      <c r="N23" t="n">
        <v>24.95</v>
      </c>
      <c r="O23" t="n">
        <v>18613.66</v>
      </c>
      <c r="P23" t="n">
        <v>73.02</v>
      </c>
      <c r="Q23" t="n">
        <v>204.15</v>
      </c>
      <c r="R23" t="n">
        <v>27.05</v>
      </c>
      <c r="S23" t="n">
        <v>17.37</v>
      </c>
      <c r="T23" t="n">
        <v>2715.82</v>
      </c>
      <c r="U23" t="n">
        <v>0.64</v>
      </c>
      <c r="V23" t="n">
        <v>0.74</v>
      </c>
      <c r="W23" t="n">
        <v>1.15</v>
      </c>
      <c r="X23" t="n">
        <v>0.17</v>
      </c>
      <c r="Y23" t="n">
        <v>1</v>
      </c>
      <c r="Z23" t="n">
        <v>10</v>
      </c>
      <c r="AA23" t="n">
        <v>54.45474109291654</v>
      </c>
      <c r="AB23" t="n">
        <v>74.50737913692824</v>
      </c>
      <c r="AC23" t="n">
        <v>67.39649944388003</v>
      </c>
      <c r="AD23" t="n">
        <v>54454.74109291653</v>
      </c>
      <c r="AE23" t="n">
        <v>74507.37913692824</v>
      </c>
      <c r="AF23" t="n">
        <v>2.625510060208732e-06</v>
      </c>
      <c r="AG23" t="n">
        <v>0.1302777777777778</v>
      </c>
      <c r="AH23" t="n">
        <v>67396.49944388003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10.7136</v>
      </c>
      <c r="E24" t="n">
        <v>9.33</v>
      </c>
      <c r="F24" t="n">
        <v>6.85</v>
      </c>
      <c r="G24" t="n">
        <v>45.64</v>
      </c>
      <c r="H24" t="n">
        <v>0.77</v>
      </c>
      <c r="I24" t="n">
        <v>9</v>
      </c>
      <c r="J24" t="n">
        <v>149.37</v>
      </c>
      <c r="K24" t="n">
        <v>47.83</v>
      </c>
      <c r="L24" t="n">
        <v>6.5</v>
      </c>
      <c r="M24" t="n">
        <v>7</v>
      </c>
      <c r="N24" t="n">
        <v>25.04</v>
      </c>
      <c r="O24" t="n">
        <v>18656.42</v>
      </c>
      <c r="P24" t="n">
        <v>72.23999999999999</v>
      </c>
      <c r="Q24" t="n">
        <v>204.14</v>
      </c>
      <c r="R24" t="n">
        <v>26.66</v>
      </c>
      <c r="S24" t="n">
        <v>17.37</v>
      </c>
      <c r="T24" t="n">
        <v>2527.53</v>
      </c>
      <c r="U24" t="n">
        <v>0.65</v>
      </c>
      <c r="V24" t="n">
        <v>0.75</v>
      </c>
      <c r="W24" t="n">
        <v>1.15</v>
      </c>
      <c r="X24" t="n">
        <v>0.15</v>
      </c>
      <c r="Y24" t="n">
        <v>1</v>
      </c>
      <c r="Z24" t="n">
        <v>10</v>
      </c>
      <c r="AA24" t="n">
        <v>53.79417594695925</v>
      </c>
      <c r="AB24" t="n">
        <v>73.60356476215246</v>
      </c>
      <c r="AC24" t="n">
        <v>66.57894384452112</v>
      </c>
      <c r="AD24" t="n">
        <v>53794.17594695925</v>
      </c>
      <c r="AE24" t="n">
        <v>73603.56476215245</v>
      </c>
      <c r="AF24" t="n">
        <v>2.637598066580924e-06</v>
      </c>
      <c r="AG24" t="n">
        <v>0.1295833333333333</v>
      </c>
      <c r="AH24" t="n">
        <v>66578.94384452113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10.6993</v>
      </c>
      <c r="E25" t="n">
        <v>9.35</v>
      </c>
      <c r="F25" t="n">
        <v>6.86</v>
      </c>
      <c r="G25" t="n">
        <v>45.72</v>
      </c>
      <c r="H25" t="n">
        <v>0.8</v>
      </c>
      <c r="I25" t="n">
        <v>9</v>
      </c>
      <c r="J25" t="n">
        <v>149.72</v>
      </c>
      <c r="K25" t="n">
        <v>47.83</v>
      </c>
      <c r="L25" t="n">
        <v>6.75</v>
      </c>
      <c r="M25" t="n">
        <v>7</v>
      </c>
      <c r="N25" t="n">
        <v>25.14</v>
      </c>
      <c r="O25" t="n">
        <v>18699.2</v>
      </c>
      <c r="P25" t="n">
        <v>72.64</v>
      </c>
      <c r="Q25" t="n">
        <v>204.15</v>
      </c>
      <c r="R25" t="n">
        <v>27.05</v>
      </c>
      <c r="S25" t="n">
        <v>17.37</v>
      </c>
      <c r="T25" t="n">
        <v>2721.39</v>
      </c>
      <c r="U25" t="n">
        <v>0.64</v>
      </c>
      <c r="V25" t="n">
        <v>0.74</v>
      </c>
      <c r="W25" t="n">
        <v>1.15</v>
      </c>
      <c r="X25" t="n">
        <v>0.17</v>
      </c>
      <c r="Y25" t="n">
        <v>1</v>
      </c>
      <c r="Z25" t="n">
        <v>10</v>
      </c>
      <c r="AA25" t="n">
        <v>54.08967944831229</v>
      </c>
      <c r="AB25" t="n">
        <v>74.00788568939787</v>
      </c>
      <c r="AC25" t="n">
        <v>66.94467694993835</v>
      </c>
      <c r="AD25" t="n">
        <v>54089.67944831229</v>
      </c>
      <c r="AE25" t="n">
        <v>74007.88568939787</v>
      </c>
      <c r="AF25" t="n">
        <v>2.634077527046864e-06</v>
      </c>
      <c r="AG25" t="n">
        <v>0.1298611111111111</v>
      </c>
      <c r="AH25" t="n">
        <v>66944.67694993835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10.6977</v>
      </c>
      <c r="E26" t="n">
        <v>9.35</v>
      </c>
      <c r="F26" t="n">
        <v>6.86</v>
      </c>
      <c r="G26" t="n">
        <v>45.73</v>
      </c>
      <c r="H26" t="n">
        <v>0.83</v>
      </c>
      <c r="I26" t="n">
        <v>9</v>
      </c>
      <c r="J26" t="n">
        <v>150.07</v>
      </c>
      <c r="K26" t="n">
        <v>47.83</v>
      </c>
      <c r="L26" t="n">
        <v>7</v>
      </c>
      <c r="M26" t="n">
        <v>7</v>
      </c>
      <c r="N26" t="n">
        <v>25.24</v>
      </c>
      <c r="O26" t="n">
        <v>18742.03</v>
      </c>
      <c r="P26" t="n">
        <v>72.31999999999999</v>
      </c>
      <c r="Q26" t="n">
        <v>204.16</v>
      </c>
      <c r="R26" t="n">
        <v>27.04</v>
      </c>
      <c r="S26" t="n">
        <v>17.37</v>
      </c>
      <c r="T26" t="n">
        <v>2717.91</v>
      </c>
      <c r="U26" t="n">
        <v>0.64</v>
      </c>
      <c r="V26" t="n">
        <v>0.74</v>
      </c>
      <c r="W26" t="n">
        <v>1.15</v>
      </c>
      <c r="X26" t="n">
        <v>0.17</v>
      </c>
      <c r="Y26" t="n">
        <v>1</v>
      </c>
      <c r="Z26" t="n">
        <v>10</v>
      </c>
      <c r="AA26" t="n">
        <v>53.93467749508993</v>
      </c>
      <c r="AB26" t="n">
        <v>73.79580517879558</v>
      </c>
      <c r="AC26" t="n">
        <v>66.75283710561101</v>
      </c>
      <c r="AD26" t="n">
        <v>53934.67749508993</v>
      </c>
      <c r="AE26" t="n">
        <v>73795.80517879558</v>
      </c>
      <c r="AF26" t="n">
        <v>2.63368362052557e-06</v>
      </c>
      <c r="AG26" t="n">
        <v>0.1298611111111111</v>
      </c>
      <c r="AH26" t="n">
        <v>66752.837105611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10.7038</v>
      </c>
      <c r="E27" t="n">
        <v>9.34</v>
      </c>
      <c r="F27" t="n">
        <v>6.85</v>
      </c>
      <c r="G27" t="n">
        <v>45.69</v>
      </c>
      <c r="H27" t="n">
        <v>0.85</v>
      </c>
      <c r="I27" t="n">
        <v>9</v>
      </c>
      <c r="J27" t="n">
        <v>150.41</v>
      </c>
      <c r="K27" t="n">
        <v>47.83</v>
      </c>
      <c r="L27" t="n">
        <v>7.25</v>
      </c>
      <c r="M27" t="n">
        <v>7</v>
      </c>
      <c r="N27" t="n">
        <v>25.33</v>
      </c>
      <c r="O27" t="n">
        <v>18784.88</v>
      </c>
      <c r="P27" t="n">
        <v>71.84999999999999</v>
      </c>
      <c r="Q27" t="n">
        <v>204.14</v>
      </c>
      <c r="R27" t="n">
        <v>26.88</v>
      </c>
      <c r="S27" t="n">
        <v>17.37</v>
      </c>
      <c r="T27" t="n">
        <v>2636.91</v>
      </c>
      <c r="U27" t="n">
        <v>0.65</v>
      </c>
      <c r="V27" t="n">
        <v>0.75</v>
      </c>
      <c r="W27" t="n">
        <v>1.15</v>
      </c>
      <c r="X27" t="n">
        <v>0.16</v>
      </c>
      <c r="Y27" t="n">
        <v>1</v>
      </c>
      <c r="Z27" t="n">
        <v>10</v>
      </c>
      <c r="AA27" t="n">
        <v>53.64371676064749</v>
      </c>
      <c r="AB27" t="n">
        <v>73.39769986564997</v>
      </c>
      <c r="AC27" t="n">
        <v>66.39272640480759</v>
      </c>
      <c r="AD27" t="n">
        <v>53643.71676064749</v>
      </c>
      <c r="AE27" t="n">
        <v>73397.69986564996</v>
      </c>
      <c r="AF27" t="n">
        <v>2.635185389138002e-06</v>
      </c>
      <c r="AG27" t="n">
        <v>0.1297222222222222</v>
      </c>
      <c r="AH27" t="n">
        <v>66392.72640480759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10.7752</v>
      </c>
      <c r="E28" t="n">
        <v>9.279999999999999</v>
      </c>
      <c r="F28" t="n">
        <v>6.82</v>
      </c>
      <c r="G28" t="n">
        <v>51.16</v>
      </c>
      <c r="H28" t="n">
        <v>0.88</v>
      </c>
      <c r="I28" t="n">
        <v>8</v>
      </c>
      <c r="J28" t="n">
        <v>150.76</v>
      </c>
      <c r="K28" t="n">
        <v>47.83</v>
      </c>
      <c r="L28" t="n">
        <v>7.5</v>
      </c>
      <c r="M28" t="n">
        <v>6</v>
      </c>
      <c r="N28" t="n">
        <v>25.43</v>
      </c>
      <c r="O28" t="n">
        <v>18827.77</v>
      </c>
      <c r="P28" t="n">
        <v>71.22</v>
      </c>
      <c r="Q28" t="n">
        <v>204.14</v>
      </c>
      <c r="R28" t="n">
        <v>25.85</v>
      </c>
      <c r="S28" t="n">
        <v>17.37</v>
      </c>
      <c r="T28" t="n">
        <v>2127.55</v>
      </c>
      <c r="U28" t="n">
        <v>0.67</v>
      </c>
      <c r="V28" t="n">
        <v>0.75</v>
      </c>
      <c r="W28" t="n">
        <v>1.15</v>
      </c>
      <c r="X28" t="n">
        <v>0.13</v>
      </c>
      <c r="Y28" t="n">
        <v>1</v>
      </c>
      <c r="Z28" t="n">
        <v>10</v>
      </c>
      <c r="AA28" t="n">
        <v>52.91544550166028</v>
      </c>
      <c r="AB28" t="n">
        <v>72.40124700004377</v>
      </c>
      <c r="AC28" t="n">
        <v>65.49137360216413</v>
      </c>
      <c r="AD28" t="n">
        <v>52915.44550166028</v>
      </c>
      <c r="AE28" t="n">
        <v>72401.24700004376</v>
      </c>
      <c r="AF28" t="n">
        <v>2.652763467650722e-06</v>
      </c>
      <c r="AG28" t="n">
        <v>0.1288888888888889</v>
      </c>
      <c r="AH28" t="n">
        <v>65491.37360216414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10.7598</v>
      </c>
      <c r="E29" t="n">
        <v>9.289999999999999</v>
      </c>
      <c r="F29" t="n">
        <v>6.83</v>
      </c>
      <c r="G29" t="n">
        <v>51.26</v>
      </c>
      <c r="H29" t="n">
        <v>0.91</v>
      </c>
      <c r="I29" t="n">
        <v>8</v>
      </c>
      <c r="J29" t="n">
        <v>151.11</v>
      </c>
      <c r="K29" t="n">
        <v>47.83</v>
      </c>
      <c r="L29" t="n">
        <v>7.75</v>
      </c>
      <c r="M29" t="n">
        <v>6</v>
      </c>
      <c r="N29" t="n">
        <v>25.53</v>
      </c>
      <c r="O29" t="n">
        <v>18870.7</v>
      </c>
      <c r="P29" t="n">
        <v>70.93000000000001</v>
      </c>
      <c r="Q29" t="n">
        <v>204.15</v>
      </c>
      <c r="R29" t="n">
        <v>26.33</v>
      </c>
      <c r="S29" t="n">
        <v>17.37</v>
      </c>
      <c r="T29" t="n">
        <v>2366.61</v>
      </c>
      <c r="U29" t="n">
        <v>0.66</v>
      </c>
      <c r="V29" t="n">
        <v>0.75</v>
      </c>
      <c r="W29" t="n">
        <v>1.15</v>
      </c>
      <c r="X29" t="n">
        <v>0.14</v>
      </c>
      <c r="Y29" t="n">
        <v>1</v>
      </c>
      <c r="Z29" t="n">
        <v>10</v>
      </c>
      <c r="AA29" t="n">
        <v>52.86390131936121</v>
      </c>
      <c r="AB29" t="n">
        <v>72.33072197585338</v>
      </c>
      <c r="AC29" t="n">
        <v>65.42757938729996</v>
      </c>
      <c r="AD29" t="n">
        <v>52863.90131936121</v>
      </c>
      <c r="AE29" t="n">
        <v>72330.72197585338</v>
      </c>
      <c r="AF29" t="n">
        <v>2.648972117383272e-06</v>
      </c>
      <c r="AG29" t="n">
        <v>0.1290277777777778</v>
      </c>
      <c r="AH29" t="n">
        <v>65427.57938729996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10.7694</v>
      </c>
      <c r="E30" t="n">
        <v>9.289999999999999</v>
      </c>
      <c r="F30" t="n">
        <v>6.83</v>
      </c>
      <c r="G30" t="n">
        <v>51.2</v>
      </c>
      <c r="H30" t="n">
        <v>0.9399999999999999</v>
      </c>
      <c r="I30" t="n">
        <v>8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70.76000000000001</v>
      </c>
      <c r="Q30" t="n">
        <v>204.17</v>
      </c>
      <c r="R30" t="n">
        <v>26.06</v>
      </c>
      <c r="S30" t="n">
        <v>17.37</v>
      </c>
      <c r="T30" t="n">
        <v>2230.09</v>
      </c>
      <c r="U30" t="n">
        <v>0.67</v>
      </c>
      <c r="V30" t="n">
        <v>0.75</v>
      </c>
      <c r="W30" t="n">
        <v>1.15</v>
      </c>
      <c r="X30" t="n">
        <v>0.13</v>
      </c>
      <c r="Y30" t="n">
        <v>1</v>
      </c>
      <c r="Z30" t="n">
        <v>10</v>
      </c>
      <c r="AA30" t="n">
        <v>52.73269945950568</v>
      </c>
      <c r="AB30" t="n">
        <v>72.15120580298159</v>
      </c>
      <c r="AC30" t="n">
        <v>65.26519598601446</v>
      </c>
      <c r="AD30" t="n">
        <v>52732.69945950568</v>
      </c>
      <c r="AE30" t="n">
        <v>72151.2058029816</v>
      </c>
      <c r="AF30" t="n">
        <v>2.651335556511033e-06</v>
      </c>
      <c r="AG30" t="n">
        <v>0.1290277777777778</v>
      </c>
      <c r="AH30" t="n">
        <v>65265.19598601446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10.7643</v>
      </c>
      <c r="E31" t="n">
        <v>9.289999999999999</v>
      </c>
      <c r="F31" t="n">
        <v>6.83</v>
      </c>
      <c r="G31" t="n">
        <v>51.23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6</v>
      </c>
      <c r="N31" t="n">
        <v>25.73</v>
      </c>
      <c r="O31" t="n">
        <v>18956.65</v>
      </c>
      <c r="P31" t="n">
        <v>70.28</v>
      </c>
      <c r="Q31" t="n">
        <v>204.14</v>
      </c>
      <c r="R31" t="n">
        <v>26.07</v>
      </c>
      <c r="S31" t="n">
        <v>17.37</v>
      </c>
      <c r="T31" t="n">
        <v>2235.97</v>
      </c>
      <c r="U31" t="n">
        <v>0.67</v>
      </c>
      <c r="V31" t="n">
        <v>0.75</v>
      </c>
      <c r="W31" t="n">
        <v>1.15</v>
      </c>
      <c r="X31" t="n">
        <v>0.14</v>
      </c>
      <c r="Y31" t="n">
        <v>1</v>
      </c>
      <c r="Z31" t="n">
        <v>10</v>
      </c>
      <c r="AA31" t="n">
        <v>52.514046290789</v>
      </c>
      <c r="AB31" t="n">
        <v>71.85203489124656</v>
      </c>
      <c r="AC31" t="n">
        <v>64.99457752620633</v>
      </c>
      <c r="AD31" t="n">
        <v>52514.046290789</v>
      </c>
      <c r="AE31" t="n">
        <v>71852.03489124656</v>
      </c>
      <c r="AF31" t="n">
        <v>2.65007997947441e-06</v>
      </c>
      <c r="AG31" t="n">
        <v>0.1290277777777778</v>
      </c>
      <c r="AH31" t="n">
        <v>64994.57752620633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10.8333</v>
      </c>
      <c r="E32" t="n">
        <v>9.23</v>
      </c>
      <c r="F32" t="n">
        <v>6.8</v>
      </c>
      <c r="G32" t="n">
        <v>58.29</v>
      </c>
      <c r="H32" t="n">
        <v>0.99</v>
      </c>
      <c r="I32" t="n">
        <v>7</v>
      </c>
      <c r="J32" t="n">
        <v>152.15</v>
      </c>
      <c r="K32" t="n">
        <v>47.83</v>
      </c>
      <c r="L32" t="n">
        <v>8.5</v>
      </c>
      <c r="M32" t="n">
        <v>5</v>
      </c>
      <c r="N32" t="n">
        <v>25.83</v>
      </c>
      <c r="O32" t="n">
        <v>18999.67</v>
      </c>
      <c r="P32" t="n">
        <v>69.95999999999999</v>
      </c>
      <c r="Q32" t="n">
        <v>204.18</v>
      </c>
      <c r="R32" t="n">
        <v>25.24</v>
      </c>
      <c r="S32" t="n">
        <v>17.37</v>
      </c>
      <c r="T32" t="n">
        <v>1828.75</v>
      </c>
      <c r="U32" t="n">
        <v>0.6899999999999999</v>
      </c>
      <c r="V32" t="n">
        <v>0.75</v>
      </c>
      <c r="W32" t="n">
        <v>1.15</v>
      </c>
      <c r="X32" t="n">
        <v>0.11</v>
      </c>
      <c r="Y32" t="n">
        <v>1</v>
      </c>
      <c r="Z32" t="n">
        <v>10</v>
      </c>
      <c r="AA32" t="n">
        <v>51.96400154200876</v>
      </c>
      <c r="AB32" t="n">
        <v>71.09943939970414</v>
      </c>
      <c r="AC32" t="n">
        <v>64.31380869210206</v>
      </c>
      <c r="AD32" t="n">
        <v>51964.00154200876</v>
      </c>
      <c r="AE32" t="n">
        <v>71099.43939970413</v>
      </c>
      <c r="AF32" t="n">
        <v>2.66706719820519e-06</v>
      </c>
      <c r="AG32" t="n">
        <v>0.1281944444444444</v>
      </c>
      <c r="AH32" t="n">
        <v>64313.80869210206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10.8287</v>
      </c>
      <c r="E33" t="n">
        <v>9.23</v>
      </c>
      <c r="F33" t="n">
        <v>6.8</v>
      </c>
      <c r="G33" t="n">
        <v>58.32</v>
      </c>
      <c r="H33" t="n">
        <v>1.02</v>
      </c>
      <c r="I33" t="n">
        <v>7</v>
      </c>
      <c r="J33" t="n">
        <v>152.5</v>
      </c>
      <c r="K33" t="n">
        <v>47.83</v>
      </c>
      <c r="L33" t="n">
        <v>8.75</v>
      </c>
      <c r="M33" t="n">
        <v>5</v>
      </c>
      <c r="N33" t="n">
        <v>25.93</v>
      </c>
      <c r="O33" t="n">
        <v>19042.73</v>
      </c>
      <c r="P33" t="n">
        <v>70.13</v>
      </c>
      <c r="Q33" t="n">
        <v>204.17</v>
      </c>
      <c r="R33" t="n">
        <v>25.31</v>
      </c>
      <c r="S33" t="n">
        <v>17.37</v>
      </c>
      <c r="T33" t="n">
        <v>1863.52</v>
      </c>
      <c r="U33" t="n">
        <v>0.6899999999999999</v>
      </c>
      <c r="V33" t="n">
        <v>0.75</v>
      </c>
      <c r="W33" t="n">
        <v>1.15</v>
      </c>
      <c r="X33" t="n">
        <v>0.11</v>
      </c>
      <c r="Y33" t="n">
        <v>1</v>
      </c>
      <c r="Z33" t="n">
        <v>10</v>
      </c>
      <c r="AA33" t="n">
        <v>52.07064026649853</v>
      </c>
      <c r="AB33" t="n">
        <v>71.24534720711945</v>
      </c>
      <c r="AC33" t="n">
        <v>64.44579126316061</v>
      </c>
      <c r="AD33" t="n">
        <v>52070.64026649853</v>
      </c>
      <c r="AE33" t="n">
        <v>71245.34720711946</v>
      </c>
      <c r="AF33" t="n">
        <v>2.665934716956471e-06</v>
      </c>
      <c r="AG33" t="n">
        <v>0.1281944444444444</v>
      </c>
      <c r="AH33" t="n">
        <v>64445.79126316061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10.8225</v>
      </c>
      <c r="E34" t="n">
        <v>9.24</v>
      </c>
      <c r="F34" t="n">
        <v>6.81</v>
      </c>
      <c r="G34" t="n">
        <v>58.37</v>
      </c>
      <c r="H34" t="n">
        <v>1.04</v>
      </c>
      <c r="I34" t="n">
        <v>7</v>
      </c>
      <c r="J34" t="n">
        <v>152.85</v>
      </c>
      <c r="K34" t="n">
        <v>47.83</v>
      </c>
      <c r="L34" t="n">
        <v>9</v>
      </c>
      <c r="M34" t="n">
        <v>5</v>
      </c>
      <c r="N34" t="n">
        <v>26.03</v>
      </c>
      <c r="O34" t="n">
        <v>19085.83</v>
      </c>
      <c r="P34" t="n">
        <v>69.95999999999999</v>
      </c>
      <c r="Q34" t="n">
        <v>204.14</v>
      </c>
      <c r="R34" t="n">
        <v>25.53</v>
      </c>
      <c r="S34" t="n">
        <v>17.37</v>
      </c>
      <c r="T34" t="n">
        <v>1973.95</v>
      </c>
      <c r="U34" t="n">
        <v>0.68</v>
      </c>
      <c r="V34" t="n">
        <v>0.75</v>
      </c>
      <c r="W34" t="n">
        <v>1.15</v>
      </c>
      <c r="X34" t="n">
        <v>0.12</v>
      </c>
      <c r="Y34" t="n">
        <v>1</v>
      </c>
      <c r="Z34" t="n">
        <v>10</v>
      </c>
      <c r="AA34" t="n">
        <v>52.03601330405012</v>
      </c>
      <c r="AB34" t="n">
        <v>71.19796906946381</v>
      </c>
      <c r="AC34" t="n">
        <v>64.40293482846715</v>
      </c>
      <c r="AD34" t="n">
        <v>52036.01330405012</v>
      </c>
      <c r="AE34" t="n">
        <v>71197.96906946381</v>
      </c>
      <c r="AF34" t="n">
        <v>2.664408329186459e-06</v>
      </c>
      <c r="AG34" t="n">
        <v>0.1283333333333333</v>
      </c>
      <c r="AH34" t="n">
        <v>64402.93482846715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10.8202</v>
      </c>
      <c r="E35" t="n">
        <v>9.24</v>
      </c>
      <c r="F35" t="n">
        <v>6.81</v>
      </c>
      <c r="G35" t="n">
        <v>58.38</v>
      </c>
      <c r="H35" t="n">
        <v>1.07</v>
      </c>
      <c r="I35" t="n">
        <v>7</v>
      </c>
      <c r="J35" t="n">
        <v>153.2</v>
      </c>
      <c r="K35" t="n">
        <v>47.83</v>
      </c>
      <c r="L35" t="n">
        <v>9.25</v>
      </c>
      <c r="M35" t="n">
        <v>5</v>
      </c>
      <c r="N35" t="n">
        <v>26.12</v>
      </c>
      <c r="O35" t="n">
        <v>19128.96</v>
      </c>
      <c r="P35" t="n">
        <v>69.56</v>
      </c>
      <c r="Q35" t="n">
        <v>204.14</v>
      </c>
      <c r="R35" t="n">
        <v>25.63</v>
      </c>
      <c r="S35" t="n">
        <v>17.37</v>
      </c>
      <c r="T35" t="n">
        <v>2022.81</v>
      </c>
      <c r="U35" t="n">
        <v>0.68</v>
      </c>
      <c r="V35" t="n">
        <v>0.75</v>
      </c>
      <c r="W35" t="n">
        <v>1.15</v>
      </c>
      <c r="X35" t="n">
        <v>0.12</v>
      </c>
      <c r="Y35" t="n">
        <v>1</v>
      </c>
      <c r="Z35" t="n">
        <v>10</v>
      </c>
      <c r="AA35" t="n">
        <v>51.84546174973737</v>
      </c>
      <c r="AB35" t="n">
        <v>70.93724802631198</v>
      </c>
      <c r="AC35" t="n">
        <v>64.16709663574936</v>
      </c>
      <c r="AD35" t="n">
        <v>51845.46174973738</v>
      </c>
      <c r="AE35" t="n">
        <v>70937.24802631198</v>
      </c>
      <c r="AF35" t="n">
        <v>2.6638420885621e-06</v>
      </c>
      <c r="AG35" t="n">
        <v>0.1283333333333333</v>
      </c>
      <c r="AH35" t="n">
        <v>64167.09663574936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10.8111</v>
      </c>
      <c r="E36" t="n">
        <v>9.25</v>
      </c>
      <c r="F36" t="n">
        <v>6.82</v>
      </c>
      <c r="G36" t="n">
        <v>58.45</v>
      </c>
      <c r="H36" t="n">
        <v>1.1</v>
      </c>
      <c r="I36" t="n">
        <v>7</v>
      </c>
      <c r="J36" t="n">
        <v>153.55</v>
      </c>
      <c r="K36" t="n">
        <v>47.83</v>
      </c>
      <c r="L36" t="n">
        <v>9.5</v>
      </c>
      <c r="M36" t="n">
        <v>5</v>
      </c>
      <c r="N36" t="n">
        <v>26.22</v>
      </c>
      <c r="O36" t="n">
        <v>19172.12</v>
      </c>
      <c r="P36" t="n">
        <v>69.2</v>
      </c>
      <c r="Q36" t="n">
        <v>204.14</v>
      </c>
      <c r="R36" t="n">
        <v>25.87</v>
      </c>
      <c r="S36" t="n">
        <v>17.37</v>
      </c>
      <c r="T36" t="n">
        <v>2141.93</v>
      </c>
      <c r="U36" t="n">
        <v>0.67</v>
      </c>
      <c r="V36" t="n">
        <v>0.75</v>
      </c>
      <c r="W36" t="n">
        <v>1.15</v>
      </c>
      <c r="X36" t="n">
        <v>0.13</v>
      </c>
      <c r="Y36" t="n">
        <v>1</v>
      </c>
      <c r="Z36" t="n">
        <v>10</v>
      </c>
      <c r="AA36" t="n">
        <v>51.728386949524</v>
      </c>
      <c r="AB36" t="n">
        <v>70.77706111968446</v>
      </c>
      <c r="AC36" t="n">
        <v>64.02219774266659</v>
      </c>
      <c r="AD36" t="n">
        <v>51728.386949524</v>
      </c>
      <c r="AE36" t="n">
        <v>70777.06111968445</v>
      </c>
      <c r="AF36" t="n">
        <v>2.661601745222244e-06</v>
      </c>
      <c r="AG36" t="n">
        <v>0.1284722222222222</v>
      </c>
      <c r="AH36" t="n">
        <v>64022.1977426666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10.829</v>
      </c>
      <c r="E37" t="n">
        <v>9.23</v>
      </c>
      <c r="F37" t="n">
        <v>6.8</v>
      </c>
      <c r="G37" t="n">
        <v>58.32</v>
      </c>
      <c r="H37" t="n">
        <v>1.12</v>
      </c>
      <c r="I37" t="n">
        <v>7</v>
      </c>
      <c r="J37" t="n">
        <v>153.9</v>
      </c>
      <c r="K37" t="n">
        <v>47.83</v>
      </c>
      <c r="L37" t="n">
        <v>9.75</v>
      </c>
      <c r="M37" t="n">
        <v>5</v>
      </c>
      <c r="N37" t="n">
        <v>26.32</v>
      </c>
      <c r="O37" t="n">
        <v>19215.32</v>
      </c>
      <c r="P37" t="n">
        <v>68.48</v>
      </c>
      <c r="Q37" t="n">
        <v>204.14</v>
      </c>
      <c r="R37" t="n">
        <v>25.4</v>
      </c>
      <c r="S37" t="n">
        <v>17.37</v>
      </c>
      <c r="T37" t="n">
        <v>1905.21</v>
      </c>
      <c r="U37" t="n">
        <v>0.68</v>
      </c>
      <c r="V37" t="n">
        <v>0.75</v>
      </c>
      <c r="W37" t="n">
        <v>1.15</v>
      </c>
      <c r="X37" t="n">
        <v>0.11</v>
      </c>
      <c r="Y37" t="n">
        <v>1</v>
      </c>
      <c r="Z37" t="n">
        <v>10</v>
      </c>
      <c r="AA37" t="n">
        <v>51.24007057190823</v>
      </c>
      <c r="AB37" t="n">
        <v>70.10892510883274</v>
      </c>
      <c r="AC37" t="n">
        <v>63.41782769495556</v>
      </c>
      <c r="AD37" t="n">
        <v>51240.07057190823</v>
      </c>
      <c r="AE37" t="n">
        <v>70108.92510883273</v>
      </c>
      <c r="AF37" t="n">
        <v>2.666008574429214e-06</v>
      </c>
      <c r="AG37" t="n">
        <v>0.1281944444444444</v>
      </c>
      <c r="AH37" t="n">
        <v>63417.82769495556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10.8847</v>
      </c>
      <c r="E38" t="n">
        <v>9.19</v>
      </c>
      <c r="F38" t="n">
        <v>6.79</v>
      </c>
      <c r="G38" t="n">
        <v>67.86</v>
      </c>
      <c r="H38" t="n">
        <v>1.15</v>
      </c>
      <c r="I38" t="n">
        <v>6</v>
      </c>
      <c r="J38" t="n">
        <v>154.25</v>
      </c>
      <c r="K38" t="n">
        <v>47.83</v>
      </c>
      <c r="L38" t="n">
        <v>10</v>
      </c>
      <c r="M38" t="n">
        <v>4</v>
      </c>
      <c r="N38" t="n">
        <v>26.43</v>
      </c>
      <c r="O38" t="n">
        <v>19258.55</v>
      </c>
      <c r="P38" t="n">
        <v>68.15000000000001</v>
      </c>
      <c r="Q38" t="n">
        <v>204.15</v>
      </c>
      <c r="R38" t="n">
        <v>24.84</v>
      </c>
      <c r="S38" t="n">
        <v>17.37</v>
      </c>
      <c r="T38" t="n">
        <v>1633.22</v>
      </c>
      <c r="U38" t="n">
        <v>0.7</v>
      </c>
      <c r="V38" t="n">
        <v>0.75</v>
      </c>
      <c r="W38" t="n">
        <v>1.14</v>
      </c>
      <c r="X38" t="n">
        <v>0.09</v>
      </c>
      <c r="Y38" t="n">
        <v>1</v>
      </c>
      <c r="Z38" t="n">
        <v>10</v>
      </c>
      <c r="AA38" t="n">
        <v>50.79992607356705</v>
      </c>
      <c r="AB38" t="n">
        <v>69.5066999883978</v>
      </c>
      <c r="AC38" t="n">
        <v>62.87307809478649</v>
      </c>
      <c r="AD38" t="n">
        <v>50799.92607356705</v>
      </c>
      <c r="AE38" t="n">
        <v>69506.6999883978</v>
      </c>
      <c r="AF38" t="n">
        <v>2.679721445201742e-06</v>
      </c>
      <c r="AG38" t="n">
        <v>0.1276388888888889</v>
      </c>
      <c r="AH38" t="n">
        <v>62873.07809478648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10.8804</v>
      </c>
      <c r="E39" t="n">
        <v>9.19</v>
      </c>
      <c r="F39" t="n">
        <v>6.79</v>
      </c>
      <c r="G39" t="n">
        <v>67.89</v>
      </c>
      <c r="H39" t="n">
        <v>1.17</v>
      </c>
      <c r="I39" t="n">
        <v>6</v>
      </c>
      <c r="J39" t="n">
        <v>154.6</v>
      </c>
      <c r="K39" t="n">
        <v>47.83</v>
      </c>
      <c r="L39" t="n">
        <v>10.25</v>
      </c>
      <c r="M39" t="n">
        <v>4</v>
      </c>
      <c r="N39" t="n">
        <v>26.53</v>
      </c>
      <c r="O39" t="n">
        <v>19301.82</v>
      </c>
      <c r="P39" t="n">
        <v>68.25</v>
      </c>
      <c r="Q39" t="n">
        <v>204.14</v>
      </c>
      <c r="R39" t="n">
        <v>24.88</v>
      </c>
      <c r="S39" t="n">
        <v>17.37</v>
      </c>
      <c r="T39" t="n">
        <v>1650.41</v>
      </c>
      <c r="U39" t="n">
        <v>0.7</v>
      </c>
      <c r="V39" t="n">
        <v>0.75</v>
      </c>
      <c r="W39" t="n">
        <v>1.15</v>
      </c>
      <c r="X39" t="n">
        <v>0.1</v>
      </c>
      <c r="Y39" t="n">
        <v>1</v>
      </c>
      <c r="Z39" t="n">
        <v>10</v>
      </c>
      <c r="AA39" t="n">
        <v>50.86921104688309</v>
      </c>
      <c r="AB39" t="n">
        <v>69.60149874552607</v>
      </c>
      <c r="AC39" t="n">
        <v>62.95882939158536</v>
      </c>
      <c r="AD39" t="n">
        <v>50869.21104688309</v>
      </c>
      <c r="AE39" t="n">
        <v>69601.49874552607</v>
      </c>
      <c r="AF39" t="n">
        <v>2.678662821425766e-06</v>
      </c>
      <c r="AG39" t="n">
        <v>0.1276388888888889</v>
      </c>
      <c r="AH39" t="n">
        <v>62958.82939158536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10.889</v>
      </c>
      <c r="E40" t="n">
        <v>9.18</v>
      </c>
      <c r="F40" t="n">
        <v>6.78</v>
      </c>
      <c r="G40" t="n">
        <v>67.81999999999999</v>
      </c>
      <c r="H40" t="n">
        <v>1.2</v>
      </c>
      <c r="I40" t="n">
        <v>6</v>
      </c>
      <c r="J40" t="n">
        <v>154.95</v>
      </c>
      <c r="K40" t="n">
        <v>47.83</v>
      </c>
      <c r="L40" t="n">
        <v>10.5</v>
      </c>
      <c r="M40" t="n">
        <v>4</v>
      </c>
      <c r="N40" t="n">
        <v>26.63</v>
      </c>
      <c r="O40" t="n">
        <v>19345.12</v>
      </c>
      <c r="P40" t="n">
        <v>68.04000000000001</v>
      </c>
      <c r="Q40" t="n">
        <v>204.14</v>
      </c>
      <c r="R40" t="n">
        <v>24.68</v>
      </c>
      <c r="S40" t="n">
        <v>17.37</v>
      </c>
      <c r="T40" t="n">
        <v>1552.22</v>
      </c>
      <c r="U40" t="n">
        <v>0.7</v>
      </c>
      <c r="V40" t="n">
        <v>0.75</v>
      </c>
      <c r="W40" t="n">
        <v>1.14</v>
      </c>
      <c r="X40" t="n">
        <v>0.09</v>
      </c>
      <c r="Y40" t="n">
        <v>1</v>
      </c>
      <c r="Z40" t="n">
        <v>10</v>
      </c>
      <c r="AA40" t="n">
        <v>50.70363409228696</v>
      </c>
      <c r="AB40" t="n">
        <v>69.37494905150807</v>
      </c>
      <c r="AC40" t="n">
        <v>62.75390128239987</v>
      </c>
      <c r="AD40" t="n">
        <v>50703.63409228696</v>
      </c>
      <c r="AE40" t="n">
        <v>69374.94905150807</v>
      </c>
      <c r="AF40" t="n">
        <v>2.680780068977718e-06</v>
      </c>
      <c r="AG40" t="n">
        <v>0.1275</v>
      </c>
      <c r="AH40" t="n">
        <v>62753.90128239986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10.8873</v>
      </c>
      <c r="E41" t="n">
        <v>9.18</v>
      </c>
      <c r="F41" t="n">
        <v>6.78</v>
      </c>
      <c r="G41" t="n">
        <v>67.83</v>
      </c>
      <c r="H41" t="n">
        <v>1.23</v>
      </c>
      <c r="I41" t="n">
        <v>6</v>
      </c>
      <c r="J41" t="n">
        <v>155.31</v>
      </c>
      <c r="K41" t="n">
        <v>47.83</v>
      </c>
      <c r="L41" t="n">
        <v>10.75</v>
      </c>
      <c r="M41" t="n">
        <v>4</v>
      </c>
      <c r="N41" t="n">
        <v>26.73</v>
      </c>
      <c r="O41" t="n">
        <v>19388.45</v>
      </c>
      <c r="P41" t="n">
        <v>67.55</v>
      </c>
      <c r="Q41" t="n">
        <v>204.14</v>
      </c>
      <c r="R41" t="n">
        <v>24.76</v>
      </c>
      <c r="S41" t="n">
        <v>17.37</v>
      </c>
      <c r="T41" t="n">
        <v>1590.91</v>
      </c>
      <c r="U41" t="n">
        <v>0.7</v>
      </c>
      <c r="V41" t="n">
        <v>0.75</v>
      </c>
      <c r="W41" t="n">
        <v>1.14</v>
      </c>
      <c r="X41" t="n">
        <v>0.09</v>
      </c>
      <c r="Y41" t="n">
        <v>1</v>
      </c>
      <c r="Z41" t="n">
        <v>10</v>
      </c>
      <c r="AA41" t="n">
        <v>50.46630832604045</v>
      </c>
      <c r="AB41" t="n">
        <v>69.05022946805589</v>
      </c>
      <c r="AC41" t="n">
        <v>62.46017248024545</v>
      </c>
      <c r="AD41" t="n">
        <v>50466.30832604045</v>
      </c>
      <c r="AE41" t="n">
        <v>69050.22946805588</v>
      </c>
      <c r="AF41" t="n">
        <v>2.680361543298844e-06</v>
      </c>
      <c r="AG41" t="n">
        <v>0.1275</v>
      </c>
      <c r="AH41" t="n">
        <v>62460.17248024546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10.8765</v>
      </c>
      <c r="E42" t="n">
        <v>9.19</v>
      </c>
      <c r="F42" t="n">
        <v>6.79</v>
      </c>
      <c r="G42" t="n">
        <v>67.92</v>
      </c>
      <c r="H42" t="n">
        <v>1.25</v>
      </c>
      <c r="I42" t="n">
        <v>6</v>
      </c>
      <c r="J42" t="n">
        <v>155.66</v>
      </c>
      <c r="K42" t="n">
        <v>47.83</v>
      </c>
      <c r="L42" t="n">
        <v>11</v>
      </c>
      <c r="M42" t="n">
        <v>4</v>
      </c>
      <c r="N42" t="n">
        <v>26.83</v>
      </c>
      <c r="O42" t="n">
        <v>19431.82</v>
      </c>
      <c r="P42" t="n">
        <v>67.43000000000001</v>
      </c>
      <c r="Q42" t="n">
        <v>204.14</v>
      </c>
      <c r="R42" t="n">
        <v>25.1</v>
      </c>
      <c r="S42" t="n">
        <v>17.37</v>
      </c>
      <c r="T42" t="n">
        <v>1763.77</v>
      </c>
      <c r="U42" t="n">
        <v>0.6899999999999999</v>
      </c>
      <c r="V42" t="n">
        <v>0.75</v>
      </c>
      <c r="W42" t="n">
        <v>1.14</v>
      </c>
      <c r="X42" t="n">
        <v>0.1</v>
      </c>
      <c r="Y42" t="n">
        <v>1</v>
      </c>
      <c r="Z42" t="n">
        <v>10</v>
      </c>
      <c r="AA42" t="n">
        <v>50.47643892420552</v>
      </c>
      <c r="AB42" t="n">
        <v>69.06409059939577</v>
      </c>
      <c r="AC42" t="n">
        <v>62.47271072466449</v>
      </c>
      <c r="AD42" t="n">
        <v>50476.43892420553</v>
      </c>
      <c r="AE42" t="n">
        <v>69064.09059939577</v>
      </c>
      <c r="AF42" t="n">
        <v>2.677702674280113e-06</v>
      </c>
      <c r="AG42" t="n">
        <v>0.1276388888888889</v>
      </c>
      <c r="AH42" t="n">
        <v>62472.7107246645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10.8824</v>
      </c>
      <c r="E43" t="n">
        <v>9.19</v>
      </c>
      <c r="F43" t="n">
        <v>6.79</v>
      </c>
      <c r="G43" t="n">
        <v>67.88</v>
      </c>
      <c r="H43" t="n">
        <v>1.28</v>
      </c>
      <c r="I43" t="n">
        <v>6</v>
      </c>
      <c r="J43" t="n">
        <v>156.01</v>
      </c>
      <c r="K43" t="n">
        <v>47.83</v>
      </c>
      <c r="L43" t="n">
        <v>11.25</v>
      </c>
      <c r="M43" t="n">
        <v>4</v>
      </c>
      <c r="N43" t="n">
        <v>26.93</v>
      </c>
      <c r="O43" t="n">
        <v>19475.23</v>
      </c>
      <c r="P43" t="n">
        <v>66.89</v>
      </c>
      <c r="Q43" t="n">
        <v>204.14</v>
      </c>
      <c r="R43" t="n">
        <v>24.87</v>
      </c>
      <c r="S43" t="n">
        <v>17.37</v>
      </c>
      <c r="T43" t="n">
        <v>1645.32</v>
      </c>
      <c r="U43" t="n">
        <v>0.7</v>
      </c>
      <c r="V43" t="n">
        <v>0.75</v>
      </c>
      <c r="W43" t="n">
        <v>1.14</v>
      </c>
      <c r="X43" t="n">
        <v>0.1</v>
      </c>
      <c r="Y43" t="n">
        <v>1</v>
      </c>
      <c r="Z43" t="n">
        <v>10</v>
      </c>
      <c r="AA43" t="n">
        <v>50.18014292313885</v>
      </c>
      <c r="AB43" t="n">
        <v>68.65868533907954</v>
      </c>
      <c r="AC43" t="n">
        <v>62.10599677340286</v>
      </c>
      <c r="AD43" t="n">
        <v>50180.14292313885</v>
      </c>
      <c r="AE43" t="n">
        <v>68658.68533907954</v>
      </c>
      <c r="AF43" t="n">
        <v>2.679155204577383e-06</v>
      </c>
      <c r="AG43" t="n">
        <v>0.1276388888888889</v>
      </c>
      <c r="AH43" t="n">
        <v>62105.99677340285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10.8807</v>
      </c>
      <c r="E44" t="n">
        <v>9.19</v>
      </c>
      <c r="F44" t="n">
        <v>6.79</v>
      </c>
      <c r="G44" t="n">
        <v>67.89</v>
      </c>
      <c r="H44" t="n">
        <v>1.3</v>
      </c>
      <c r="I44" t="n">
        <v>6</v>
      </c>
      <c r="J44" t="n">
        <v>156.36</v>
      </c>
      <c r="K44" t="n">
        <v>47.83</v>
      </c>
      <c r="L44" t="n">
        <v>11.5</v>
      </c>
      <c r="M44" t="n">
        <v>4</v>
      </c>
      <c r="N44" t="n">
        <v>27.03</v>
      </c>
      <c r="O44" t="n">
        <v>19518.67</v>
      </c>
      <c r="P44" t="n">
        <v>66.70999999999999</v>
      </c>
      <c r="Q44" t="n">
        <v>204.16</v>
      </c>
      <c r="R44" t="n">
        <v>24.84</v>
      </c>
      <c r="S44" t="n">
        <v>17.37</v>
      </c>
      <c r="T44" t="n">
        <v>1631.56</v>
      </c>
      <c r="U44" t="n">
        <v>0.7</v>
      </c>
      <c r="V44" t="n">
        <v>0.75</v>
      </c>
      <c r="W44" t="n">
        <v>1.15</v>
      </c>
      <c r="X44" t="n">
        <v>0.1</v>
      </c>
      <c r="Y44" t="n">
        <v>1</v>
      </c>
      <c r="Z44" t="n">
        <v>10</v>
      </c>
      <c r="AA44" t="n">
        <v>50.0976371694734</v>
      </c>
      <c r="AB44" t="n">
        <v>68.54579732701757</v>
      </c>
      <c r="AC44" t="n">
        <v>62.00388263477272</v>
      </c>
      <c r="AD44" t="n">
        <v>50097.6371694734</v>
      </c>
      <c r="AE44" t="n">
        <v>68545.79732701757</v>
      </c>
      <c r="AF44" t="n">
        <v>2.678736678898508e-06</v>
      </c>
      <c r="AG44" t="n">
        <v>0.1276388888888889</v>
      </c>
      <c r="AH44" t="n">
        <v>62003.88263477272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10.9399</v>
      </c>
      <c r="E45" t="n">
        <v>9.140000000000001</v>
      </c>
      <c r="F45" t="n">
        <v>6.77</v>
      </c>
      <c r="G45" t="n">
        <v>81.22</v>
      </c>
      <c r="H45" t="n">
        <v>1.33</v>
      </c>
      <c r="I45" t="n">
        <v>5</v>
      </c>
      <c r="J45" t="n">
        <v>156.71</v>
      </c>
      <c r="K45" t="n">
        <v>47.83</v>
      </c>
      <c r="L45" t="n">
        <v>11.75</v>
      </c>
      <c r="M45" t="n">
        <v>3</v>
      </c>
      <c r="N45" t="n">
        <v>27.14</v>
      </c>
      <c r="O45" t="n">
        <v>19562.15</v>
      </c>
      <c r="P45" t="n">
        <v>65.5</v>
      </c>
      <c r="Q45" t="n">
        <v>204.14</v>
      </c>
      <c r="R45" t="n">
        <v>24.26</v>
      </c>
      <c r="S45" t="n">
        <v>17.37</v>
      </c>
      <c r="T45" t="n">
        <v>1349.66</v>
      </c>
      <c r="U45" t="n">
        <v>0.72</v>
      </c>
      <c r="V45" t="n">
        <v>0.75</v>
      </c>
      <c r="W45" t="n">
        <v>1.14</v>
      </c>
      <c r="X45" t="n">
        <v>0.08</v>
      </c>
      <c r="Y45" t="n">
        <v>1</v>
      </c>
      <c r="Z45" t="n">
        <v>10</v>
      </c>
      <c r="AA45" t="n">
        <v>49.19042625554495</v>
      </c>
      <c r="AB45" t="n">
        <v>67.30451133126047</v>
      </c>
      <c r="AC45" t="n">
        <v>60.88106323229445</v>
      </c>
      <c r="AD45" t="n">
        <v>49190.42625554495</v>
      </c>
      <c r="AE45" t="n">
        <v>67304.51133126047</v>
      </c>
      <c r="AF45" t="n">
        <v>2.693311220186366e-06</v>
      </c>
      <c r="AG45" t="n">
        <v>0.1269444444444444</v>
      </c>
      <c r="AH45" t="n">
        <v>60881.06323229445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10.9283</v>
      </c>
      <c r="E46" t="n">
        <v>9.15</v>
      </c>
      <c r="F46" t="n">
        <v>6.78</v>
      </c>
      <c r="G46" t="n">
        <v>81.33</v>
      </c>
      <c r="H46" t="n">
        <v>1.35</v>
      </c>
      <c r="I46" t="n">
        <v>5</v>
      </c>
      <c r="J46" t="n">
        <v>157.07</v>
      </c>
      <c r="K46" t="n">
        <v>47.83</v>
      </c>
      <c r="L46" t="n">
        <v>12</v>
      </c>
      <c r="M46" t="n">
        <v>3</v>
      </c>
      <c r="N46" t="n">
        <v>27.24</v>
      </c>
      <c r="O46" t="n">
        <v>19605.66</v>
      </c>
      <c r="P46" t="n">
        <v>65.90000000000001</v>
      </c>
      <c r="Q46" t="n">
        <v>204.14</v>
      </c>
      <c r="R46" t="n">
        <v>24.58</v>
      </c>
      <c r="S46" t="n">
        <v>17.37</v>
      </c>
      <c r="T46" t="n">
        <v>1505.96</v>
      </c>
      <c r="U46" t="n">
        <v>0.71</v>
      </c>
      <c r="V46" t="n">
        <v>0.75</v>
      </c>
      <c r="W46" t="n">
        <v>1.14</v>
      </c>
      <c r="X46" t="n">
        <v>0.09</v>
      </c>
      <c r="Y46" t="n">
        <v>1</v>
      </c>
      <c r="Z46" t="n">
        <v>10</v>
      </c>
      <c r="AA46" t="n">
        <v>49.46164740792062</v>
      </c>
      <c r="AB46" t="n">
        <v>67.67560807737344</v>
      </c>
      <c r="AC46" t="n">
        <v>61.21674302579606</v>
      </c>
      <c r="AD46" t="n">
        <v>49461.64740792062</v>
      </c>
      <c r="AE46" t="n">
        <v>67675.60807737344</v>
      </c>
      <c r="AF46" t="n">
        <v>2.690455397906989e-06</v>
      </c>
      <c r="AG46" t="n">
        <v>0.1270833333333333</v>
      </c>
      <c r="AH46" t="n">
        <v>61216.74302579607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10.9319</v>
      </c>
      <c r="E47" t="n">
        <v>9.15</v>
      </c>
      <c r="F47" t="n">
        <v>6.77</v>
      </c>
      <c r="G47" t="n">
        <v>81.3</v>
      </c>
      <c r="H47" t="n">
        <v>1.38</v>
      </c>
      <c r="I47" t="n">
        <v>5</v>
      </c>
      <c r="J47" t="n">
        <v>157.42</v>
      </c>
      <c r="K47" t="n">
        <v>47.83</v>
      </c>
      <c r="L47" t="n">
        <v>12.25</v>
      </c>
      <c r="M47" t="n">
        <v>3</v>
      </c>
      <c r="N47" t="n">
        <v>27.34</v>
      </c>
      <c r="O47" t="n">
        <v>19649.2</v>
      </c>
      <c r="P47" t="n">
        <v>66.06</v>
      </c>
      <c r="Q47" t="n">
        <v>204.18</v>
      </c>
      <c r="R47" t="n">
        <v>24.38</v>
      </c>
      <c r="S47" t="n">
        <v>17.37</v>
      </c>
      <c r="T47" t="n">
        <v>1406.23</v>
      </c>
      <c r="U47" t="n">
        <v>0.71</v>
      </c>
      <c r="V47" t="n">
        <v>0.75</v>
      </c>
      <c r="W47" t="n">
        <v>1.15</v>
      </c>
      <c r="X47" t="n">
        <v>0.08</v>
      </c>
      <c r="Y47" t="n">
        <v>1</v>
      </c>
      <c r="Z47" t="n">
        <v>10</v>
      </c>
      <c r="AA47" t="n">
        <v>49.5041480831615</v>
      </c>
      <c r="AB47" t="n">
        <v>67.73375937623545</v>
      </c>
      <c r="AC47" t="n">
        <v>61.26934444631057</v>
      </c>
      <c r="AD47" t="n">
        <v>49504.1480831615</v>
      </c>
      <c r="AE47" t="n">
        <v>67733.75937623545</v>
      </c>
      <c r="AF47" t="n">
        <v>2.691341687579899e-06</v>
      </c>
      <c r="AG47" t="n">
        <v>0.1270833333333333</v>
      </c>
      <c r="AH47" t="n">
        <v>61269.34444631057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10.9339</v>
      </c>
      <c r="E48" t="n">
        <v>9.15</v>
      </c>
      <c r="F48" t="n">
        <v>6.77</v>
      </c>
      <c r="G48" t="n">
        <v>81.28</v>
      </c>
      <c r="H48" t="n">
        <v>1.4</v>
      </c>
      <c r="I48" t="n">
        <v>5</v>
      </c>
      <c r="J48" t="n">
        <v>157.77</v>
      </c>
      <c r="K48" t="n">
        <v>47.83</v>
      </c>
      <c r="L48" t="n">
        <v>12.5</v>
      </c>
      <c r="M48" t="n">
        <v>3</v>
      </c>
      <c r="N48" t="n">
        <v>27.45</v>
      </c>
      <c r="O48" t="n">
        <v>19692.79</v>
      </c>
      <c r="P48" t="n">
        <v>65.84</v>
      </c>
      <c r="Q48" t="n">
        <v>204.14</v>
      </c>
      <c r="R48" t="n">
        <v>24.44</v>
      </c>
      <c r="S48" t="n">
        <v>17.37</v>
      </c>
      <c r="T48" t="n">
        <v>1439.23</v>
      </c>
      <c r="U48" t="n">
        <v>0.71</v>
      </c>
      <c r="V48" t="n">
        <v>0.75</v>
      </c>
      <c r="W48" t="n">
        <v>1.14</v>
      </c>
      <c r="X48" t="n">
        <v>0.08</v>
      </c>
      <c r="Y48" t="n">
        <v>1</v>
      </c>
      <c r="Z48" t="n">
        <v>10</v>
      </c>
      <c r="AA48" t="n">
        <v>49.38596924183269</v>
      </c>
      <c r="AB48" t="n">
        <v>67.57206187184691</v>
      </c>
      <c r="AC48" t="n">
        <v>61.12307912479696</v>
      </c>
      <c r="AD48" t="n">
        <v>49385.96924183269</v>
      </c>
      <c r="AE48" t="n">
        <v>67572.06187184692</v>
      </c>
      <c r="AF48" t="n">
        <v>2.691834070731515e-06</v>
      </c>
      <c r="AG48" t="n">
        <v>0.1270833333333333</v>
      </c>
      <c r="AH48" t="n">
        <v>61123.07912479696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10.9276</v>
      </c>
      <c r="E49" t="n">
        <v>9.15</v>
      </c>
      <c r="F49" t="n">
        <v>6.78</v>
      </c>
      <c r="G49" t="n">
        <v>81.34</v>
      </c>
      <c r="H49" t="n">
        <v>1.43</v>
      </c>
      <c r="I49" t="n">
        <v>5</v>
      </c>
      <c r="J49" t="n">
        <v>158.13</v>
      </c>
      <c r="K49" t="n">
        <v>47.83</v>
      </c>
      <c r="L49" t="n">
        <v>12.75</v>
      </c>
      <c r="M49" t="n">
        <v>3</v>
      </c>
      <c r="N49" t="n">
        <v>27.55</v>
      </c>
      <c r="O49" t="n">
        <v>19736.4</v>
      </c>
      <c r="P49" t="n">
        <v>65.7</v>
      </c>
      <c r="Q49" t="n">
        <v>204.15</v>
      </c>
      <c r="R49" t="n">
        <v>24.54</v>
      </c>
      <c r="S49" t="n">
        <v>17.37</v>
      </c>
      <c r="T49" t="n">
        <v>1486.98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49.36508477734313</v>
      </c>
      <c r="AB49" t="n">
        <v>67.5434868261748</v>
      </c>
      <c r="AC49" t="n">
        <v>61.09723124137844</v>
      </c>
      <c r="AD49" t="n">
        <v>49365.08477734313</v>
      </c>
      <c r="AE49" t="n">
        <v>67543.48682617481</v>
      </c>
      <c r="AF49" t="n">
        <v>2.690283063803923e-06</v>
      </c>
      <c r="AG49" t="n">
        <v>0.1270833333333333</v>
      </c>
      <c r="AH49" t="n">
        <v>61097.23124137844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10.9386</v>
      </c>
      <c r="E50" t="n">
        <v>9.140000000000001</v>
      </c>
      <c r="F50" t="n">
        <v>6.77</v>
      </c>
      <c r="G50" t="n">
        <v>81.23</v>
      </c>
      <c r="H50" t="n">
        <v>1.45</v>
      </c>
      <c r="I50" t="n">
        <v>5</v>
      </c>
      <c r="J50" t="n">
        <v>158.48</v>
      </c>
      <c r="K50" t="n">
        <v>47.83</v>
      </c>
      <c r="L50" t="n">
        <v>13</v>
      </c>
      <c r="M50" t="n">
        <v>3</v>
      </c>
      <c r="N50" t="n">
        <v>27.65</v>
      </c>
      <c r="O50" t="n">
        <v>19780.06</v>
      </c>
      <c r="P50" t="n">
        <v>65.14</v>
      </c>
      <c r="Q50" t="n">
        <v>204.14</v>
      </c>
      <c r="R50" t="n">
        <v>24.31</v>
      </c>
      <c r="S50" t="n">
        <v>17.37</v>
      </c>
      <c r="T50" t="n">
        <v>1370.07</v>
      </c>
      <c r="U50" t="n">
        <v>0.71</v>
      </c>
      <c r="V50" t="n">
        <v>0.75</v>
      </c>
      <c r="W50" t="n">
        <v>1.14</v>
      </c>
      <c r="X50" t="n">
        <v>0.08</v>
      </c>
      <c r="Y50" t="n">
        <v>1</v>
      </c>
      <c r="Z50" t="n">
        <v>10</v>
      </c>
      <c r="AA50" t="n">
        <v>49.01692953247867</v>
      </c>
      <c r="AB50" t="n">
        <v>67.06712546062609</v>
      </c>
      <c r="AC50" t="n">
        <v>60.66633313598018</v>
      </c>
      <c r="AD50" t="n">
        <v>49016.92953247867</v>
      </c>
      <c r="AE50" t="n">
        <v>67067.12546062609</v>
      </c>
      <c r="AF50" t="n">
        <v>2.692991171137815e-06</v>
      </c>
      <c r="AG50" t="n">
        <v>0.1269444444444444</v>
      </c>
      <c r="AH50" t="n">
        <v>60666.33313598018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10.9442</v>
      </c>
      <c r="E51" t="n">
        <v>9.140000000000001</v>
      </c>
      <c r="F51" t="n">
        <v>6.76</v>
      </c>
      <c r="G51" t="n">
        <v>81.17</v>
      </c>
      <c r="H51" t="n">
        <v>1.48</v>
      </c>
      <c r="I51" t="n">
        <v>5</v>
      </c>
      <c r="J51" t="n">
        <v>158.84</v>
      </c>
      <c r="K51" t="n">
        <v>47.83</v>
      </c>
      <c r="L51" t="n">
        <v>13.25</v>
      </c>
      <c r="M51" t="n">
        <v>3</v>
      </c>
      <c r="N51" t="n">
        <v>27.76</v>
      </c>
      <c r="O51" t="n">
        <v>19823.75</v>
      </c>
      <c r="P51" t="n">
        <v>64.67</v>
      </c>
      <c r="Q51" t="n">
        <v>204.16</v>
      </c>
      <c r="R51" t="n">
        <v>24.17</v>
      </c>
      <c r="S51" t="n">
        <v>17.37</v>
      </c>
      <c r="T51" t="n">
        <v>1301.65</v>
      </c>
      <c r="U51" t="n">
        <v>0.72</v>
      </c>
      <c r="V51" t="n">
        <v>0.75</v>
      </c>
      <c r="W51" t="n">
        <v>1.14</v>
      </c>
      <c r="X51" t="n">
        <v>0.07000000000000001</v>
      </c>
      <c r="Y51" t="n">
        <v>1</v>
      </c>
      <c r="Z51" t="n">
        <v>10</v>
      </c>
      <c r="AA51" t="n">
        <v>48.73767909887177</v>
      </c>
      <c r="AB51" t="n">
        <v>66.68504269770565</v>
      </c>
      <c r="AC51" t="n">
        <v>60.32071581569623</v>
      </c>
      <c r="AD51" t="n">
        <v>48737.67909887177</v>
      </c>
      <c r="AE51" t="n">
        <v>66685.04269770565</v>
      </c>
      <c r="AF51" t="n">
        <v>2.694369843962342e-06</v>
      </c>
      <c r="AG51" t="n">
        <v>0.1269444444444444</v>
      </c>
      <c r="AH51" t="n">
        <v>60320.71581569623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10.9466</v>
      </c>
      <c r="E52" t="n">
        <v>9.140000000000001</v>
      </c>
      <c r="F52" t="n">
        <v>6.76</v>
      </c>
      <c r="G52" t="n">
        <v>81.15000000000001</v>
      </c>
      <c r="H52" t="n">
        <v>1.5</v>
      </c>
      <c r="I52" t="n">
        <v>5</v>
      </c>
      <c r="J52" t="n">
        <v>159.19</v>
      </c>
      <c r="K52" t="n">
        <v>47.83</v>
      </c>
      <c r="L52" t="n">
        <v>13.5</v>
      </c>
      <c r="M52" t="n">
        <v>3</v>
      </c>
      <c r="N52" t="n">
        <v>27.86</v>
      </c>
      <c r="O52" t="n">
        <v>19867.59</v>
      </c>
      <c r="P52" t="n">
        <v>63.91</v>
      </c>
      <c r="Q52" t="n">
        <v>204.14</v>
      </c>
      <c r="R52" t="n">
        <v>24.03</v>
      </c>
      <c r="S52" t="n">
        <v>17.37</v>
      </c>
      <c r="T52" t="n">
        <v>1230.66</v>
      </c>
      <c r="U52" t="n">
        <v>0.72</v>
      </c>
      <c r="V52" t="n">
        <v>0.76</v>
      </c>
      <c r="W52" t="n">
        <v>1.14</v>
      </c>
      <c r="X52" t="n">
        <v>0.07000000000000001</v>
      </c>
      <c r="Y52" t="n">
        <v>1</v>
      </c>
      <c r="Z52" t="n">
        <v>10</v>
      </c>
      <c r="AA52" t="n">
        <v>48.34961707448203</v>
      </c>
      <c r="AB52" t="n">
        <v>66.15407911584764</v>
      </c>
      <c r="AC52" t="n">
        <v>59.84042665287849</v>
      </c>
      <c r="AD52" t="n">
        <v>48349.61707448203</v>
      </c>
      <c r="AE52" t="n">
        <v>66154.07911584763</v>
      </c>
      <c r="AF52" t="n">
        <v>2.694960703744283e-06</v>
      </c>
      <c r="AG52" t="n">
        <v>0.1269444444444444</v>
      </c>
      <c r="AH52" t="n">
        <v>59840.42665287849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10.9383</v>
      </c>
      <c r="E53" t="n">
        <v>9.140000000000001</v>
      </c>
      <c r="F53" t="n">
        <v>6.77</v>
      </c>
      <c r="G53" t="n">
        <v>81.23</v>
      </c>
      <c r="H53" t="n">
        <v>1.53</v>
      </c>
      <c r="I53" t="n">
        <v>5</v>
      </c>
      <c r="J53" t="n">
        <v>159.55</v>
      </c>
      <c r="K53" t="n">
        <v>47.83</v>
      </c>
      <c r="L53" t="n">
        <v>13.75</v>
      </c>
      <c r="M53" t="n">
        <v>3</v>
      </c>
      <c r="N53" t="n">
        <v>27.97</v>
      </c>
      <c r="O53" t="n">
        <v>19911.36</v>
      </c>
      <c r="P53" t="n">
        <v>63.14</v>
      </c>
      <c r="Q53" t="n">
        <v>204.14</v>
      </c>
      <c r="R53" t="n">
        <v>24.18</v>
      </c>
      <c r="S53" t="n">
        <v>17.37</v>
      </c>
      <c r="T53" t="n">
        <v>1306.72</v>
      </c>
      <c r="U53" t="n">
        <v>0.72</v>
      </c>
      <c r="V53" t="n">
        <v>0.75</v>
      </c>
      <c r="W53" t="n">
        <v>1.15</v>
      </c>
      <c r="X53" t="n">
        <v>0.08</v>
      </c>
      <c r="Y53" t="n">
        <v>1</v>
      </c>
      <c r="Z53" t="n">
        <v>10</v>
      </c>
      <c r="AA53" t="n">
        <v>48.02318969602101</v>
      </c>
      <c r="AB53" t="n">
        <v>65.70744677567792</v>
      </c>
      <c r="AC53" t="n">
        <v>59.43642027640202</v>
      </c>
      <c r="AD53" t="n">
        <v>48023.18969602101</v>
      </c>
      <c r="AE53" t="n">
        <v>65707.44677567792</v>
      </c>
      <c r="AF53" t="n">
        <v>2.692917313665073e-06</v>
      </c>
      <c r="AG53" t="n">
        <v>0.1269444444444444</v>
      </c>
      <c r="AH53" t="n">
        <v>59436.42027640202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10.9396</v>
      </c>
      <c r="E54" t="n">
        <v>9.140000000000001</v>
      </c>
      <c r="F54" t="n">
        <v>6.77</v>
      </c>
      <c r="G54" t="n">
        <v>81.22</v>
      </c>
      <c r="H54" t="n">
        <v>1.55</v>
      </c>
      <c r="I54" t="n">
        <v>5</v>
      </c>
      <c r="J54" t="n">
        <v>159.9</v>
      </c>
      <c r="K54" t="n">
        <v>47.83</v>
      </c>
      <c r="L54" t="n">
        <v>14</v>
      </c>
      <c r="M54" t="n">
        <v>3</v>
      </c>
      <c r="N54" t="n">
        <v>28.07</v>
      </c>
      <c r="O54" t="n">
        <v>19955.16</v>
      </c>
      <c r="P54" t="n">
        <v>62.95</v>
      </c>
      <c r="Q54" t="n">
        <v>204.14</v>
      </c>
      <c r="R54" t="n">
        <v>24.2</v>
      </c>
      <c r="S54" t="n">
        <v>17.37</v>
      </c>
      <c r="T54" t="n">
        <v>1318.73</v>
      </c>
      <c r="U54" t="n">
        <v>0.72</v>
      </c>
      <c r="V54" t="n">
        <v>0.75</v>
      </c>
      <c r="W54" t="n">
        <v>1.15</v>
      </c>
      <c r="X54" t="n">
        <v>0.08</v>
      </c>
      <c r="Y54" t="n">
        <v>1</v>
      </c>
      <c r="Z54" t="n">
        <v>10</v>
      </c>
      <c r="AA54" t="n">
        <v>47.92320902493915</v>
      </c>
      <c r="AB54" t="n">
        <v>65.57064881066789</v>
      </c>
      <c r="AC54" t="n">
        <v>59.31267811717533</v>
      </c>
      <c r="AD54" t="n">
        <v>47923.20902493915</v>
      </c>
      <c r="AE54" t="n">
        <v>65570.64881066789</v>
      </c>
      <c r="AF54" t="n">
        <v>2.693237362713624e-06</v>
      </c>
      <c r="AG54" t="n">
        <v>0.1269444444444444</v>
      </c>
      <c r="AH54" t="n">
        <v>59312.67811717533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10.9333</v>
      </c>
      <c r="E55" t="n">
        <v>9.15</v>
      </c>
      <c r="F55" t="n">
        <v>6.77</v>
      </c>
      <c r="G55" t="n">
        <v>81.28</v>
      </c>
      <c r="H55" t="n">
        <v>1.58</v>
      </c>
      <c r="I55" t="n">
        <v>5</v>
      </c>
      <c r="J55" t="n">
        <v>160.26</v>
      </c>
      <c r="K55" t="n">
        <v>47.83</v>
      </c>
      <c r="L55" t="n">
        <v>14.25</v>
      </c>
      <c r="M55" t="n">
        <v>2</v>
      </c>
      <c r="N55" t="n">
        <v>28.18</v>
      </c>
      <c r="O55" t="n">
        <v>19998.99</v>
      </c>
      <c r="P55" t="n">
        <v>62.6</v>
      </c>
      <c r="Q55" t="n">
        <v>204.14</v>
      </c>
      <c r="R55" t="n">
        <v>24.45</v>
      </c>
      <c r="S55" t="n">
        <v>17.37</v>
      </c>
      <c r="T55" t="n">
        <v>1440.48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47.77588452452794</v>
      </c>
      <c r="AB55" t="n">
        <v>65.36907292970713</v>
      </c>
      <c r="AC55" t="n">
        <v>59.13034035537989</v>
      </c>
      <c r="AD55" t="n">
        <v>47775.88452452794</v>
      </c>
      <c r="AE55" t="n">
        <v>65369.07292970713</v>
      </c>
      <c r="AF55" t="n">
        <v>2.691686355786031e-06</v>
      </c>
      <c r="AG55" t="n">
        <v>0.1270833333333333</v>
      </c>
      <c r="AH55" t="n">
        <v>59130.34035537989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10.9316</v>
      </c>
      <c r="E56" t="n">
        <v>9.15</v>
      </c>
      <c r="F56" t="n">
        <v>6.78</v>
      </c>
      <c r="G56" t="n">
        <v>81.3</v>
      </c>
      <c r="H56" t="n">
        <v>1.6</v>
      </c>
      <c r="I56" t="n">
        <v>5</v>
      </c>
      <c r="J56" t="n">
        <v>160.61</v>
      </c>
      <c r="K56" t="n">
        <v>47.83</v>
      </c>
      <c r="L56" t="n">
        <v>14.5</v>
      </c>
      <c r="M56" t="n">
        <v>1</v>
      </c>
      <c r="N56" t="n">
        <v>28.28</v>
      </c>
      <c r="O56" t="n">
        <v>20042.86</v>
      </c>
      <c r="P56" t="n">
        <v>62.5</v>
      </c>
      <c r="Q56" t="n">
        <v>204.14</v>
      </c>
      <c r="R56" t="n">
        <v>24.36</v>
      </c>
      <c r="S56" t="n">
        <v>17.37</v>
      </c>
      <c r="T56" t="n">
        <v>1398.51</v>
      </c>
      <c r="U56" t="n">
        <v>0.71</v>
      </c>
      <c r="V56" t="n">
        <v>0.75</v>
      </c>
      <c r="W56" t="n">
        <v>1.15</v>
      </c>
      <c r="X56" t="n">
        <v>0.08</v>
      </c>
      <c r="Y56" t="n">
        <v>1</v>
      </c>
      <c r="Z56" t="n">
        <v>10</v>
      </c>
      <c r="AA56" t="n">
        <v>47.75474771250427</v>
      </c>
      <c r="AB56" t="n">
        <v>65.34015261100603</v>
      </c>
      <c r="AC56" t="n">
        <v>59.1041801513057</v>
      </c>
      <c r="AD56" t="n">
        <v>47754.74771250427</v>
      </c>
      <c r="AE56" t="n">
        <v>65340.15261100604</v>
      </c>
      <c r="AF56" t="n">
        <v>2.691267830107156e-06</v>
      </c>
      <c r="AG56" t="n">
        <v>0.1270833333333333</v>
      </c>
      <c r="AH56" t="n">
        <v>59104.1801513057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10.931</v>
      </c>
      <c r="E57" t="n">
        <v>9.15</v>
      </c>
      <c r="F57" t="n">
        <v>6.78</v>
      </c>
      <c r="G57" t="n">
        <v>81.31</v>
      </c>
      <c r="H57" t="n">
        <v>1.62</v>
      </c>
      <c r="I57" t="n">
        <v>5</v>
      </c>
      <c r="J57" t="n">
        <v>160.97</v>
      </c>
      <c r="K57" t="n">
        <v>47.83</v>
      </c>
      <c r="L57" t="n">
        <v>14.75</v>
      </c>
      <c r="M57" t="n">
        <v>1</v>
      </c>
      <c r="N57" t="n">
        <v>28.39</v>
      </c>
      <c r="O57" t="n">
        <v>20086.77</v>
      </c>
      <c r="P57" t="n">
        <v>62.39</v>
      </c>
      <c r="Q57" t="n">
        <v>204.14</v>
      </c>
      <c r="R57" t="n">
        <v>24.4</v>
      </c>
      <c r="S57" t="n">
        <v>17.37</v>
      </c>
      <c r="T57" t="n">
        <v>1417.13</v>
      </c>
      <c r="U57" t="n">
        <v>0.71</v>
      </c>
      <c r="V57" t="n">
        <v>0.75</v>
      </c>
      <c r="W57" t="n">
        <v>1.15</v>
      </c>
      <c r="X57" t="n">
        <v>0.08</v>
      </c>
      <c r="Y57" t="n">
        <v>1</v>
      </c>
      <c r="Z57" t="n">
        <v>10</v>
      </c>
      <c r="AA57" t="n">
        <v>47.70249378715018</v>
      </c>
      <c r="AB57" t="n">
        <v>65.26865648505611</v>
      </c>
      <c r="AC57" t="n">
        <v>59.03950751527098</v>
      </c>
      <c r="AD57" t="n">
        <v>47702.49378715018</v>
      </c>
      <c r="AE57" t="n">
        <v>65268.65648505612</v>
      </c>
      <c r="AF57" t="n">
        <v>2.691120115161671e-06</v>
      </c>
      <c r="AG57" t="n">
        <v>0.1270833333333333</v>
      </c>
      <c r="AH57" t="n">
        <v>59039.50751527098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10.9353</v>
      </c>
      <c r="E58" t="n">
        <v>9.140000000000001</v>
      </c>
      <c r="F58" t="n">
        <v>6.77</v>
      </c>
      <c r="G58" t="n">
        <v>81.26000000000001</v>
      </c>
      <c r="H58" t="n">
        <v>1.65</v>
      </c>
      <c r="I58" t="n">
        <v>5</v>
      </c>
      <c r="J58" t="n">
        <v>161.32</v>
      </c>
      <c r="K58" t="n">
        <v>47.83</v>
      </c>
      <c r="L58" t="n">
        <v>15</v>
      </c>
      <c r="M58" t="n">
        <v>1</v>
      </c>
      <c r="N58" t="n">
        <v>28.5</v>
      </c>
      <c r="O58" t="n">
        <v>20130.71</v>
      </c>
      <c r="P58" t="n">
        <v>62.19</v>
      </c>
      <c r="Q58" t="n">
        <v>204.14</v>
      </c>
      <c r="R58" t="n">
        <v>24.3</v>
      </c>
      <c r="S58" t="n">
        <v>17.37</v>
      </c>
      <c r="T58" t="n">
        <v>1367.07</v>
      </c>
      <c r="U58" t="n">
        <v>0.71</v>
      </c>
      <c r="V58" t="n">
        <v>0.75</v>
      </c>
      <c r="W58" t="n">
        <v>1.15</v>
      </c>
      <c r="X58" t="n">
        <v>0.08</v>
      </c>
      <c r="Y58" t="n">
        <v>1</v>
      </c>
      <c r="Z58" t="n">
        <v>10</v>
      </c>
      <c r="AA58" t="n">
        <v>47.56303633486962</v>
      </c>
      <c r="AB58" t="n">
        <v>65.07784464641738</v>
      </c>
      <c r="AC58" t="n">
        <v>58.86690649070573</v>
      </c>
      <c r="AD58" t="n">
        <v>47563.03633486962</v>
      </c>
      <c r="AE58" t="n">
        <v>65077.84464641737</v>
      </c>
      <c r="AF58" t="n">
        <v>2.692178738937647e-06</v>
      </c>
      <c r="AG58" t="n">
        <v>0.1269444444444444</v>
      </c>
      <c r="AH58" t="n">
        <v>58866.90649070573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10.9343</v>
      </c>
      <c r="E59" t="n">
        <v>9.15</v>
      </c>
      <c r="F59" t="n">
        <v>6.77</v>
      </c>
      <c r="G59" t="n">
        <v>81.27</v>
      </c>
      <c r="H59" t="n">
        <v>1.67</v>
      </c>
      <c r="I59" t="n">
        <v>5</v>
      </c>
      <c r="J59" t="n">
        <v>161.68</v>
      </c>
      <c r="K59" t="n">
        <v>47.83</v>
      </c>
      <c r="L59" t="n">
        <v>15.25</v>
      </c>
      <c r="M59" t="n">
        <v>1</v>
      </c>
      <c r="N59" t="n">
        <v>28.6</v>
      </c>
      <c r="O59" t="n">
        <v>20174.69</v>
      </c>
      <c r="P59" t="n">
        <v>62.03</v>
      </c>
      <c r="Q59" t="n">
        <v>204.14</v>
      </c>
      <c r="R59" t="n">
        <v>24.28</v>
      </c>
      <c r="S59" t="n">
        <v>17.37</v>
      </c>
      <c r="T59" t="n">
        <v>1355.61</v>
      </c>
      <c r="U59" t="n">
        <v>0.72</v>
      </c>
      <c r="V59" t="n">
        <v>0.75</v>
      </c>
      <c r="W59" t="n">
        <v>1.15</v>
      </c>
      <c r="X59" t="n">
        <v>0.08</v>
      </c>
      <c r="Y59" t="n">
        <v>1</v>
      </c>
      <c r="Z59" t="n">
        <v>10</v>
      </c>
      <c r="AA59" t="n">
        <v>47.48801511415463</v>
      </c>
      <c r="AB59" t="n">
        <v>64.97519730253249</v>
      </c>
      <c r="AC59" t="n">
        <v>58.77405566525478</v>
      </c>
      <c r="AD59" t="n">
        <v>47488.01511415464</v>
      </c>
      <c r="AE59" t="n">
        <v>64975.1973025325</v>
      </c>
      <c r="AF59" t="n">
        <v>2.691932547361839e-06</v>
      </c>
      <c r="AG59" t="n">
        <v>0.1270833333333333</v>
      </c>
      <c r="AH59" t="n">
        <v>58774.05566525477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10.9937</v>
      </c>
      <c r="E60" t="n">
        <v>9.1</v>
      </c>
      <c r="F60" t="n">
        <v>6.75</v>
      </c>
      <c r="G60" t="n">
        <v>101.28</v>
      </c>
      <c r="H60" t="n">
        <v>1.69</v>
      </c>
      <c r="I60" t="n">
        <v>4</v>
      </c>
      <c r="J60" t="n">
        <v>162.04</v>
      </c>
      <c r="K60" t="n">
        <v>47.83</v>
      </c>
      <c r="L60" t="n">
        <v>15.5</v>
      </c>
      <c r="M60" t="n">
        <v>0</v>
      </c>
      <c r="N60" t="n">
        <v>28.71</v>
      </c>
      <c r="O60" t="n">
        <v>20218.71</v>
      </c>
      <c r="P60" t="n">
        <v>61.77</v>
      </c>
      <c r="Q60" t="n">
        <v>204.14</v>
      </c>
      <c r="R60" t="n">
        <v>23.65</v>
      </c>
      <c r="S60" t="n">
        <v>17.37</v>
      </c>
      <c r="T60" t="n">
        <v>1049.34</v>
      </c>
      <c r="U60" t="n">
        <v>0.73</v>
      </c>
      <c r="V60" t="n">
        <v>0.76</v>
      </c>
      <c r="W60" t="n">
        <v>1.15</v>
      </c>
      <c r="X60" t="n">
        <v>0.06</v>
      </c>
      <c r="Y60" t="n">
        <v>1</v>
      </c>
      <c r="Z60" t="n">
        <v>10</v>
      </c>
      <c r="AA60" t="n">
        <v>47.06870571599777</v>
      </c>
      <c r="AB60" t="n">
        <v>64.40147968534947</v>
      </c>
      <c r="AC60" t="n">
        <v>58.25509285223777</v>
      </c>
      <c r="AD60" t="n">
        <v>47068.70571599776</v>
      </c>
      <c r="AE60" t="n">
        <v>64401.47968534947</v>
      </c>
      <c r="AF60" t="n">
        <v>2.706556326964858e-06</v>
      </c>
      <c r="AG60" t="n">
        <v>0.1263888888888889</v>
      </c>
      <c r="AH60" t="n">
        <v>58255.09285223777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7.3919</v>
      </c>
      <c r="E2" t="n">
        <v>13.53</v>
      </c>
      <c r="F2" t="n">
        <v>8.300000000000001</v>
      </c>
      <c r="G2" t="n">
        <v>6.3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108.92</v>
      </c>
      <c r="Q2" t="n">
        <v>204.2</v>
      </c>
      <c r="R2" t="n">
        <v>71.78</v>
      </c>
      <c r="S2" t="n">
        <v>17.37</v>
      </c>
      <c r="T2" t="n">
        <v>24736.31</v>
      </c>
      <c r="U2" t="n">
        <v>0.24</v>
      </c>
      <c r="V2" t="n">
        <v>0.62</v>
      </c>
      <c r="W2" t="n">
        <v>1.27</v>
      </c>
      <c r="X2" t="n">
        <v>1.6</v>
      </c>
      <c r="Y2" t="n">
        <v>1</v>
      </c>
      <c r="Z2" t="n">
        <v>10</v>
      </c>
      <c r="AA2" t="n">
        <v>111.6973176678599</v>
      </c>
      <c r="AB2" t="n">
        <v>152.8291977709737</v>
      </c>
      <c r="AC2" t="n">
        <v>138.2433936328799</v>
      </c>
      <c r="AD2" t="n">
        <v>111697.3176678599</v>
      </c>
      <c r="AE2" t="n">
        <v>152829.1977709737</v>
      </c>
      <c r="AF2" t="n">
        <v>1.75363984332509e-06</v>
      </c>
      <c r="AG2" t="n">
        <v>0.1879166666666666</v>
      </c>
      <c r="AH2" t="n">
        <v>138243.3936328799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8.0023</v>
      </c>
      <c r="E3" t="n">
        <v>12.5</v>
      </c>
      <c r="F3" t="n">
        <v>7.91</v>
      </c>
      <c r="G3" t="n">
        <v>7.78</v>
      </c>
      <c r="H3" t="n">
        <v>0.13</v>
      </c>
      <c r="I3" t="n">
        <v>61</v>
      </c>
      <c r="J3" t="n">
        <v>177.1</v>
      </c>
      <c r="K3" t="n">
        <v>52.44</v>
      </c>
      <c r="L3" t="n">
        <v>1.25</v>
      </c>
      <c r="M3" t="n">
        <v>59</v>
      </c>
      <c r="N3" t="n">
        <v>33.41</v>
      </c>
      <c r="O3" t="n">
        <v>22076.81</v>
      </c>
      <c r="P3" t="n">
        <v>103.55</v>
      </c>
      <c r="Q3" t="n">
        <v>204.17</v>
      </c>
      <c r="R3" t="n">
        <v>59.85</v>
      </c>
      <c r="S3" t="n">
        <v>17.37</v>
      </c>
      <c r="T3" t="n">
        <v>18860.71</v>
      </c>
      <c r="U3" t="n">
        <v>0.29</v>
      </c>
      <c r="V3" t="n">
        <v>0.65</v>
      </c>
      <c r="W3" t="n">
        <v>1.23</v>
      </c>
      <c r="X3" t="n">
        <v>1.21</v>
      </c>
      <c r="Y3" t="n">
        <v>1</v>
      </c>
      <c r="Z3" t="n">
        <v>10</v>
      </c>
      <c r="AA3" t="n">
        <v>98.38045728700931</v>
      </c>
      <c r="AB3" t="n">
        <v>134.6084818994866</v>
      </c>
      <c r="AC3" t="n">
        <v>121.7616373112265</v>
      </c>
      <c r="AD3" t="n">
        <v>98380.45728700931</v>
      </c>
      <c r="AE3" t="n">
        <v>134608.4818994866</v>
      </c>
      <c r="AF3" t="n">
        <v>1.898449940913752e-06</v>
      </c>
      <c r="AG3" t="n">
        <v>0.1736111111111111</v>
      </c>
      <c r="AH3" t="n">
        <v>121761.6373112265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8.4459</v>
      </c>
      <c r="E4" t="n">
        <v>11.84</v>
      </c>
      <c r="F4" t="n">
        <v>7.68</v>
      </c>
      <c r="G4" t="n">
        <v>9.4</v>
      </c>
      <c r="H4" t="n">
        <v>0.15</v>
      </c>
      <c r="I4" t="n">
        <v>49</v>
      </c>
      <c r="J4" t="n">
        <v>177.47</v>
      </c>
      <c r="K4" t="n">
        <v>52.44</v>
      </c>
      <c r="L4" t="n">
        <v>1.5</v>
      </c>
      <c r="M4" t="n">
        <v>47</v>
      </c>
      <c r="N4" t="n">
        <v>33.53</v>
      </c>
      <c r="O4" t="n">
        <v>22122.46</v>
      </c>
      <c r="P4" t="n">
        <v>100.39</v>
      </c>
      <c r="Q4" t="n">
        <v>204.19</v>
      </c>
      <c r="R4" t="n">
        <v>52.54</v>
      </c>
      <c r="S4" t="n">
        <v>17.37</v>
      </c>
      <c r="T4" t="n">
        <v>15269.67</v>
      </c>
      <c r="U4" t="n">
        <v>0.33</v>
      </c>
      <c r="V4" t="n">
        <v>0.67</v>
      </c>
      <c r="W4" t="n">
        <v>1.22</v>
      </c>
      <c r="X4" t="n">
        <v>0.98</v>
      </c>
      <c r="Y4" t="n">
        <v>1</v>
      </c>
      <c r="Z4" t="n">
        <v>10</v>
      </c>
      <c r="AA4" t="n">
        <v>90.55337593804666</v>
      </c>
      <c r="AB4" t="n">
        <v>123.8991238913827</v>
      </c>
      <c r="AC4" t="n">
        <v>112.0743654007342</v>
      </c>
      <c r="AD4" t="n">
        <v>90553.37593804665</v>
      </c>
      <c r="AE4" t="n">
        <v>123899.1238913827</v>
      </c>
      <c r="AF4" t="n">
        <v>2.003688733984412e-06</v>
      </c>
      <c r="AG4" t="n">
        <v>0.1644444444444444</v>
      </c>
      <c r="AH4" t="n">
        <v>112074.3654007342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8.792299999999999</v>
      </c>
      <c r="E5" t="n">
        <v>11.37</v>
      </c>
      <c r="F5" t="n">
        <v>7.5</v>
      </c>
      <c r="G5" t="n">
        <v>10.97</v>
      </c>
      <c r="H5" t="n">
        <v>0.17</v>
      </c>
      <c r="I5" t="n">
        <v>41</v>
      </c>
      <c r="J5" t="n">
        <v>177.84</v>
      </c>
      <c r="K5" t="n">
        <v>52.44</v>
      </c>
      <c r="L5" t="n">
        <v>1.75</v>
      </c>
      <c r="M5" t="n">
        <v>39</v>
      </c>
      <c r="N5" t="n">
        <v>33.65</v>
      </c>
      <c r="O5" t="n">
        <v>22168.15</v>
      </c>
      <c r="P5" t="n">
        <v>97.81999999999999</v>
      </c>
      <c r="Q5" t="n">
        <v>204.15</v>
      </c>
      <c r="R5" t="n">
        <v>46.69</v>
      </c>
      <c r="S5" t="n">
        <v>17.37</v>
      </c>
      <c r="T5" t="n">
        <v>12380.37</v>
      </c>
      <c r="U5" t="n">
        <v>0.37</v>
      </c>
      <c r="V5" t="n">
        <v>0.68</v>
      </c>
      <c r="W5" t="n">
        <v>1.21</v>
      </c>
      <c r="X5" t="n">
        <v>0.8</v>
      </c>
      <c r="Y5" t="n">
        <v>1</v>
      </c>
      <c r="Z5" t="n">
        <v>10</v>
      </c>
      <c r="AA5" t="n">
        <v>84.92590780452363</v>
      </c>
      <c r="AB5" t="n">
        <v>116.199373724728</v>
      </c>
      <c r="AC5" t="n">
        <v>105.1094685833154</v>
      </c>
      <c r="AD5" t="n">
        <v>84925.90780452364</v>
      </c>
      <c r="AE5" t="n">
        <v>116199.373724728</v>
      </c>
      <c r="AF5" t="n">
        <v>2.085867989889905e-06</v>
      </c>
      <c r="AG5" t="n">
        <v>0.1579166666666666</v>
      </c>
      <c r="AH5" t="n">
        <v>105109.4685833154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9.0036</v>
      </c>
      <c r="E6" t="n">
        <v>11.11</v>
      </c>
      <c r="F6" t="n">
        <v>7.41</v>
      </c>
      <c r="G6" t="n">
        <v>12.34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96.48999999999999</v>
      </c>
      <c r="Q6" t="n">
        <v>204.2</v>
      </c>
      <c r="R6" t="n">
        <v>43.76</v>
      </c>
      <c r="S6" t="n">
        <v>17.37</v>
      </c>
      <c r="T6" t="n">
        <v>10940.41</v>
      </c>
      <c r="U6" t="n">
        <v>0.4</v>
      </c>
      <c r="V6" t="n">
        <v>0.6899999999999999</v>
      </c>
      <c r="W6" t="n">
        <v>1.2</v>
      </c>
      <c r="X6" t="n">
        <v>0.71</v>
      </c>
      <c r="Y6" t="n">
        <v>1</v>
      </c>
      <c r="Z6" t="n">
        <v>10</v>
      </c>
      <c r="AA6" t="n">
        <v>81.90719262505706</v>
      </c>
      <c r="AB6" t="n">
        <v>112.0690344398694</v>
      </c>
      <c r="AC6" t="n">
        <v>101.3733230828347</v>
      </c>
      <c r="AD6" t="n">
        <v>81907.19262505707</v>
      </c>
      <c r="AE6" t="n">
        <v>112069.0344398694</v>
      </c>
      <c r="AF6" t="n">
        <v>2.135996387040109e-06</v>
      </c>
      <c r="AG6" t="n">
        <v>0.1543055555555556</v>
      </c>
      <c r="AH6" t="n">
        <v>101373.3230828347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9.2027</v>
      </c>
      <c r="E7" t="n">
        <v>10.87</v>
      </c>
      <c r="F7" t="n">
        <v>7.31</v>
      </c>
      <c r="G7" t="n">
        <v>13.7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94.98999999999999</v>
      </c>
      <c r="Q7" t="n">
        <v>204.17</v>
      </c>
      <c r="R7" t="n">
        <v>41.19</v>
      </c>
      <c r="S7" t="n">
        <v>17.37</v>
      </c>
      <c r="T7" t="n">
        <v>9678.59</v>
      </c>
      <c r="U7" t="n">
        <v>0.42</v>
      </c>
      <c r="V7" t="n">
        <v>0.7</v>
      </c>
      <c r="W7" t="n">
        <v>1.18</v>
      </c>
      <c r="X7" t="n">
        <v>0.62</v>
      </c>
      <c r="Y7" t="n">
        <v>1</v>
      </c>
      <c r="Z7" t="n">
        <v>10</v>
      </c>
      <c r="AA7" t="n">
        <v>79.00039010942268</v>
      </c>
      <c r="AB7" t="n">
        <v>108.091818998904</v>
      </c>
      <c r="AC7" t="n">
        <v>97.77568750149693</v>
      </c>
      <c r="AD7" t="n">
        <v>79000.39010942267</v>
      </c>
      <c r="AE7" t="n">
        <v>108091.818998904</v>
      </c>
      <c r="AF7" t="n">
        <v>2.183230480142833e-06</v>
      </c>
      <c r="AG7" t="n">
        <v>0.1509722222222222</v>
      </c>
      <c r="AH7" t="n">
        <v>97775.68750149693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9.397</v>
      </c>
      <c r="E8" t="n">
        <v>10.64</v>
      </c>
      <c r="F8" t="n">
        <v>7.23</v>
      </c>
      <c r="G8" t="n">
        <v>15.48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93.73999999999999</v>
      </c>
      <c r="Q8" t="n">
        <v>204.14</v>
      </c>
      <c r="R8" t="n">
        <v>38.73</v>
      </c>
      <c r="S8" t="n">
        <v>17.37</v>
      </c>
      <c r="T8" t="n">
        <v>8465.99</v>
      </c>
      <c r="U8" t="n">
        <v>0.45</v>
      </c>
      <c r="V8" t="n">
        <v>0.71</v>
      </c>
      <c r="W8" t="n">
        <v>1.17</v>
      </c>
      <c r="X8" t="n">
        <v>0.53</v>
      </c>
      <c r="Y8" t="n">
        <v>1</v>
      </c>
      <c r="Z8" t="n">
        <v>10</v>
      </c>
      <c r="AA8" t="n">
        <v>76.45476215784642</v>
      </c>
      <c r="AB8" t="n">
        <v>104.60877853038</v>
      </c>
      <c r="AC8" t="n">
        <v>94.62506352680975</v>
      </c>
      <c r="AD8" t="n">
        <v>76454.76215784642</v>
      </c>
      <c r="AE8" t="n">
        <v>104608.77853038</v>
      </c>
      <c r="AF8" t="n">
        <v>2.229325830669499e-06</v>
      </c>
      <c r="AG8" t="n">
        <v>0.1477777777777778</v>
      </c>
      <c r="AH8" t="n">
        <v>94625.06352680975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9.482900000000001</v>
      </c>
      <c r="E9" t="n">
        <v>10.55</v>
      </c>
      <c r="F9" t="n">
        <v>7.2</v>
      </c>
      <c r="G9" t="n">
        <v>16.62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93.23</v>
      </c>
      <c r="Q9" t="n">
        <v>204.16</v>
      </c>
      <c r="R9" t="n">
        <v>37.33</v>
      </c>
      <c r="S9" t="n">
        <v>17.37</v>
      </c>
      <c r="T9" t="n">
        <v>7778.13</v>
      </c>
      <c r="U9" t="n">
        <v>0.47</v>
      </c>
      <c r="V9" t="n">
        <v>0.71</v>
      </c>
      <c r="W9" t="n">
        <v>1.19</v>
      </c>
      <c r="X9" t="n">
        <v>0.51</v>
      </c>
      <c r="Y9" t="n">
        <v>1</v>
      </c>
      <c r="Z9" t="n">
        <v>10</v>
      </c>
      <c r="AA9" t="n">
        <v>75.40220353279271</v>
      </c>
      <c r="AB9" t="n">
        <v>103.168621383973</v>
      </c>
      <c r="AC9" t="n">
        <v>93.32235295718213</v>
      </c>
      <c r="AD9" t="n">
        <v>75402.20353279272</v>
      </c>
      <c r="AE9" t="n">
        <v>103168.621383973</v>
      </c>
      <c r="AF9" t="n">
        <v>2.249704578020197e-06</v>
      </c>
      <c r="AG9" t="n">
        <v>0.1465277777777778</v>
      </c>
      <c r="AH9" t="n">
        <v>93322.35295718213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9.639799999999999</v>
      </c>
      <c r="E10" t="n">
        <v>10.37</v>
      </c>
      <c r="F10" t="n">
        <v>7.14</v>
      </c>
      <c r="G10" t="n">
        <v>18.61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92.2</v>
      </c>
      <c r="Q10" t="n">
        <v>204.14</v>
      </c>
      <c r="R10" t="n">
        <v>35.73</v>
      </c>
      <c r="S10" t="n">
        <v>17.37</v>
      </c>
      <c r="T10" t="n">
        <v>6991.6</v>
      </c>
      <c r="U10" t="n">
        <v>0.49</v>
      </c>
      <c r="V10" t="n">
        <v>0.72</v>
      </c>
      <c r="W10" t="n">
        <v>1.17</v>
      </c>
      <c r="X10" t="n">
        <v>0.44</v>
      </c>
      <c r="Y10" t="n">
        <v>1</v>
      </c>
      <c r="Z10" t="n">
        <v>10</v>
      </c>
      <c r="AA10" t="n">
        <v>73.45752158200169</v>
      </c>
      <c r="AB10" t="n">
        <v>100.5078217455894</v>
      </c>
      <c r="AC10" t="n">
        <v>90.91549630182919</v>
      </c>
      <c r="AD10" t="n">
        <v>73457.52158200169</v>
      </c>
      <c r="AE10" t="n">
        <v>100507.8217455894</v>
      </c>
      <c r="AF10" t="n">
        <v>2.286927225975081e-06</v>
      </c>
      <c r="AG10" t="n">
        <v>0.1440277777777778</v>
      </c>
      <c r="AH10" t="n">
        <v>90915.49630182919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9.701700000000001</v>
      </c>
      <c r="E11" t="n">
        <v>10.31</v>
      </c>
      <c r="F11" t="n">
        <v>7.1</v>
      </c>
      <c r="G11" t="n">
        <v>19.38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91.62</v>
      </c>
      <c r="Q11" t="n">
        <v>204.17</v>
      </c>
      <c r="R11" t="n">
        <v>34.67</v>
      </c>
      <c r="S11" t="n">
        <v>17.37</v>
      </c>
      <c r="T11" t="n">
        <v>6469.38</v>
      </c>
      <c r="U11" t="n">
        <v>0.5</v>
      </c>
      <c r="V11" t="n">
        <v>0.72</v>
      </c>
      <c r="W11" t="n">
        <v>1.17</v>
      </c>
      <c r="X11" t="n">
        <v>0.41</v>
      </c>
      <c r="Y11" t="n">
        <v>1</v>
      </c>
      <c r="Z11" t="n">
        <v>10</v>
      </c>
      <c r="AA11" t="n">
        <v>72.56679889584824</v>
      </c>
      <c r="AB11" t="n">
        <v>99.28909567048328</v>
      </c>
      <c r="AC11" t="n">
        <v>89.81308373283805</v>
      </c>
      <c r="AD11" t="n">
        <v>72566.79889584823</v>
      </c>
      <c r="AE11" t="n">
        <v>99289.09567048328</v>
      </c>
      <c r="AF11" t="n">
        <v>2.301612260445491e-06</v>
      </c>
      <c r="AG11" t="n">
        <v>0.1431944444444445</v>
      </c>
      <c r="AH11" t="n">
        <v>89813.08373283806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9.801299999999999</v>
      </c>
      <c r="E12" t="n">
        <v>10.2</v>
      </c>
      <c r="F12" t="n">
        <v>7.07</v>
      </c>
      <c r="G12" t="n">
        <v>21.21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91.09</v>
      </c>
      <c r="Q12" t="n">
        <v>204.15</v>
      </c>
      <c r="R12" t="n">
        <v>33.81</v>
      </c>
      <c r="S12" t="n">
        <v>17.37</v>
      </c>
      <c r="T12" t="n">
        <v>6045.62</v>
      </c>
      <c r="U12" t="n">
        <v>0.51</v>
      </c>
      <c r="V12" t="n">
        <v>0.72</v>
      </c>
      <c r="W12" t="n">
        <v>1.16</v>
      </c>
      <c r="X12" t="n">
        <v>0.38</v>
      </c>
      <c r="Y12" t="n">
        <v>1</v>
      </c>
      <c r="Z12" t="n">
        <v>10</v>
      </c>
      <c r="AA12" t="n">
        <v>71.47172548582549</v>
      </c>
      <c r="AB12" t="n">
        <v>97.7907679196617</v>
      </c>
      <c r="AC12" t="n">
        <v>88.45775427963824</v>
      </c>
      <c r="AD12" t="n">
        <v>71471.72548582549</v>
      </c>
      <c r="AE12" t="n">
        <v>97790.76791966171</v>
      </c>
      <c r="AF12" t="n">
        <v>2.325241168898687e-06</v>
      </c>
      <c r="AG12" t="n">
        <v>0.1416666666666667</v>
      </c>
      <c r="AH12" t="n">
        <v>88457.75427963823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9.8568</v>
      </c>
      <c r="E13" t="n">
        <v>10.15</v>
      </c>
      <c r="F13" t="n">
        <v>7.05</v>
      </c>
      <c r="G13" t="n">
        <v>22.26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90.66</v>
      </c>
      <c r="Q13" t="n">
        <v>204.15</v>
      </c>
      <c r="R13" t="n">
        <v>33.07</v>
      </c>
      <c r="S13" t="n">
        <v>17.37</v>
      </c>
      <c r="T13" t="n">
        <v>5682.92</v>
      </c>
      <c r="U13" t="n">
        <v>0.53</v>
      </c>
      <c r="V13" t="n">
        <v>0.72</v>
      </c>
      <c r="W13" t="n">
        <v>1.16</v>
      </c>
      <c r="X13" t="n">
        <v>0.36</v>
      </c>
      <c r="Y13" t="n">
        <v>1</v>
      </c>
      <c r="Z13" t="n">
        <v>10</v>
      </c>
      <c r="AA13" t="n">
        <v>70.7885713649224</v>
      </c>
      <c r="AB13" t="n">
        <v>96.85604631280984</v>
      </c>
      <c r="AC13" t="n">
        <v>87.61224119105398</v>
      </c>
      <c r="AD13" t="n">
        <v>70788.57136492241</v>
      </c>
      <c r="AE13" t="n">
        <v>96856.04631280983</v>
      </c>
      <c r="AF13" t="n">
        <v>2.338407879934353e-06</v>
      </c>
      <c r="AG13" t="n">
        <v>0.1409722222222222</v>
      </c>
      <c r="AH13" t="n">
        <v>87612.24119105398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9.9206</v>
      </c>
      <c r="E14" t="n">
        <v>10.08</v>
      </c>
      <c r="F14" t="n">
        <v>7.02</v>
      </c>
      <c r="G14" t="n">
        <v>23.4</v>
      </c>
      <c r="H14" t="n">
        <v>0.39</v>
      </c>
      <c r="I14" t="n">
        <v>18</v>
      </c>
      <c r="J14" t="n">
        <v>181.19</v>
      </c>
      <c r="K14" t="n">
        <v>52.44</v>
      </c>
      <c r="L14" t="n">
        <v>4</v>
      </c>
      <c r="M14" t="n">
        <v>16</v>
      </c>
      <c r="N14" t="n">
        <v>34.75</v>
      </c>
      <c r="O14" t="n">
        <v>22581.25</v>
      </c>
      <c r="P14" t="n">
        <v>89.8</v>
      </c>
      <c r="Q14" t="n">
        <v>204.14</v>
      </c>
      <c r="R14" t="n">
        <v>32.1</v>
      </c>
      <c r="S14" t="n">
        <v>17.37</v>
      </c>
      <c r="T14" t="n">
        <v>5204.22</v>
      </c>
      <c r="U14" t="n">
        <v>0.54</v>
      </c>
      <c r="V14" t="n">
        <v>0.73</v>
      </c>
      <c r="W14" t="n">
        <v>1.16</v>
      </c>
      <c r="X14" t="n">
        <v>0.33</v>
      </c>
      <c r="Y14" t="n">
        <v>1</v>
      </c>
      <c r="Z14" t="n">
        <v>10</v>
      </c>
      <c r="AA14" t="n">
        <v>69.79307732733436</v>
      </c>
      <c r="AB14" t="n">
        <v>95.49396745248521</v>
      </c>
      <c r="AC14" t="n">
        <v>86.38015722546864</v>
      </c>
      <c r="AD14" t="n">
        <v>69793.07732733437</v>
      </c>
      <c r="AE14" t="n">
        <v>95493.9674524852</v>
      </c>
      <c r="AF14" t="n">
        <v>2.353543666674453e-06</v>
      </c>
      <c r="AG14" t="n">
        <v>0.14</v>
      </c>
      <c r="AH14" t="n">
        <v>86380.15722546863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9.958</v>
      </c>
      <c r="E15" t="n">
        <v>10.04</v>
      </c>
      <c r="F15" t="n">
        <v>7.02</v>
      </c>
      <c r="G15" t="n">
        <v>24.77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15</v>
      </c>
      <c r="N15" t="n">
        <v>34.88</v>
      </c>
      <c r="O15" t="n">
        <v>22627.36</v>
      </c>
      <c r="P15" t="n">
        <v>89.88</v>
      </c>
      <c r="Q15" t="n">
        <v>204.16</v>
      </c>
      <c r="R15" t="n">
        <v>31.95</v>
      </c>
      <c r="S15" t="n">
        <v>17.37</v>
      </c>
      <c r="T15" t="n">
        <v>5131.46</v>
      </c>
      <c r="U15" t="n">
        <v>0.54</v>
      </c>
      <c r="V15" t="n">
        <v>0.73</v>
      </c>
      <c r="W15" t="n">
        <v>1.16</v>
      </c>
      <c r="X15" t="n">
        <v>0.33</v>
      </c>
      <c r="Y15" t="n">
        <v>1</v>
      </c>
      <c r="Z15" t="n">
        <v>10</v>
      </c>
      <c r="AA15" t="n">
        <v>69.58070286796581</v>
      </c>
      <c r="AB15" t="n">
        <v>95.20338734787742</v>
      </c>
      <c r="AC15" t="n">
        <v>86.11730967821276</v>
      </c>
      <c r="AD15" t="n">
        <v>69580.70286796581</v>
      </c>
      <c r="AE15" t="n">
        <v>95203.38734787742</v>
      </c>
      <c r="AF15" t="n">
        <v>2.362416369246235e-06</v>
      </c>
      <c r="AG15" t="n">
        <v>0.1394444444444444</v>
      </c>
      <c r="AH15" t="n">
        <v>86117.30967821277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10.0008</v>
      </c>
      <c r="E16" t="n">
        <v>10</v>
      </c>
      <c r="F16" t="n">
        <v>7.01</v>
      </c>
      <c r="G16" t="n">
        <v>26.29</v>
      </c>
      <c r="H16" t="n">
        <v>0.44</v>
      </c>
      <c r="I16" t="n">
        <v>16</v>
      </c>
      <c r="J16" t="n">
        <v>181.94</v>
      </c>
      <c r="K16" t="n">
        <v>52.44</v>
      </c>
      <c r="L16" t="n">
        <v>4.5</v>
      </c>
      <c r="M16" t="n">
        <v>14</v>
      </c>
      <c r="N16" t="n">
        <v>35</v>
      </c>
      <c r="O16" t="n">
        <v>22673.63</v>
      </c>
      <c r="P16" t="n">
        <v>89.59999999999999</v>
      </c>
      <c r="Q16" t="n">
        <v>204.17</v>
      </c>
      <c r="R16" t="n">
        <v>31.81</v>
      </c>
      <c r="S16" t="n">
        <v>17.37</v>
      </c>
      <c r="T16" t="n">
        <v>5066.52</v>
      </c>
      <c r="U16" t="n">
        <v>0.55</v>
      </c>
      <c r="V16" t="n">
        <v>0.73</v>
      </c>
      <c r="W16" t="n">
        <v>1.16</v>
      </c>
      <c r="X16" t="n">
        <v>0.32</v>
      </c>
      <c r="Y16" t="n">
        <v>1</v>
      </c>
      <c r="Z16" t="n">
        <v>10</v>
      </c>
      <c r="AA16" t="n">
        <v>69.11163581430827</v>
      </c>
      <c r="AB16" t="n">
        <v>94.56158911128557</v>
      </c>
      <c r="AC16" t="n">
        <v>85.53676376455155</v>
      </c>
      <c r="AD16" t="n">
        <v>69111.63581430828</v>
      </c>
      <c r="AE16" t="n">
        <v>94561.58911128558</v>
      </c>
      <c r="AF16" t="n">
        <v>2.372570157216082e-06</v>
      </c>
      <c r="AG16" t="n">
        <v>0.1388888888888889</v>
      </c>
      <c r="AH16" t="n">
        <v>85536.76376455155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10.0888</v>
      </c>
      <c r="E17" t="n">
        <v>9.91</v>
      </c>
      <c r="F17" t="n">
        <v>6.96</v>
      </c>
      <c r="G17" t="n">
        <v>27.83</v>
      </c>
      <c r="H17" t="n">
        <v>0.46</v>
      </c>
      <c r="I17" t="n">
        <v>15</v>
      </c>
      <c r="J17" t="n">
        <v>182.32</v>
      </c>
      <c r="K17" t="n">
        <v>52.44</v>
      </c>
      <c r="L17" t="n">
        <v>4.75</v>
      </c>
      <c r="M17" t="n">
        <v>13</v>
      </c>
      <c r="N17" t="n">
        <v>35.12</v>
      </c>
      <c r="O17" t="n">
        <v>22719.83</v>
      </c>
      <c r="P17" t="n">
        <v>88.70999999999999</v>
      </c>
      <c r="Q17" t="n">
        <v>204.18</v>
      </c>
      <c r="R17" t="n">
        <v>30.17</v>
      </c>
      <c r="S17" t="n">
        <v>17.37</v>
      </c>
      <c r="T17" t="n">
        <v>4253.98</v>
      </c>
      <c r="U17" t="n">
        <v>0.58</v>
      </c>
      <c r="V17" t="n">
        <v>0.73</v>
      </c>
      <c r="W17" t="n">
        <v>1.16</v>
      </c>
      <c r="X17" t="n">
        <v>0.27</v>
      </c>
      <c r="Y17" t="n">
        <v>1</v>
      </c>
      <c r="Z17" t="n">
        <v>10</v>
      </c>
      <c r="AA17" t="n">
        <v>67.91374452408849</v>
      </c>
      <c r="AB17" t="n">
        <v>92.92258140077371</v>
      </c>
      <c r="AC17" t="n">
        <v>84.05418064956868</v>
      </c>
      <c r="AD17" t="n">
        <v>67913.74452408848</v>
      </c>
      <c r="AE17" t="n">
        <v>92922.58140077371</v>
      </c>
      <c r="AF17" t="n">
        <v>2.393447104443806e-06</v>
      </c>
      <c r="AG17" t="n">
        <v>0.1376388888888889</v>
      </c>
      <c r="AH17" t="n">
        <v>84054.18064956868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10.1331</v>
      </c>
      <c r="E18" t="n">
        <v>9.869999999999999</v>
      </c>
      <c r="F18" t="n">
        <v>6.95</v>
      </c>
      <c r="G18" t="n">
        <v>29.79</v>
      </c>
      <c r="H18" t="n">
        <v>0.49</v>
      </c>
      <c r="I18" t="n">
        <v>14</v>
      </c>
      <c r="J18" t="n">
        <v>182.69</v>
      </c>
      <c r="K18" t="n">
        <v>52.44</v>
      </c>
      <c r="L18" t="n">
        <v>5</v>
      </c>
      <c r="M18" t="n">
        <v>12</v>
      </c>
      <c r="N18" t="n">
        <v>35.25</v>
      </c>
      <c r="O18" t="n">
        <v>22766.06</v>
      </c>
      <c r="P18" t="n">
        <v>88.47</v>
      </c>
      <c r="Q18" t="n">
        <v>204.14</v>
      </c>
      <c r="R18" t="n">
        <v>29.82</v>
      </c>
      <c r="S18" t="n">
        <v>17.37</v>
      </c>
      <c r="T18" t="n">
        <v>4080.9</v>
      </c>
      <c r="U18" t="n">
        <v>0.58</v>
      </c>
      <c r="V18" t="n">
        <v>0.73</v>
      </c>
      <c r="W18" t="n">
        <v>1.16</v>
      </c>
      <c r="X18" t="n">
        <v>0.26</v>
      </c>
      <c r="Y18" t="n">
        <v>1</v>
      </c>
      <c r="Z18" t="n">
        <v>10</v>
      </c>
      <c r="AA18" t="n">
        <v>67.46953126321166</v>
      </c>
      <c r="AB18" t="n">
        <v>92.31478921993642</v>
      </c>
      <c r="AC18" t="n">
        <v>83.50439530142857</v>
      </c>
      <c r="AD18" t="n">
        <v>67469.53126321167</v>
      </c>
      <c r="AE18" t="n">
        <v>92314.78921993641</v>
      </c>
      <c r="AF18" t="n">
        <v>2.403956749468671e-06</v>
      </c>
      <c r="AG18" t="n">
        <v>0.1370833333333333</v>
      </c>
      <c r="AH18" t="n">
        <v>83504.39530142858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10.1989</v>
      </c>
      <c r="E19" t="n">
        <v>9.800000000000001</v>
      </c>
      <c r="F19" t="n">
        <v>6.92</v>
      </c>
      <c r="G19" t="n">
        <v>31.95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87.81999999999999</v>
      </c>
      <c r="Q19" t="n">
        <v>204.14</v>
      </c>
      <c r="R19" t="n">
        <v>29.18</v>
      </c>
      <c r="S19" t="n">
        <v>17.37</v>
      </c>
      <c r="T19" t="n">
        <v>3766.87</v>
      </c>
      <c r="U19" t="n">
        <v>0.6</v>
      </c>
      <c r="V19" t="n">
        <v>0.74</v>
      </c>
      <c r="W19" t="n">
        <v>1.15</v>
      </c>
      <c r="X19" t="n">
        <v>0.23</v>
      </c>
      <c r="Y19" t="n">
        <v>1</v>
      </c>
      <c r="Z19" t="n">
        <v>10</v>
      </c>
      <c r="AA19" t="n">
        <v>66.62102596048155</v>
      </c>
      <c r="AB19" t="n">
        <v>91.1538268313296</v>
      </c>
      <c r="AC19" t="n">
        <v>82.45423353376908</v>
      </c>
      <c r="AD19" t="n">
        <v>66621.02596048155</v>
      </c>
      <c r="AE19" t="n">
        <v>91153.8268313296</v>
      </c>
      <c r="AF19" t="n">
        <v>2.419567012282127e-06</v>
      </c>
      <c r="AG19" t="n">
        <v>0.1361111111111111</v>
      </c>
      <c r="AH19" t="n">
        <v>82454.23353376909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10.1992</v>
      </c>
      <c r="E20" t="n">
        <v>9.800000000000001</v>
      </c>
      <c r="F20" t="n">
        <v>6.92</v>
      </c>
      <c r="G20" t="n">
        <v>31.95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87.86</v>
      </c>
      <c r="Q20" t="n">
        <v>204.15</v>
      </c>
      <c r="R20" t="n">
        <v>28.98</v>
      </c>
      <c r="S20" t="n">
        <v>17.37</v>
      </c>
      <c r="T20" t="n">
        <v>3668.69</v>
      </c>
      <c r="U20" t="n">
        <v>0.6</v>
      </c>
      <c r="V20" t="n">
        <v>0.74</v>
      </c>
      <c r="W20" t="n">
        <v>1.16</v>
      </c>
      <c r="X20" t="n">
        <v>0.23</v>
      </c>
      <c r="Y20" t="n">
        <v>1</v>
      </c>
      <c r="Z20" t="n">
        <v>10</v>
      </c>
      <c r="AA20" t="n">
        <v>66.6404704281816</v>
      </c>
      <c r="AB20" t="n">
        <v>91.18043160986616</v>
      </c>
      <c r="AC20" t="n">
        <v>82.47829918958217</v>
      </c>
      <c r="AD20" t="n">
        <v>66640.47042818159</v>
      </c>
      <c r="AE20" t="n">
        <v>91180.43160986617</v>
      </c>
      <c r="AF20" t="n">
        <v>2.419638183693131e-06</v>
      </c>
      <c r="AG20" t="n">
        <v>0.1361111111111111</v>
      </c>
      <c r="AH20" t="n">
        <v>82478.29918958218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10.2482</v>
      </c>
      <c r="E21" t="n">
        <v>9.76</v>
      </c>
      <c r="F21" t="n">
        <v>6.91</v>
      </c>
      <c r="G21" t="n">
        <v>34.55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10</v>
      </c>
      <c r="N21" t="n">
        <v>35.63</v>
      </c>
      <c r="O21" t="n">
        <v>22905.03</v>
      </c>
      <c r="P21" t="n">
        <v>87.48</v>
      </c>
      <c r="Q21" t="n">
        <v>204.16</v>
      </c>
      <c r="R21" t="n">
        <v>28.82</v>
      </c>
      <c r="S21" t="n">
        <v>17.37</v>
      </c>
      <c r="T21" t="n">
        <v>3590.47</v>
      </c>
      <c r="U21" t="n">
        <v>0.6</v>
      </c>
      <c r="V21" t="n">
        <v>0.74</v>
      </c>
      <c r="W21" t="n">
        <v>1.15</v>
      </c>
      <c r="X21" t="n">
        <v>0.22</v>
      </c>
      <c r="Y21" t="n">
        <v>1</v>
      </c>
      <c r="Z21" t="n">
        <v>10</v>
      </c>
      <c r="AA21" t="n">
        <v>66.10275965231796</v>
      </c>
      <c r="AB21" t="n">
        <v>90.44471200420469</v>
      </c>
      <c r="AC21" t="n">
        <v>81.81279563049586</v>
      </c>
      <c r="AD21" t="n">
        <v>66102.75965231795</v>
      </c>
      <c r="AE21" t="n">
        <v>90444.71200420469</v>
      </c>
      <c r="AF21" t="n">
        <v>2.431262847490386e-06</v>
      </c>
      <c r="AG21" t="n">
        <v>0.1355555555555555</v>
      </c>
      <c r="AH21" t="n">
        <v>81812.79563049585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10.2439</v>
      </c>
      <c r="E22" t="n">
        <v>9.76</v>
      </c>
      <c r="F22" t="n">
        <v>6.91</v>
      </c>
      <c r="G22" t="n">
        <v>34.57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87.40000000000001</v>
      </c>
      <c r="Q22" t="n">
        <v>204.14</v>
      </c>
      <c r="R22" t="n">
        <v>28.81</v>
      </c>
      <c r="S22" t="n">
        <v>17.37</v>
      </c>
      <c r="T22" t="n">
        <v>3587.63</v>
      </c>
      <c r="U22" t="n">
        <v>0.6</v>
      </c>
      <c r="V22" t="n">
        <v>0.74</v>
      </c>
      <c r="W22" t="n">
        <v>1.16</v>
      </c>
      <c r="X22" t="n">
        <v>0.22</v>
      </c>
      <c r="Y22" t="n">
        <v>1</v>
      </c>
      <c r="Z22" t="n">
        <v>10</v>
      </c>
      <c r="AA22" t="n">
        <v>66.08713286608618</v>
      </c>
      <c r="AB22" t="n">
        <v>90.42333074587721</v>
      </c>
      <c r="AC22" t="n">
        <v>81.79345496945437</v>
      </c>
      <c r="AD22" t="n">
        <v>66087.13286608618</v>
      </c>
      <c r="AE22" t="n">
        <v>90423.3307458772</v>
      </c>
      <c r="AF22" t="n">
        <v>2.430242723932668e-06</v>
      </c>
      <c r="AG22" t="n">
        <v>0.1355555555555555</v>
      </c>
      <c r="AH22" t="n">
        <v>81793.45496945437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10.3217</v>
      </c>
      <c r="E23" t="n">
        <v>9.69</v>
      </c>
      <c r="F23" t="n">
        <v>6.88</v>
      </c>
      <c r="G23" t="n">
        <v>37.51</v>
      </c>
      <c r="H23" t="n">
        <v>0.6</v>
      </c>
      <c r="I23" t="n">
        <v>11</v>
      </c>
      <c r="J23" t="n">
        <v>184.57</v>
      </c>
      <c r="K23" t="n">
        <v>52.44</v>
      </c>
      <c r="L23" t="n">
        <v>6.25</v>
      </c>
      <c r="M23" t="n">
        <v>9</v>
      </c>
      <c r="N23" t="n">
        <v>35.88</v>
      </c>
      <c r="O23" t="n">
        <v>22997.88</v>
      </c>
      <c r="P23" t="n">
        <v>86.51000000000001</v>
      </c>
      <c r="Q23" t="n">
        <v>204.15</v>
      </c>
      <c r="R23" t="n">
        <v>27.64</v>
      </c>
      <c r="S23" t="n">
        <v>17.37</v>
      </c>
      <c r="T23" t="n">
        <v>3008.11</v>
      </c>
      <c r="U23" t="n">
        <v>0.63</v>
      </c>
      <c r="V23" t="n">
        <v>0.74</v>
      </c>
      <c r="W23" t="n">
        <v>1.15</v>
      </c>
      <c r="X23" t="n">
        <v>0.19</v>
      </c>
      <c r="Y23" t="n">
        <v>1</v>
      </c>
      <c r="Z23" t="n">
        <v>10</v>
      </c>
      <c r="AA23" t="n">
        <v>65.05651864701481</v>
      </c>
      <c r="AB23" t="n">
        <v>89.01319890385408</v>
      </c>
      <c r="AC23" t="n">
        <v>80.51790413130099</v>
      </c>
      <c r="AD23" t="n">
        <v>65056.51864701481</v>
      </c>
      <c r="AE23" t="n">
        <v>89013.19890385408</v>
      </c>
      <c r="AF23" t="n">
        <v>2.448699843186269e-06</v>
      </c>
      <c r="AG23" t="n">
        <v>0.1345833333333333</v>
      </c>
      <c r="AH23" t="n">
        <v>80517.90413130099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10.319</v>
      </c>
      <c r="E24" t="n">
        <v>9.69</v>
      </c>
      <c r="F24" t="n">
        <v>6.88</v>
      </c>
      <c r="G24" t="n">
        <v>37.52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86.52</v>
      </c>
      <c r="Q24" t="n">
        <v>204.14</v>
      </c>
      <c r="R24" t="n">
        <v>27.72</v>
      </c>
      <c r="S24" t="n">
        <v>17.37</v>
      </c>
      <c r="T24" t="n">
        <v>3046.77</v>
      </c>
      <c r="U24" t="n">
        <v>0.63</v>
      </c>
      <c r="V24" t="n">
        <v>0.74</v>
      </c>
      <c r="W24" t="n">
        <v>1.15</v>
      </c>
      <c r="X24" t="n">
        <v>0.19</v>
      </c>
      <c r="Y24" t="n">
        <v>1</v>
      </c>
      <c r="Z24" t="n">
        <v>10</v>
      </c>
      <c r="AA24" t="n">
        <v>65.07826999093591</v>
      </c>
      <c r="AB24" t="n">
        <v>89.04296005220849</v>
      </c>
      <c r="AC24" t="n">
        <v>80.54482491742652</v>
      </c>
      <c r="AD24" t="n">
        <v>65078.26999093591</v>
      </c>
      <c r="AE24" t="n">
        <v>89042.96005220848</v>
      </c>
      <c r="AF24" t="n">
        <v>2.448059300487237e-06</v>
      </c>
      <c r="AG24" t="n">
        <v>0.1345833333333333</v>
      </c>
      <c r="AH24" t="n">
        <v>80544.82491742652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10.3128</v>
      </c>
      <c r="E25" t="n">
        <v>9.699999999999999</v>
      </c>
      <c r="F25" t="n">
        <v>6.88</v>
      </c>
      <c r="G25" t="n">
        <v>37.55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86.26000000000001</v>
      </c>
      <c r="Q25" t="n">
        <v>204.15</v>
      </c>
      <c r="R25" t="n">
        <v>27.91</v>
      </c>
      <c r="S25" t="n">
        <v>17.37</v>
      </c>
      <c r="T25" t="n">
        <v>3143.24</v>
      </c>
      <c r="U25" t="n">
        <v>0.62</v>
      </c>
      <c r="V25" t="n">
        <v>0.74</v>
      </c>
      <c r="W25" t="n">
        <v>1.15</v>
      </c>
      <c r="X25" t="n">
        <v>0.19</v>
      </c>
      <c r="Y25" t="n">
        <v>1</v>
      </c>
      <c r="Z25" t="n">
        <v>10</v>
      </c>
      <c r="AA25" t="n">
        <v>64.97940702927994</v>
      </c>
      <c r="AB25" t="n">
        <v>88.90769138654478</v>
      </c>
      <c r="AC25" t="n">
        <v>80.42246610336295</v>
      </c>
      <c r="AD25" t="n">
        <v>64979.40702927994</v>
      </c>
      <c r="AE25" t="n">
        <v>88907.69138654479</v>
      </c>
      <c r="AF25" t="n">
        <v>2.446588424659828e-06</v>
      </c>
      <c r="AG25" t="n">
        <v>0.1347222222222222</v>
      </c>
      <c r="AH25" t="n">
        <v>80422.46610336295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10.3699</v>
      </c>
      <c r="E26" t="n">
        <v>9.640000000000001</v>
      </c>
      <c r="F26" t="n">
        <v>6.87</v>
      </c>
      <c r="G26" t="n">
        <v>41.2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85.78</v>
      </c>
      <c r="Q26" t="n">
        <v>204.14</v>
      </c>
      <c r="R26" t="n">
        <v>27.3</v>
      </c>
      <c r="S26" t="n">
        <v>17.37</v>
      </c>
      <c r="T26" t="n">
        <v>2843.36</v>
      </c>
      <c r="U26" t="n">
        <v>0.64</v>
      </c>
      <c r="V26" t="n">
        <v>0.74</v>
      </c>
      <c r="W26" t="n">
        <v>1.15</v>
      </c>
      <c r="X26" t="n">
        <v>0.18</v>
      </c>
      <c r="Y26" t="n">
        <v>1</v>
      </c>
      <c r="Z26" t="n">
        <v>10</v>
      </c>
      <c r="AA26" t="n">
        <v>64.35327790159647</v>
      </c>
      <c r="AB26" t="n">
        <v>88.05099389118112</v>
      </c>
      <c r="AC26" t="n">
        <v>79.64753061457402</v>
      </c>
      <c r="AD26" t="n">
        <v>64353.27790159647</v>
      </c>
      <c r="AE26" t="n">
        <v>88050.99389118112</v>
      </c>
      <c r="AF26" t="n">
        <v>2.460134716554181e-06</v>
      </c>
      <c r="AG26" t="n">
        <v>0.1338888888888889</v>
      </c>
      <c r="AH26" t="n">
        <v>79647.53061457402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10.3705</v>
      </c>
      <c r="E27" t="n">
        <v>9.640000000000001</v>
      </c>
      <c r="F27" t="n">
        <v>6.87</v>
      </c>
      <c r="G27" t="n">
        <v>41.2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85.72</v>
      </c>
      <c r="Q27" t="n">
        <v>204.17</v>
      </c>
      <c r="R27" t="n">
        <v>27.35</v>
      </c>
      <c r="S27" t="n">
        <v>17.37</v>
      </c>
      <c r="T27" t="n">
        <v>2865.42</v>
      </c>
      <c r="U27" t="n">
        <v>0.64</v>
      </c>
      <c r="V27" t="n">
        <v>0.74</v>
      </c>
      <c r="W27" t="n">
        <v>1.15</v>
      </c>
      <c r="X27" t="n">
        <v>0.17</v>
      </c>
      <c r="Y27" t="n">
        <v>1</v>
      </c>
      <c r="Z27" t="n">
        <v>10</v>
      </c>
      <c r="AA27" t="n">
        <v>64.3181897220595</v>
      </c>
      <c r="AB27" t="n">
        <v>88.00298469595742</v>
      </c>
      <c r="AC27" t="n">
        <v>79.60410334956114</v>
      </c>
      <c r="AD27" t="n">
        <v>64318.1897220595</v>
      </c>
      <c r="AE27" t="n">
        <v>88002.98469595742</v>
      </c>
      <c r="AF27" t="n">
        <v>2.460277059376188e-06</v>
      </c>
      <c r="AG27" t="n">
        <v>0.1338888888888889</v>
      </c>
      <c r="AH27" t="n">
        <v>79604.10334956115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10.3654</v>
      </c>
      <c r="E28" t="n">
        <v>9.65</v>
      </c>
      <c r="F28" t="n">
        <v>6.87</v>
      </c>
      <c r="G28" t="n">
        <v>41.23</v>
      </c>
      <c r="H28" t="n">
        <v>0.71</v>
      </c>
      <c r="I28" t="n">
        <v>10</v>
      </c>
      <c r="J28" t="n">
        <v>186.46</v>
      </c>
      <c r="K28" t="n">
        <v>52.44</v>
      </c>
      <c r="L28" t="n">
        <v>7.5</v>
      </c>
      <c r="M28" t="n">
        <v>8</v>
      </c>
      <c r="N28" t="n">
        <v>36.52</v>
      </c>
      <c r="O28" t="n">
        <v>23230.78</v>
      </c>
      <c r="P28" t="n">
        <v>85.65000000000001</v>
      </c>
      <c r="Q28" t="n">
        <v>204.14</v>
      </c>
      <c r="R28" t="n">
        <v>27.4</v>
      </c>
      <c r="S28" t="n">
        <v>17.37</v>
      </c>
      <c r="T28" t="n">
        <v>2891.86</v>
      </c>
      <c r="U28" t="n">
        <v>0.63</v>
      </c>
      <c r="V28" t="n">
        <v>0.74</v>
      </c>
      <c r="W28" t="n">
        <v>1.15</v>
      </c>
      <c r="X28" t="n">
        <v>0.18</v>
      </c>
      <c r="Y28" t="n">
        <v>1</v>
      </c>
      <c r="Z28" t="n">
        <v>10</v>
      </c>
      <c r="AA28" t="n">
        <v>64.31252486513041</v>
      </c>
      <c r="AB28" t="n">
        <v>87.99523378879118</v>
      </c>
      <c r="AC28" t="n">
        <v>79.59709217809637</v>
      </c>
      <c r="AD28" t="n">
        <v>64312.52486513041</v>
      </c>
      <c r="AE28" t="n">
        <v>87995.23378879119</v>
      </c>
      <c r="AF28" t="n">
        <v>2.459067145389127e-06</v>
      </c>
      <c r="AG28" t="n">
        <v>0.1340277777777778</v>
      </c>
      <c r="AH28" t="n">
        <v>79597.09217809637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10.4191</v>
      </c>
      <c r="E29" t="n">
        <v>9.6</v>
      </c>
      <c r="F29" t="n">
        <v>6.86</v>
      </c>
      <c r="G29" t="n">
        <v>45.71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85.33</v>
      </c>
      <c r="Q29" t="n">
        <v>204.14</v>
      </c>
      <c r="R29" t="n">
        <v>26.91</v>
      </c>
      <c r="S29" t="n">
        <v>17.37</v>
      </c>
      <c r="T29" t="n">
        <v>2652.45</v>
      </c>
      <c r="U29" t="n">
        <v>0.65</v>
      </c>
      <c r="V29" t="n">
        <v>0.74</v>
      </c>
      <c r="W29" t="n">
        <v>1.15</v>
      </c>
      <c r="X29" t="n">
        <v>0.17</v>
      </c>
      <c r="Y29" t="n">
        <v>1</v>
      </c>
      <c r="Z29" t="n">
        <v>10</v>
      </c>
      <c r="AA29" t="n">
        <v>63.79732137667145</v>
      </c>
      <c r="AB29" t="n">
        <v>87.29030964670822</v>
      </c>
      <c r="AC29" t="n">
        <v>78.95944500676636</v>
      </c>
      <c r="AD29" t="n">
        <v>63797.32137667145</v>
      </c>
      <c r="AE29" t="n">
        <v>87290.30964670822</v>
      </c>
      <c r="AF29" t="n">
        <v>2.471806827958772e-06</v>
      </c>
      <c r="AG29" t="n">
        <v>0.1333333333333333</v>
      </c>
      <c r="AH29" t="n">
        <v>78959.44500676636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10.4251</v>
      </c>
      <c r="E30" t="n">
        <v>9.59</v>
      </c>
      <c r="F30" t="n">
        <v>6.85</v>
      </c>
      <c r="G30" t="n">
        <v>45.68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7</v>
      </c>
      <c r="N30" t="n">
        <v>36.78</v>
      </c>
      <c r="O30" t="n">
        <v>23324.24</v>
      </c>
      <c r="P30" t="n">
        <v>85.40000000000001</v>
      </c>
      <c r="Q30" t="n">
        <v>204.2</v>
      </c>
      <c r="R30" t="n">
        <v>26.86</v>
      </c>
      <c r="S30" t="n">
        <v>17.37</v>
      </c>
      <c r="T30" t="n">
        <v>2629.27</v>
      </c>
      <c r="U30" t="n">
        <v>0.65</v>
      </c>
      <c r="V30" t="n">
        <v>0.75</v>
      </c>
      <c r="W30" t="n">
        <v>1.15</v>
      </c>
      <c r="X30" t="n">
        <v>0.16</v>
      </c>
      <c r="Y30" t="n">
        <v>1</v>
      </c>
      <c r="Z30" t="n">
        <v>10</v>
      </c>
      <c r="AA30" t="n">
        <v>63.77288879637504</v>
      </c>
      <c r="AB30" t="n">
        <v>87.25687991245732</v>
      </c>
      <c r="AC30" t="n">
        <v>78.9292057594334</v>
      </c>
      <c r="AD30" t="n">
        <v>63772.88879637505</v>
      </c>
      <c r="AE30" t="n">
        <v>87256.87991245733</v>
      </c>
      <c r="AF30" t="n">
        <v>2.473230256178844e-06</v>
      </c>
      <c r="AG30" t="n">
        <v>0.1331944444444444</v>
      </c>
      <c r="AH30" t="n">
        <v>78929.2057594334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10.4176</v>
      </c>
      <c r="E31" t="n">
        <v>9.6</v>
      </c>
      <c r="F31" t="n">
        <v>6.86</v>
      </c>
      <c r="G31" t="n">
        <v>45.72</v>
      </c>
      <c r="H31" t="n">
        <v>0.78</v>
      </c>
      <c r="I31" t="n">
        <v>9</v>
      </c>
      <c r="J31" t="n">
        <v>187.6</v>
      </c>
      <c r="K31" t="n">
        <v>52.44</v>
      </c>
      <c r="L31" t="n">
        <v>8.25</v>
      </c>
      <c r="M31" t="n">
        <v>7</v>
      </c>
      <c r="N31" t="n">
        <v>36.9</v>
      </c>
      <c r="O31" t="n">
        <v>23371.04</v>
      </c>
      <c r="P31" t="n">
        <v>85.15000000000001</v>
      </c>
      <c r="Q31" t="n">
        <v>204.14</v>
      </c>
      <c r="R31" t="n">
        <v>27.05</v>
      </c>
      <c r="S31" t="n">
        <v>17.37</v>
      </c>
      <c r="T31" t="n">
        <v>2721.14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63.71217963876038</v>
      </c>
      <c r="AB31" t="n">
        <v>87.17381496470998</v>
      </c>
      <c r="AC31" t="n">
        <v>78.85406841371665</v>
      </c>
      <c r="AD31" t="n">
        <v>63712.17963876038</v>
      </c>
      <c r="AE31" t="n">
        <v>87173.81496470998</v>
      </c>
      <c r="AF31" t="n">
        <v>2.471450970903754e-06</v>
      </c>
      <c r="AG31" t="n">
        <v>0.1333333333333333</v>
      </c>
      <c r="AH31" t="n">
        <v>78854.06841371665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10.4227</v>
      </c>
      <c r="E32" t="n">
        <v>9.59</v>
      </c>
      <c r="F32" t="n">
        <v>6.85</v>
      </c>
      <c r="G32" t="n">
        <v>45.69</v>
      </c>
      <c r="H32" t="n">
        <v>0.8</v>
      </c>
      <c r="I32" t="n">
        <v>9</v>
      </c>
      <c r="J32" t="n">
        <v>187.98</v>
      </c>
      <c r="K32" t="n">
        <v>52.44</v>
      </c>
      <c r="L32" t="n">
        <v>8.5</v>
      </c>
      <c r="M32" t="n">
        <v>7</v>
      </c>
      <c r="N32" t="n">
        <v>37.03</v>
      </c>
      <c r="O32" t="n">
        <v>23417.88</v>
      </c>
      <c r="P32" t="n">
        <v>84.79000000000001</v>
      </c>
      <c r="Q32" t="n">
        <v>204.22</v>
      </c>
      <c r="R32" t="n">
        <v>26.94</v>
      </c>
      <c r="S32" t="n">
        <v>17.37</v>
      </c>
      <c r="T32" t="n">
        <v>2666.5</v>
      </c>
      <c r="U32" t="n">
        <v>0.64</v>
      </c>
      <c r="V32" t="n">
        <v>0.75</v>
      </c>
      <c r="W32" t="n">
        <v>1.15</v>
      </c>
      <c r="X32" t="n">
        <v>0.16</v>
      </c>
      <c r="Y32" t="n">
        <v>1</v>
      </c>
      <c r="Z32" t="n">
        <v>10</v>
      </c>
      <c r="AA32" t="n">
        <v>63.46859870881492</v>
      </c>
      <c r="AB32" t="n">
        <v>86.84053679032657</v>
      </c>
      <c r="AC32" t="n">
        <v>78.55259784053744</v>
      </c>
      <c r="AD32" t="n">
        <v>63468.59870881493</v>
      </c>
      <c r="AE32" t="n">
        <v>86840.53679032657</v>
      </c>
      <c r="AF32" t="n">
        <v>2.472660884890815e-06</v>
      </c>
      <c r="AG32" t="n">
        <v>0.1331944444444444</v>
      </c>
      <c r="AH32" t="n">
        <v>78552.59784053745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10.4969</v>
      </c>
      <c r="E33" t="n">
        <v>9.529999999999999</v>
      </c>
      <c r="F33" t="n">
        <v>6.82</v>
      </c>
      <c r="G33" t="n">
        <v>51.16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84.19</v>
      </c>
      <c r="Q33" t="n">
        <v>204.14</v>
      </c>
      <c r="R33" t="n">
        <v>25.99</v>
      </c>
      <c r="S33" t="n">
        <v>17.37</v>
      </c>
      <c r="T33" t="n">
        <v>2196.49</v>
      </c>
      <c r="U33" t="n">
        <v>0.67</v>
      </c>
      <c r="V33" t="n">
        <v>0.75</v>
      </c>
      <c r="W33" t="n">
        <v>1.15</v>
      </c>
      <c r="X33" t="n">
        <v>0.13</v>
      </c>
      <c r="Y33" t="n">
        <v>1</v>
      </c>
      <c r="Z33" t="n">
        <v>10</v>
      </c>
      <c r="AA33" t="n">
        <v>62.6463454373292</v>
      </c>
      <c r="AB33" t="n">
        <v>85.71549358902618</v>
      </c>
      <c r="AC33" t="n">
        <v>77.53492718336076</v>
      </c>
      <c r="AD33" t="n">
        <v>62646.3454373292</v>
      </c>
      <c r="AE33" t="n">
        <v>85715.49358902618</v>
      </c>
      <c r="AF33" t="n">
        <v>2.490263947212373e-06</v>
      </c>
      <c r="AG33" t="n">
        <v>0.1323611111111111</v>
      </c>
      <c r="AH33" t="n">
        <v>77534.92718336076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10.4972</v>
      </c>
      <c r="E34" t="n">
        <v>9.529999999999999</v>
      </c>
      <c r="F34" t="n">
        <v>6.82</v>
      </c>
      <c r="G34" t="n">
        <v>51.16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6</v>
      </c>
      <c r="N34" t="n">
        <v>37.3</v>
      </c>
      <c r="O34" t="n">
        <v>23511.69</v>
      </c>
      <c r="P34" t="n">
        <v>83.88</v>
      </c>
      <c r="Q34" t="n">
        <v>204.15</v>
      </c>
      <c r="R34" t="n">
        <v>25.88</v>
      </c>
      <c r="S34" t="n">
        <v>17.37</v>
      </c>
      <c r="T34" t="n">
        <v>2141.63</v>
      </c>
      <c r="U34" t="n">
        <v>0.67</v>
      </c>
      <c r="V34" t="n">
        <v>0.75</v>
      </c>
      <c r="W34" t="n">
        <v>1.15</v>
      </c>
      <c r="X34" t="n">
        <v>0.13</v>
      </c>
      <c r="Y34" t="n">
        <v>1</v>
      </c>
      <c r="Z34" t="n">
        <v>10</v>
      </c>
      <c r="AA34" t="n">
        <v>62.48390413583751</v>
      </c>
      <c r="AB34" t="n">
        <v>85.49323423392093</v>
      </c>
      <c r="AC34" t="n">
        <v>77.3338799491637</v>
      </c>
      <c r="AD34" t="n">
        <v>62483.9041358375</v>
      </c>
      <c r="AE34" t="n">
        <v>85493.23423392093</v>
      </c>
      <c r="AF34" t="n">
        <v>2.490335118623376e-06</v>
      </c>
      <c r="AG34" t="n">
        <v>0.1323611111111111</v>
      </c>
      <c r="AH34" t="n">
        <v>77333.8799491637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10.4819</v>
      </c>
      <c r="E35" t="n">
        <v>9.539999999999999</v>
      </c>
      <c r="F35" t="n">
        <v>6.84</v>
      </c>
      <c r="G35" t="n">
        <v>51.26</v>
      </c>
      <c r="H35" t="n">
        <v>0.87</v>
      </c>
      <c r="I35" t="n">
        <v>8</v>
      </c>
      <c r="J35" t="n">
        <v>189.12</v>
      </c>
      <c r="K35" t="n">
        <v>52.44</v>
      </c>
      <c r="L35" t="n">
        <v>9.25</v>
      </c>
      <c r="M35" t="n">
        <v>6</v>
      </c>
      <c r="N35" t="n">
        <v>37.43</v>
      </c>
      <c r="O35" t="n">
        <v>23558.67</v>
      </c>
      <c r="P35" t="n">
        <v>83.89</v>
      </c>
      <c r="Q35" t="n">
        <v>204.15</v>
      </c>
      <c r="R35" t="n">
        <v>26.31</v>
      </c>
      <c r="S35" t="n">
        <v>17.37</v>
      </c>
      <c r="T35" t="n">
        <v>2359.81</v>
      </c>
      <c r="U35" t="n">
        <v>0.66</v>
      </c>
      <c r="V35" t="n">
        <v>0.75</v>
      </c>
      <c r="W35" t="n">
        <v>1.15</v>
      </c>
      <c r="X35" t="n">
        <v>0.14</v>
      </c>
      <c r="Y35" t="n">
        <v>1</v>
      </c>
      <c r="Z35" t="n">
        <v>10</v>
      </c>
      <c r="AA35" t="n">
        <v>62.6274417747497</v>
      </c>
      <c r="AB35" t="n">
        <v>85.68962876391421</v>
      </c>
      <c r="AC35" t="n">
        <v>77.51153086085596</v>
      </c>
      <c r="AD35" t="n">
        <v>62627.4417747497</v>
      </c>
      <c r="AE35" t="n">
        <v>85689.62876391421</v>
      </c>
      <c r="AF35" t="n">
        <v>2.486705376662192e-06</v>
      </c>
      <c r="AG35" t="n">
        <v>0.1325</v>
      </c>
      <c r="AH35" t="n">
        <v>77511.53086085596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10.4874</v>
      </c>
      <c r="E36" t="n">
        <v>9.539999999999999</v>
      </c>
      <c r="F36" t="n">
        <v>6.83</v>
      </c>
      <c r="G36" t="n">
        <v>51.23</v>
      </c>
      <c r="H36" t="n">
        <v>0.89</v>
      </c>
      <c r="I36" t="n">
        <v>8</v>
      </c>
      <c r="J36" t="n">
        <v>189.5</v>
      </c>
      <c r="K36" t="n">
        <v>52.44</v>
      </c>
      <c r="L36" t="n">
        <v>9.5</v>
      </c>
      <c r="M36" t="n">
        <v>6</v>
      </c>
      <c r="N36" t="n">
        <v>37.56</v>
      </c>
      <c r="O36" t="n">
        <v>23605.68</v>
      </c>
      <c r="P36" t="n">
        <v>83.73</v>
      </c>
      <c r="Q36" t="n">
        <v>204.14</v>
      </c>
      <c r="R36" t="n">
        <v>26.11</v>
      </c>
      <c r="S36" t="n">
        <v>17.37</v>
      </c>
      <c r="T36" t="n">
        <v>2256.53</v>
      </c>
      <c r="U36" t="n">
        <v>0.67</v>
      </c>
      <c r="V36" t="n">
        <v>0.75</v>
      </c>
      <c r="W36" t="n">
        <v>1.15</v>
      </c>
      <c r="X36" t="n">
        <v>0.14</v>
      </c>
      <c r="Y36" t="n">
        <v>1</v>
      </c>
      <c r="Z36" t="n">
        <v>10</v>
      </c>
      <c r="AA36" t="n">
        <v>62.48782126152007</v>
      </c>
      <c r="AB36" t="n">
        <v>85.49859381809122</v>
      </c>
      <c r="AC36" t="n">
        <v>77.33872802214303</v>
      </c>
      <c r="AD36" t="n">
        <v>62487.82126152007</v>
      </c>
      <c r="AE36" t="n">
        <v>85498.59381809122</v>
      </c>
      <c r="AF36" t="n">
        <v>2.488010185863925e-06</v>
      </c>
      <c r="AG36" t="n">
        <v>0.1325</v>
      </c>
      <c r="AH36" t="n">
        <v>77338.72802214303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10.4892</v>
      </c>
      <c r="E37" t="n">
        <v>9.529999999999999</v>
      </c>
      <c r="F37" t="n">
        <v>6.83</v>
      </c>
      <c r="G37" t="n">
        <v>51.21</v>
      </c>
      <c r="H37" t="n">
        <v>0.91</v>
      </c>
      <c r="I37" t="n">
        <v>8</v>
      </c>
      <c r="J37" t="n">
        <v>189.88</v>
      </c>
      <c r="K37" t="n">
        <v>52.44</v>
      </c>
      <c r="L37" t="n">
        <v>9.75</v>
      </c>
      <c r="M37" t="n">
        <v>6</v>
      </c>
      <c r="N37" t="n">
        <v>37.69</v>
      </c>
      <c r="O37" t="n">
        <v>23652.75</v>
      </c>
      <c r="P37" t="n">
        <v>83.29000000000001</v>
      </c>
      <c r="Q37" t="n">
        <v>204.14</v>
      </c>
      <c r="R37" t="n">
        <v>26.15</v>
      </c>
      <c r="S37" t="n">
        <v>17.37</v>
      </c>
      <c r="T37" t="n">
        <v>2277.5</v>
      </c>
      <c r="U37" t="n">
        <v>0.66</v>
      </c>
      <c r="V37" t="n">
        <v>0.75</v>
      </c>
      <c r="W37" t="n">
        <v>1.15</v>
      </c>
      <c r="X37" t="n">
        <v>0.14</v>
      </c>
      <c r="Y37" t="n">
        <v>1</v>
      </c>
      <c r="Z37" t="n">
        <v>10</v>
      </c>
      <c r="AA37" t="n">
        <v>62.24871220991187</v>
      </c>
      <c r="AB37" t="n">
        <v>85.17143426493418</v>
      </c>
      <c r="AC37" t="n">
        <v>77.04279211756783</v>
      </c>
      <c r="AD37" t="n">
        <v>62248.71220991186</v>
      </c>
      <c r="AE37" t="n">
        <v>85171.43426493417</v>
      </c>
      <c r="AF37" t="n">
        <v>2.488437214329947e-06</v>
      </c>
      <c r="AG37" t="n">
        <v>0.1323611111111111</v>
      </c>
      <c r="AH37" t="n">
        <v>77042.79211756783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10.5584</v>
      </c>
      <c r="E38" t="n">
        <v>9.470000000000001</v>
      </c>
      <c r="F38" t="n">
        <v>6.8</v>
      </c>
      <c r="G38" t="n">
        <v>58.3</v>
      </c>
      <c r="H38" t="n">
        <v>0.93</v>
      </c>
      <c r="I38" t="n">
        <v>7</v>
      </c>
      <c r="J38" t="n">
        <v>190.26</v>
      </c>
      <c r="K38" t="n">
        <v>52.44</v>
      </c>
      <c r="L38" t="n">
        <v>10</v>
      </c>
      <c r="M38" t="n">
        <v>5</v>
      </c>
      <c r="N38" t="n">
        <v>37.82</v>
      </c>
      <c r="O38" t="n">
        <v>23699.85</v>
      </c>
      <c r="P38" t="n">
        <v>82.86</v>
      </c>
      <c r="Q38" t="n">
        <v>204.16</v>
      </c>
      <c r="R38" t="n">
        <v>25.26</v>
      </c>
      <c r="S38" t="n">
        <v>17.37</v>
      </c>
      <c r="T38" t="n">
        <v>1838.02</v>
      </c>
      <c r="U38" t="n">
        <v>0.6899999999999999</v>
      </c>
      <c r="V38" t="n">
        <v>0.75</v>
      </c>
      <c r="W38" t="n">
        <v>1.15</v>
      </c>
      <c r="X38" t="n">
        <v>0.11</v>
      </c>
      <c r="Y38" t="n">
        <v>1</v>
      </c>
      <c r="Z38" t="n">
        <v>10</v>
      </c>
      <c r="AA38" t="n">
        <v>61.55590214638245</v>
      </c>
      <c r="AB38" t="n">
        <v>84.22350097139083</v>
      </c>
      <c r="AC38" t="n">
        <v>76.18532824712729</v>
      </c>
      <c r="AD38" t="n">
        <v>61555.90214638245</v>
      </c>
      <c r="AE38" t="n">
        <v>84223.50097139084</v>
      </c>
      <c r="AF38" t="n">
        <v>2.504854086468111e-06</v>
      </c>
      <c r="AG38" t="n">
        <v>0.1315277777777778</v>
      </c>
      <c r="AH38" t="n">
        <v>76185.32824712728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10.5513</v>
      </c>
      <c r="E39" t="n">
        <v>9.48</v>
      </c>
      <c r="F39" t="n">
        <v>6.81</v>
      </c>
      <c r="G39" t="n">
        <v>58.35</v>
      </c>
      <c r="H39" t="n">
        <v>0.95</v>
      </c>
      <c r="I39" t="n">
        <v>7</v>
      </c>
      <c r="J39" t="n">
        <v>190.65</v>
      </c>
      <c r="K39" t="n">
        <v>52.44</v>
      </c>
      <c r="L39" t="n">
        <v>10.25</v>
      </c>
      <c r="M39" t="n">
        <v>5</v>
      </c>
      <c r="N39" t="n">
        <v>37.95</v>
      </c>
      <c r="O39" t="n">
        <v>23747</v>
      </c>
      <c r="P39" t="n">
        <v>83.04000000000001</v>
      </c>
      <c r="Q39" t="n">
        <v>204.14</v>
      </c>
      <c r="R39" t="n">
        <v>25.47</v>
      </c>
      <c r="S39" t="n">
        <v>17.37</v>
      </c>
      <c r="T39" t="n">
        <v>1940.3</v>
      </c>
      <c r="U39" t="n">
        <v>0.68</v>
      </c>
      <c r="V39" t="n">
        <v>0.75</v>
      </c>
      <c r="W39" t="n">
        <v>1.15</v>
      </c>
      <c r="X39" t="n">
        <v>0.12</v>
      </c>
      <c r="Y39" t="n">
        <v>1</v>
      </c>
      <c r="Z39" t="n">
        <v>10</v>
      </c>
      <c r="AA39" t="n">
        <v>61.71391877133478</v>
      </c>
      <c r="AB39" t="n">
        <v>84.43970628885202</v>
      </c>
      <c r="AC39" t="n">
        <v>76.38089923253608</v>
      </c>
      <c r="AD39" t="n">
        <v>61713.91877133479</v>
      </c>
      <c r="AE39" t="n">
        <v>84439.70628885202</v>
      </c>
      <c r="AF39" t="n">
        <v>2.503169696407692e-06</v>
      </c>
      <c r="AG39" t="n">
        <v>0.1316666666666667</v>
      </c>
      <c r="AH39" t="n">
        <v>76380.89923253607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10.5519</v>
      </c>
      <c r="E40" t="n">
        <v>9.48</v>
      </c>
      <c r="F40" t="n">
        <v>6.81</v>
      </c>
      <c r="G40" t="n">
        <v>58.35</v>
      </c>
      <c r="H40" t="n">
        <v>0.98</v>
      </c>
      <c r="I40" t="n">
        <v>7</v>
      </c>
      <c r="J40" t="n">
        <v>191.03</v>
      </c>
      <c r="K40" t="n">
        <v>52.44</v>
      </c>
      <c r="L40" t="n">
        <v>10.5</v>
      </c>
      <c r="M40" t="n">
        <v>5</v>
      </c>
      <c r="N40" t="n">
        <v>38.09</v>
      </c>
      <c r="O40" t="n">
        <v>23794.2</v>
      </c>
      <c r="P40" t="n">
        <v>83.04000000000001</v>
      </c>
      <c r="Q40" t="n">
        <v>204.14</v>
      </c>
      <c r="R40" t="n">
        <v>25.53</v>
      </c>
      <c r="S40" t="n">
        <v>17.37</v>
      </c>
      <c r="T40" t="n">
        <v>1973.94</v>
      </c>
      <c r="U40" t="n">
        <v>0.68</v>
      </c>
      <c r="V40" t="n">
        <v>0.75</v>
      </c>
      <c r="W40" t="n">
        <v>1.15</v>
      </c>
      <c r="X40" t="n">
        <v>0.12</v>
      </c>
      <c r="Y40" t="n">
        <v>1</v>
      </c>
      <c r="Z40" t="n">
        <v>10</v>
      </c>
      <c r="AA40" t="n">
        <v>61.71052741227395</v>
      </c>
      <c r="AB40" t="n">
        <v>84.43506608176875</v>
      </c>
      <c r="AC40" t="n">
        <v>76.37670188030427</v>
      </c>
      <c r="AD40" t="n">
        <v>61710.52741227395</v>
      </c>
      <c r="AE40" t="n">
        <v>84435.06608176875</v>
      </c>
      <c r="AF40" t="n">
        <v>2.5033120392297e-06</v>
      </c>
      <c r="AG40" t="n">
        <v>0.1316666666666667</v>
      </c>
      <c r="AH40" t="n">
        <v>76376.70188030427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10.5461</v>
      </c>
      <c r="E41" t="n">
        <v>9.48</v>
      </c>
      <c r="F41" t="n">
        <v>6.81</v>
      </c>
      <c r="G41" t="n">
        <v>58.4</v>
      </c>
      <c r="H41" t="n">
        <v>1</v>
      </c>
      <c r="I41" t="n">
        <v>7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82.98999999999999</v>
      </c>
      <c r="Q41" t="n">
        <v>204.14</v>
      </c>
      <c r="R41" t="n">
        <v>25.55</v>
      </c>
      <c r="S41" t="n">
        <v>17.37</v>
      </c>
      <c r="T41" t="n">
        <v>1983.89</v>
      </c>
      <c r="U41" t="n">
        <v>0.68</v>
      </c>
      <c r="V41" t="n">
        <v>0.75</v>
      </c>
      <c r="W41" t="n">
        <v>1.15</v>
      </c>
      <c r="X41" t="n">
        <v>0.12</v>
      </c>
      <c r="Y41" t="n">
        <v>1</v>
      </c>
      <c r="Z41" t="n">
        <v>10</v>
      </c>
      <c r="AA41" t="n">
        <v>61.71752590378149</v>
      </c>
      <c r="AB41" t="n">
        <v>84.44464172660101</v>
      </c>
      <c r="AC41" t="n">
        <v>76.38536363903324</v>
      </c>
      <c r="AD41" t="n">
        <v>61717.52590378148</v>
      </c>
      <c r="AE41" t="n">
        <v>84444.64172660101</v>
      </c>
      <c r="AF41" t="n">
        <v>2.501936058616963e-06</v>
      </c>
      <c r="AG41" t="n">
        <v>0.1316666666666667</v>
      </c>
      <c r="AH41" t="n">
        <v>76385.36363903324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10.5504</v>
      </c>
      <c r="E42" t="n">
        <v>9.48</v>
      </c>
      <c r="F42" t="n">
        <v>6.81</v>
      </c>
      <c r="G42" t="n">
        <v>58.36</v>
      </c>
      <c r="H42" t="n">
        <v>1.02</v>
      </c>
      <c r="I42" t="n">
        <v>7</v>
      </c>
      <c r="J42" t="n">
        <v>191.79</v>
      </c>
      <c r="K42" t="n">
        <v>52.44</v>
      </c>
      <c r="L42" t="n">
        <v>11</v>
      </c>
      <c r="M42" t="n">
        <v>5</v>
      </c>
      <c r="N42" t="n">
        <v>38.35</v>
      </c>
      <c r="O42" t="n">
        <v>23888.73</v>
      </c>
      <c r="P42" t="n">
        <v>82.65000000000001</v>
      </c>
      <c r="Q42" t="n">
        <v>204.17</v>
      </c>
      <c r="R42" t="n">
        <v>25.65</v>
      </c>
      <c r="S42" t="n">
        <v>17.37</v>
      </c>
      <c r="T42" t="n">
        <v>2030.84</v>
      </c>
      <c r="U42" t="n">
        <v>0.68</v>
      </c>
      <c r="V42" t="n">
        <v>0.75</v>
      </c>
      <c r="W42" t="n">
        <v>1.14</v>
      </c>
      <c r="X42" t="n">
        <v>0.12</v>
      </c>
      <c r="Y42" t="n">
        <v>1</v>
      </c>
      <c r="Z42" t="n">
        <v>10</v>
      </c>
      <c r="AA42" t="n">
        <v>61.51784223218913</v>
      </c>
      <c r="AB42" t="n">
        <v>84.17142571770664</v>
      </c>
      <c r="AC42" t="n">
        <v>76.1382229825666</v>
      </c>
      <c r="AD42" t="n">
        <v>61517.84223218913</v>
      </c>
      <c r="AE42" t="n">
        <v>84171.42571770665</v>
      </c>
      <c r="AF42" t="n">
        <v>2.502956182174682e-06</v>
      </c>
      <c r="AG42" t="n">
        <v>0.1316666666666667</v>
      </c>
      <c r="AH42" t="n">
        <v>76138.2229825666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10.5436</v>
      </c>
      <c r="E43" t="n">
        <v>9.48</v>
      </c>
      <c r="F43" t="n">
        <v>6.82</v>
      </c>
      <c r="G43" t="n">
        <v>58.41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82.34999999999999</v>
      </c>
      <c r="Q43" t="n">
        <v>204.15</v>
      </c>
      <c r="R43" t="n">
        <v>25.74</v>
      </c>
      <c r="S43" t="n">
        <v>17.37</v>
      </c>
      <c r="T43" t="n">
        <v>2075.34</v>
      </c>
      <c r="U43" t="n">
        <v>0.68</v>
      </c>
      <c r="V43" t="n">
        <v>0.75</v>
      </c>
      <c r="W43" t="n">
        <v>1.15</v>
      </c>
      <c r="X43" t="n">
        <v>0.12</v>
      </c>
      <c r="Y43" t="n">
        <v>1</v>
      </c>
      <c r="Z43" t="n">
        <v>10</v>
      </c>
      <c r="AA43" t="n">
        <v>61.42604698106769</v>
      </c>
      <c r="AB43" t="n">
        <v>84.0458274054017</v>
      </c>
      <c r="AC43" t="n">
        <v>76.02461159690965</v>
      </c>
      <c r="AD43" t="n">
        <v>61426.0469810677</v>
      </c>
      <c r="AE43" t="n">
        <v>84045.82740540169</v>
      </c>
      <c r="AF43" t="n">
        <v>2.501342963525266e-06</v>
      </c>
      <c r="AG43" t="n">
        <v>0.1316666666666667</v>
      </c>
      <c r="AH43" t="n">
        <v>76024.61159690966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10.547</v>
      </c>
      <c r="E44" t="n">
        <v>9.48</v>
      </c>
      <c r="F44" t="n">
        <v>6.81</v>
      </c>
      <c r="G44" t="n">
        <v>58.39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81.98999999999999</v>
      </c>
      <c r="Q44" t="n">
        <v>204.14</v>
      </c>
      <c r="R44" t="n">
        <v>25.58</v>
      </c>
      <c r="S44" t="n">
        <v>17.37</v>
      </c>
      <c r="T44" t="n">
        <v>1998.07</v>
      </c>
      <c r="U44" t="n">
        <v>0.68</v>
      </c>
      <c r="V44" t="n">
        <v>0.75</v>
      </c>
      <c r="W44" t="n">
        <v>1.15</v>
      </c>
      <c r="X44" t="n">
        <v>0.12</v>
      </c>
      <c r="Y44" t="n">
        <v>1</v>
      </c>
      <c r="Z44" t="n">
        <v>10</v>
      </c>
      <c r="AA44" t="n">
        <v>61.1964640154825</v>
      </c>
      <c r="AB44" t="n">
        <v>83.73170186340261</v>
      </c>
      <c r="AC44" t="n">
        <v>75.74046575576089</v>
      </c>
      <c r="AD44" t="n">
        <v>61196.4640154825</v>
      </c>
      <c r="AE44" t="n">
        <v>83731.7018634026</v>
      </c>
      <c r="AF44" t="n">
        <v>2.502149572849974e-06</v>
      </c>
      <c r="AG44" t="n">
        <v>0.1316666666666667</v>
      </c>
      <c r="AH44" t="n">
        <v>75740.46575576089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10.6145</v>
      </c>
      <c r="E45" t="n">
        <v>9.42</v>
      </c>
      <c r="F45" t="n">
        <v>6.79</v>
      </c>
      <c r="G45" t="n">
        <v>67.87</v>
      </c>
      <c r="H45" t="n">
        <v>1.08</v>
      </c>
      <c r="I45" t="n">
        <v>6</v>
      </c>
      <c r="J45" t="n">
        <v>192.95</v>
      </c>
      <c r="K45" t="n">
        <v>52.44</v>
      </c>
      <c r="L45" t="n">
        <v>11.75</v>
      </c>
      <c r="M45" t="n">
        <v>4</v>
      </c>
      <c r="N45" t="n">
        <v>38.75</v>
      </c>
      <c r="O45" t="n">
        <v>24030.86</v>
      </c>
      <c r="P45" t="n">
        <v>81.38</v>
      </c>
      <c r="Q45" t="n">
        <v>204.14</v>
      </c>
      <c r="R45" t="n">
        <v>24.74</v>
      </c>
      <c r="S45" t="n">
        <v>17.37</v>
      </c>
      <c r="T45" t="n">
        <v>1581.18</v>
      </c>
      <c r="U45" t="n">
        <v>0.7</v>
      </c>
      <c r="V45" t="n">
        <v>0.75</v>
      </c>
      <c r="W45" t="n">
        <v>1.15</v>
      </c>
      <c r="X45" t="n">
        <v>0.1</v>
      </c>
      <c r="Y45" t="n">
        <v>1</v>
      </c>
      <c r="Z45" t="n">
        <v>10</v>
      </c>
      <c r="AA45" t="n">
        <v>60.4558728518557</v>
      </c>
      <c r="AB45" t="n">
        <v>82.7183923607527</v>
      </c>
      <c r="AC45" t="n">
        <v>74.82386508985473</v>
      </c>
      <c r="AD45" t="n">
        <v>60455.8728518557</v>
      </c>
      <c r="AE45" t="n">
        <v>82718.3923607527</v>
      </c>
      <c r="AF45" t="n">
        <v>2.518163140325785e-06</v>
      </c>
      <c r="AG45" t="n">
        <v>0.1308333333333333</v>
      </c>
      <c r="AH45" t="n">
        <v>74823.86508985473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10.612</v>
      </c>
      <c r="E46" t="n">
        <v>9.42</v>
      </c>
      <c r="F46" t="n">
        <v>6.79</v>
      </c>
      <c r="G46" t="n">
        <v>67.89</v>
      </c>
      <c r="H46" t="n">
        <v>1.1</v>
      </c>
      <c r="I46" t="n">
        <v>6</v>
      </c>
      <c r="J46" t="n">
        <v>193.33</v>
      </c>
      <c r="K46" t="n">
        <v>52.44</v>
      </c>
      <c r="L46" t="n">
        <v>12</v>
      </c>
      <c r="M46" t="n">
        <v>4</v>
      </c>
      <c r="N46" t="n">
        <v>38.89</v>
      </c>
      <c r="O46" t="n">
        <v>24078.33</v>
      </c>
      <c r="P46" t="n">
        <v>81.39</v>
      </c>
      <c r="Q46" t="n">
        <v>204.14</v>
      </c>
      <c r="R46" t="n">
        <v>24.85</v>
      </c>
      <c r="S46" t="n">
        <v>17.37</v>
      </c>
      <c r="T46" t="n">
        <v>1635.85</v>
      </c>
      <c r="U46" t="n">
        <v>0.7</v>
      </c>
      <c r="V46" t="n">
        <v>0.75</v>
      </c>
      <c r="W46" t="n">
        <v>1.15</v>
      </c>
      <c r="X46" t="n">
        <v>0.1</v>
      </c>
      <c r="Y46" t="n">
        <v>1</v>
      </c>
      <c r="Z46" t="n">
        <v>10</v>
      </c>
      <c r="AA46" t="n">
        <v>60.47475588586752</v>
      </c>
      <c r="AB46" t="n">
        <v>82.74422896094833</v>
      </c>
      <c r="AC46" t="n">
        <v>74.84723588118958</v>
      </c>
      <c r="AD46" t="n">
        <v>60474.75588586753</v>
      </c>
      <c r="AE46" t="n">
        <v>82744.22896094833</v>
      </c>
      <c r="AF46" t="n">
        <v>2.517570045234088e-06</v>
      </c>
      <c r="AG46" t="n">
        <v>0.1308333333333333</v>
      </c>
      <c r="AH46" t="n">
        <v>74847.23588118958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10.6132</v>
      </c>
      <c r="E47" t="n">
        <v>9.42</v>
      </c>
      <c r="F47" t="n">
        <v>6.79</v>
      </c>
      <c r="G47" t="n">
        <v>67.88</v>
      </c>
      <c r="H47" t="n">
        <v>1.12</v>
      </c>
      <c r="I47" t="n">
        <v>6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81.5</v>
      </c>
      <c r="Q47" t="n">
        <v>204.14</v>
      </c>
      <c r="R47" t="n">
        <v>24.82</v>
      </c>
      <c r="S47" t="n">
        <v>17.37</v>
      </c>
      <c r="T47" t="n">
        <v>1620.31</v>
      </c>
      <c r="U47" t="n">
        <v>0.7</v>
      </c>
      <c r="V47" t="n">
        <v>0.75</v>
      </c>
      <c r="W47" t="n">
        <v>1.15</v>
      </c>
      <c r="X47" t="n">
        <v>0.1</v>
      </c>
      <c r="Y47" t="n">
        <v>1</v>
      </c>
      <c r="Z47" t="n">
        <v>10</v>
      </c>
      <c r="AA47" t="n">
        <v>60.52455505487575</v>
      </c>
      <c r="AB47" t="n">
        <v>82.81236638096962</v>
      </c>
      <c r="AC47" t="n">
        <v>74.90887036147555</v>
      </c>
      <c r="AD47" t="n">
        <v>60524.55505487575</v>
      </c>
      <c r="AE47" t="n">
        <v>82812.36638096962</v>
      </c>
      <c r="AF47" t="n">
        <v>2.517854730878103e-06</v>
      </c>
      <c r="AG47" t="n">
        <v>0.1308333333333333</v>
      </c>
      <c r="AH47" t="n">
        <v>74908.87036147555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10.6129</v>
      </c>
      <c r="E48" t="n">
        <v>9.42</v>
      </c>
      <c r="F48" t="n">
        <v>6.79</v>
      </c>
      <c r="G48" t="n">
        <v>67.89</v>
      </c>
      <c r="H48" t="n">
        <v>1.14</v>
      </c>
      <c r="I48" t="n">
        <v>6</v>
      </c>
      <c r="J48" t="n">
        <v>194.1</v>
      </c>
      <c r="K48" t="n">
        <v>52.44</v>
      </c>
      <c r="L48" t="n">
        <v>12.5</v>
      </c>
      <c r="M48" t="n">
        <v>4</v>
      </c>
      <c r="N48" t="n">
        <v>39.16</v>
      </c>
      <c r="O48" t="n">
        <v>24173.41</v>
      </c>
      <c r="P48" t="n">
        <v>81.44</v>
      </c>
      <c r="Q48" t="n">
        <v>204.14</v>
      </c>
      <c r="R48" t="n">
        <v>24.95</v>
      </c>
      <c r="S48" t="n">
        <v>17.37</v>
      </c>
      <c r="T48" t="n">
        <v>1687.25</v>
      </c>
      <c r="U48" t="n">
        <v>0.7</v>
      </c>
      <c r="V48" t="n">
        <v>0.75</v>
      </c>
      <c r="W48" t="n">
        <v>1.14</v>
      </c>
      <c r="X48" t="n">
        <v>0.1</v>
      </c>
      <c r="Y48" t="n">
        <v>1</v>
      </c>
      <c r="Z48" t="n">
        <v>10</v>
      </c>
      <c r="AA48" t="n">
        <v>60.49544134902676</v>
      </c>
      <c r="AB48" t="n">
        <v>82.77253172422098</v>
      </c>
      <c r="AC48" t="n">
        <v>74.87283746845868</v>
      </c>
      <c r="AD48" t="n">
        <v>60495.44134902675</v>
      </c>
      <c r="AE48" t="n">
        <v>82772.53172422099</v>
      </c>
      <c r="AF48" t="n">
        <v>2.517783559467099e-06</v>
      </c>
      <c r="AG48" t="n">
        <v>0.1308333333333333</v>
      </c>
      <c r="AH48" t="n">
        <v>74872.83746845869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10.6217</v>
      </c>
      <c r="E49" t="n">
        <v>9.41</v>
      </c>
      <c r="F49" t="n">
        <v>6.78</v>
      </c>
      <c r="G49" t="n">
        <v>67.81</v>
      </c>
      <c r="H49" t="n">
        <v>1.16</v>
      </c>
      <c r="I49" t="n">
        <v>6</v>
      </c>
      <c r="J49" t="n">
        <v>194.49</v>
      </c>
      <c r="K49" t="n">
        <v>52.44</v>
      </c>
      <c r="L49" t="n">
        <v>12.75</v>
      </c>
      <c r="M49" t="n">
        <v>4</v>
      </c>
      <c r="N49" t="n">
        <v>39.3</v>
      </c>
      <c r="O49" t="n">
        <v>24221.02</v>
      </c>
      <c r="P49" t="n">
        <v>81.09999999999999</v>
      </c>
      <c r="Q49" t="n">
        <v>204.15</v>
      </c>
      <c r="R49" t="n">
        <v>24.61</v>
      </c>
      <c r="S49" t="n">
        <v>17.37</v>
      </c>
      <c r="T49" t="n">
        <v>1516.29</v>
      </c>
      <c r="U49" t="n">
        <v>0.71</v>
      </c>
      <c r="V49" t="n">
        <v>0.75</v>
      </c>
      <c r="W49" t="n">
        <v>1.15</v>
      </c>
      <c r="X49" t="n">
        <v>0.09</v>
      </c>
      <c r="Y49" t="n">
        <v>1</v>
      </c>
      <c r="Z49" t="n">
        <v>10</v>
      </c>
      <c r="AA49" t="n">
        <v>60.24785020129783</v>
      </c>
      <c r="AB49" t="n">
        <v>82.43376659294792</v>
      </c>
      <c r="AC49" t="n">
        <v>74.56640360585439</v>
      </c>
      <c r="AD49" t="n">
        <v>60247.85020129783</v>
      </c>
      <c r="AE49" t="n">
        <v>82433.76659294791</v>
      </c>
      <c r="AF49" t="n">
        <v>2.519871254189871e-06</v>
      </c>
      <c r="AG49" t="n">
        <v>0.1306944444444444</v>
      </c>
      <c r="AH49" t="n">
        <v>74566.40360585439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10.6201</v>
      </c>
      <c r="E50" t="n">
        <v>9.42</v>
      </c>
      <c r="F50" t="n">
        <v>6.78</v>
      </c>
      <c r="G50" t="n">
        <v>67.81999999999999</v>
      </c>
      <c r="H50" t="n">
        <v>1.18</v>
      </c>
      <c r="I50" t="n">
        <v>6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80.83</v>
      </c>
      <c r="Q50" t="n">
        <v>204.14</v>
      </c>
      <c r="R50" t="n">
        <v>24.75</v>
      </c>
      <c r="S50" t="n">
        <v>17.37</v>
      </c>
      <c r="T50" t="n">
        <v>1588.22</v>
      </c>
      <c r="U50" t="n">
        <v>0.7</v>
      </c>
      <c r="V50" t="n">
        <v>0.75</v>
      </c>
      <c r="W50" t="n">
        <v>1.14</v>
      </c>
      <c r="X50" t="n">
        <v>0.09</v>
      </c>
      <c r="Y50" t="n">
        <v>1</v>
      </c>
      <c r="Z50" t="n">
        <v>10</v>
      </c>
      <c r="AA50" t="n">
        <v>60.1187248371811</v>
      </c>
      <c r="AB50" t="n">
        <v>82.25709157315448</v>
      </c>
      <c r="AC50" t="n">
        <v>74.40659020198501</v>
      </c>
      <c r="AD50" t="n">
        <v>60118.7248371811</v>
      </c>
      <c r="AE50" t="n">
        <v>82257.09157315448</v>
      </c>
      <c r="AF50" t="n">
        <v>2.519491673331185e-06</v>
      </c>
      <c r="AG50" t="n">
        <v>0.1308333333333333</v>
      </c>
      <c r="AH50" t="n">
        <v>74406.59020198502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10.6082</v>
      </c>
      <c r="E51" t="n">
        <v>9.43</v>
      </c>
      <c r="F51" t="n">
        <v>6.79</v>
      </c>
      <c r="G51" t="n">
        <v>67.93000000000001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4</v>
      </c>
      <c r="N51" t="n">
        <v>39.57</v>
      </c>
      <c r="O51" t="n">
        <v>24316.37</v>
      </c>
      <c r="P51" t="n">
        <v>80.73999999999999</v>
      </c>
      <c r="Q51" t="n">
        <v>204.14</v>
      </c>
      <c r="R51" t="n">
        <v>25.06</v>
      </c>
      <c r="S51" t="n">
        <v>17.37</v>
      </c>
      <c r="T51" t="n">
        <v>1742.06</v>
      </c>
      <c r="U51" t="n">
        <v>0.6899999999999999</v>
      </c>
      <c r="V51" t="n">
        <v>0.75</v>
      </c>
      <c r="W51" t="n">
        <v>1.14</v>
      </c>
      <c r="X51" t="n">
        <v>0.1</v>
      </c>
      <c r="Y51" t="n">
        <v>1</v>
      </c>
      <c r="Z51" t="n">
        <v>10</v>
      </c>
      <c r="AA51" t="n">
        <v>60.16269360540563</v>
      </c>
      <c r="AB51" t="n">
        <v>82.31725158160441</v>
      </c>
      <c r="AC51" t="n">
        <v>74.4610086236636</v>
      </c>
      <c r="AD51" t="n">
        <v>60162.69360540563</v>
      </c>
      <c r="AE51" t="n">
        <v>82317.2515816044</v>
      </c>
      <c r="AF51" t="n">
        <v>2.516668540694709e-06</v>
      </c>
      <c r="AG51" t="n">
        <v>0.1309722222222222</v>
      </c>
      <c r="AH51" t="n">
        <v>74461.0086236636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10.6113</v>
      </c>
      <c r="E52" t="n">
        <v>9.42</v>
      </c>
      <c r="F52" t="n">
        <v>6.79</v>
      </c>
      <c r="G52" t="n">
        <v>67.90000000000001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4</v>
      </c>
      <c r="N52" t="n">
        <v>39.71</v>
      </c>
      <c r="O52" t="n">
        <v>24364.12</v>
      </c>
      <c r="P52" t="n">
        <v>80.31</v>
      </c>
      <c r="Q52" t="n">
        <v>204.14</v>
      </c>
      <c r="R52" t="n">
        <v>24.89</v>
      </c>
      <c r="S52" t="n">
        <v>17.37</v>
      </c>
      <c r="T52" t="n">
        <v>1659.16</v>
      </c>
      <c r="U52" t="n">
        <v>0.7</v>
      </c>
      <c r="V52" t="n">
        <v>0.75</v>
      </c>
      <c r="W52" t="n">
        <v>1.15</v>
      </c>
      <c r="X52" t="n">
        <v>0.1</v>
      </c>
      <c r="Y52" t="n">
        <v>1</v>
      </c>
      <c r="Z52" t="n">
        <v>10</v>
      </c>
      <c r="AA52" t="n">
        <v>59.92473550888851</v>
      </c>
      <c r="AB52" t="n">
        <v>81.99166681597953</v>
      </c>
      <c r="AC52" t="n">
        <v>74.16649721110878</v>
      </c>
      <c r="AD52" t="n">
        <v>59924.73550888851</v>
      </c>
      <c r="AE52" t="n">
        <v>81991.66681597952</v>
      </c>
      <c r="AF52" t="n">
        <v>2.517403978608413e-06</v>
      </c>
      <c r="AG52" t="n">
        <v>0.1308333333333333</v>
      </c>
      <c r="AH52" t="n">
        <v>74166.49721110877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10.6157</v>
      </c>
      <c r="E53" t="n">
        <v>9.42</v>
      </c>
      <c r="F53" t="n">
        <v>6.79</v>
      </c>
      <c r="G53" t="n">
        <v>67.86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4</v>
      </c>
      <c r="N53" t="n">
        <v>39.84</v>
      </c>
      <c r="O53" t="n">
        <v>24411.91</v>
      </c>
      <c r="P53" t="n">
        <v>80.34999999999999</v>
      </c>
      <c r="Q53" t="n">
        <v>204.14</v>
      </c>
      <c r="R53" t="n">
        <v>24.79</v>
      </c>
      <c r="S53" t="n">
        <v>17.37</v>
      </c>
      <c r="T53" t="n">
        <v>1606.25</v>
      </c>
      <c r="U53" t="n">
        <v>0.7</v>
      </c>
      <c r="V53" t="n">
        <v>0.75</v>
      </c>
      <c r="W53" t="n">
        <v>1.15</v>
      </c>
      <c r="X53" t="n">
        <v>0.1</v>
      </c>
      <c r="Y53" t="n">
        <v>1</v>
      </c>
      <c r="Z53" t="n">
        <v>10</v>
      </c>
      <c r="AA53" t="n">
        <v>59.92126076163333</v>
      </c>
      <c r="AB53" t="n">
        <v>81.98691251348995</v>
      </c>
      <c r="AC53" t="n">
        <v>74.16219665257611</v>
      </c>
      <c r="AD53" t="n">
        <v>59921.26076163333</v>
      </c>
      <c r="AE53" t="n">
        <v>81986.91251348995</v>
      </c>
      <c r="AF53" t="n">
        <v>2.518447825969799e-06</v>
      </c>
      <c r="AG53" t="n">
        <v>0.1308333333333333</v>
      </c>
      <c r="AH53" t="n">
        <v>74162.19665257611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10.6082</v>
      </c>
      <c r="E54" t="n">
        <v>9.43</v>
      </c>
      <c r="F54" t="n">
        <v>6.79</v>
      </c>
      <c r="G54" t="n">
        <v>67.93000000000001</v>
      </c>
      <c r="H54" t="n">
        <v>1.27</v>
      </c>
      <c r="I54" t="n">
        <v>6</v>
      </c>
      <c r="J54" t="n">
        <v>196.42</v>
      </c>
      <c r="K54" t="n">
        <v>52.44</v>
      </c>
      <c r="L54" t="n">
        <v>14</v>
      </c>
      <c r="M54" t="n">
        <v>4</v>
      </c>
      <c r="N54" t="n">
        <v>39.98</v>
      </c>
      <c r="O54" t="n">
        <v>24459.75</v>
      </c>
      <c r="P54" t="n">
        <v>79.79000000000001</v>
      </c>
      <c r="Q54" t="n">
        <v>204.15</v>
      </c>
      <c r="R54" t="n">
        <v>25.08</v>
      </c>
      <c r="S54" t="n">
        <v>17.37</v>
      </c>
      <c r="T54" t="n">
        <v>1753.13</v>
      </c>
      <c r="U54" t="n">
        <v>0.6899999999999999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59.67534790692609</v>
      </c>
      <c r="AB54" t="n">
        <v>81.65044369677022</v>
      </c>
      <c r="AC54" t="n">
        <v>73.85783994748704</v>
      </c>
      <c r="AD54" t="n">
        <v>59675.34790692609</v>
      </c>
      <c r="AE54" t="n">
        <v>81650.44369677022</v>
      </c>
      <c r="AF54" t="n">
        <v>2.516668540694709e-06</v>
      </c>
      <c r="AG54" t="n">
        <v>0.1309722222222222</v>
      </c>
      <c r="AH54" t="n">
        <v>73857.83994748704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10.672</v>
      </c>
      <c r="E55" t="n">
        <v>9.369999999999999</v>
      </c>
      <c r="F55" t="n">
        <v>6.77</v>
      </c>
      <c r="G55" t="n">
        <v>81.26000000000001</v>
      </c>
      <c r="H55" t="n">
        <v>1.29</v>
      </c>
      <c r="I55" t="n">
        <v>5</v>
      </c>
      <c r="J55" t="n">
        <v>196.81</v>
      </c>
      <c r="K55" t="n">
        <v>52.44</v>
      </c>
      <c r="L55" t="n">
        <v>14.25</v>
      </c>
      <c r="M55" t="n">
        <v>3</v>
      </c>
      <c r="N55" t="n">
        <v>40.12</v>
      </c>
      <c r="O55" t="n">
        <v>24507.64</v>
      </c>
      <c r="P55" t="n">
        <v>79.04000000000001</v>
      </c>
      <c r="Q55" t="n">
        <v>204.14</v>
      </c>
      <c r="R55" t="n">
        <v>24.35</v>
      </c>
      <c r="S55" t="n">
        <v>17.37</v>
      </c>
      <c r="T55" t="n">
        <v>1390.56</v>
      </c>
      <c r="U55" t="n">
        <v>0.71</v>
      </c>
      <c r="V55" t="n">
        <v>0.75</v>
      </c>
      <c r="W55" t="n">
        <v>1.14</v>
      </c>
      <c r="X55" t="n">
        <v>0.08</v>
      </c>
      <c r="Y55" t="n">
        <v>1</v>
      </c>
      <c r="Z55" t="n">
        <v>10</v>
      </c>
      <c r="AA55" t="n">
        <v>58.89692042920562</v>
      </c>
      <c r="AB55" t="n">
        <v>80.58536487995704</v>
      </c>
      <c r="AC55" t="n">
        <v>72.89441075810265</v>
      </c>
      <c r="AD55" t="n">
        <v>58896.92042920562</v>
      </c>
      <c r="AE55" t="n">
        <v>80585.36487995704</v>
      </c>
      <c r="AF55" t="n">
        <v>2.531804327434808e-06</v>
      </c>
      <c r="AG55" t="n">
        <v>0.1301388888888889</v>
      </c>
      <c r="AH55" t="n">
        <v>72894.41075810265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10.667</v>
      </c>
      <c r="E56" t="n">
        <v>9.369999999999999</v>
      </c>
      <c r="F56" t="n">
        <v>6.78</v>
      </c>
      <c r="G56" t="n">
        <v>81.31999999999999</v>
      </c>
      <c r="H56" t="n">
        <v>1.31</v>
      </c>
      <c r="I56" t="n">
        <v>5</v>
      </c>
      <c r="J56" t="n">
        <v>197.2</v>
      </c>
      <c r="K56" t="n">
        <v>52.44</v>
      </c>
      <c r="L56" t="n">
        <v>14.5</v>
      </c>
      <c r="M56" t="n">
        <v>3</v>
      </c>
      <c r="N56" t="n">
        <v>40.26</v>
      </c>
      <c r="O56" t="n">
        <v>24555.57</v>
      </c>
      <c r="P56" t="n">
        <v>79.42</v>
      </c>
      <c r="Q56" t="n">
        <v>204.14</v>
      </c>
      <c r="R56" t="n">
        <v>24.59</v>
      </c>
      <c r="S56" t="n">
        <v>17.37</v>
      </c>
      <c r="T56" t="n">
        <v>1514.21</v>
      </c>
      <c r="U56" t="n">
        <v>0.71</v>
      </c>
      <c r="V56" t="n">
        <v>0.75</v>
      </c>
      <c r="W56" t="n">
        <v>1.14</v>
      </c>
      <c r="X56" t="n">
        <v>0.09</v>
      </c>
      <c r="Y56" t="n">
        <v>1</v>
      </c>
      <c r="Z56" t="n">
        <v>10</v>
      </c>
      <c r="AA56" t="n">
        <v>59.14184377853544</v>
      </c>
      <c r="AB56" t="n">
        <v>80.92047981176547</v>
      </c>
      <c r="AC56" t="n">
        <v>73.19754279115617</v>
      </c>
      <c r="AD56" t="n">
        <v>59141.84377853544</v>
      </c>
      <c r="AE56" t="n">
        <v>80920.47981176547</v>
      </c>
      <c r="AF56" t="n">
        <v>2.530618137251415e-06</v>
      </c>
      <c r="AG56" t="n">
        <v>0.1301388888888889</v>
      </c>
      <c r="AH56" t="n">
        <v>73197.54279115617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10.673</v>
      </c>
      <c r="E57" t="n">
        <v>9.369999999999999</v>
      </c>
      <c r="F57" t="n">
        <v>6.77</v>
      </c>
      <c r="G57" t="n">
        <v>81.25</v>
      </c>
      <c r="H57" t="n">
        <v>1.33</v>
      </c>
      <c r="I57" t="n">
        <v>5</v>
      </c>
      <c r="J57" t="n">
        <v>197.59</v>
      </c>
      <c r="K57" t="n">
        <v>52.44</v>
      </c>
      <c r="L57" t="n">
        <v>14.75</v>
      </c>
      <c r="M57" t="n">
        <v>3</v>
      </c>
      <c r="N57" t="n">
        <v>40.4</v>
      </c>
      <c r="O57" t="n">
        <v>24603.55</v>
      </c>
      <c r="P57" t="n">
        <v>79.39</v>
      </c>
      <c r="Q57" t="n">
        <v>204.14</v>
      </c>
      <c r="R57" t="n">
        <v>24.36</v>
      </c>
      <c r="S57" t="n">
        <v>17.37</v>
      </c>
      <c r="T57" t="n">
        <v>1396.14</v>
      </c>
      <c r="U57" t="n">
        <v>0.71</v>
      </c>
      <c r="V57" t="n">
        <v>0.75</v>
      </c>
      <c r="W57" t="n">
        <v>1.14</v>
      </c>
      <c r="X57" t="n">
        <v>0.08</v>
      </c>
      <c r="Y57" t="n">
        <v>1</v>
      </c>
      <c r="Z57" t="n">
        <v>10</v>
      </c>
      <c r="AA57" t="n">
        <v>59.07005406240169</v>
      </c>
      <c r="AB57" t="n">
        <v>80.82225395501258</v>
      </c>
      <c r="AC57" t="n">
        <v>73.10869147231088</v>
      </c>
      <c r="AD57" t="n">
        <v>59070.05406240169</v>
      </c>
      <c r="AE57" t="n">
        <v>80822.25395501258</v>
      </c>
      <c r="AF57" t="n">
        <v>2.532041565471487e-06</v>
      </c>
      <c r="AG57" t="n">
        <v>0.1301388888888889</v>
      </c>
      <c r="AH57" t="n">
        <v>73108.69147231088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10.6679</v>
      </c>
      <c r="E58" t="n">
        <v>9.369999999999999</v>
      </c>
      <c r="F58" t="n">
        <v>6.78</v>
      </c>
      <c r="G58" t="n">
        <v>81.31</v>
      </c>
      <c r="H58" t="n">
        <v>1.35</v>
      </c>
      <c r="I58" t="n">
        <v>5</v>
      </c>
      <c r="J58" t="n">
        <v>197.98</v>
      </c>
      <c r="K58" t="n">
        <v>52.44</v>
      </c>
      <c r="L58" t="n">
        <v>15</v>
      </c>
      <c r="M58" t="n">
        <v>3</v>
      </c>
      <c r="N58" t="n">
        <v>40.54</v>
      </c>
      <c r="O58" t="n">
        <v>24651.58</v>
      </c>
      <c r="P58" t="n">
        <v>79.67</v>
      </c>
      <c r="Q58" t="n">
        <v>204.15</v>
      </c>
      <c r="R58" t="n">
        <v>24.48</v>
      </c>
      <c r="S58" t="n">
        <v>17.37</v>
      </c>
      <c r="T58" t="n">
        <v>1458.04</v>
      </c>
      <c r="U58" t="n">
        <v>0.71</v>
      </c>
      <c r="V58" t="n">
        <v>0.75</v>
      </c>
      <c r="W58" t="n">
        <v>1.14</v>
      </c>
      <c r="X58" t="n">
        <v>0.08</v>
      </c>
      <c r="Y58" t="n">
        <v>1</v>
      </c>
      <c r="Z58" t="n">
        <v>10</v>
      </c>
      <c r="AA58" t="n">
        <v>59.26455977723479</v>
      </c>
      <c r="AB58" t="n">
        <v>81.0883852550336</v>
      </c>
      <c r="AC58" t="n">
        <v>73.34942357457561</v>
      </c>
      <c r="AD58" t="n">
        <v>59264.5597772348</v>
      </c>
      <c r="AE58" t="n">
        <v>81088.3852550336</v>
      </c>
      <c r="AF58" t="n">
        <v>2.530831651484425e-06</v>
      </c>
      <c r="AG58" t="n">
        <v>0.1301388888888889</v>
      </c>
      <c r="AH58" t="n">
        <v>73349.42357457562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10.6705</v>
      </c>
      <c r="E59" t="n">
        <v>9.369999999999999</v>
      </c>
      <c r="F59" t="n">
        <v>6.77</v>
      </c>
      <c r="G59" t="n">
        <v>81.28</v>
      </c>
      <c r="H59" t="n">
        <v>1.36</v>
      </c>
      <c r="I59" t="n">
        <v>5</v>
      </c>
      <c r="J59" t="n">
        <v>198.37</v>
      </c>
      <c r="K59" t="n">
        <v>52.44</v>
      </c>
      <c r="L59" t="n">
        <v>15.25</v>
      </c>
      <c r="M59" t="n">
        <v>3</v>
      </c>
      <c r="N59" t="n">
        <v>40.68</v>
      </c>
      <c r="O59" t="n">
        <v>24699.65</v>
      </c>
      <c r="P59" t="n">
        <v>79.33</v>
      </c>
      <c r="Q59" t="n">
        <v>204.14</v>
      </c>
      <c r="R59" t="n">
        <v>24.39</v>
      </c>
      <c r="S59" t="n">
        <v>17.37</v>
      </c>
      <c r="T59" t="n">
        <v>1414.32</v>
      </c>
      <c r="U59" t="n">
        <v>0.71</v>
      </c>
      <c r="V59" t="n">
        <v>0.75</v>
      </c>
      <c r="W59" t="n">
        <v>1.14</v>
      </c>
      <c r="X59" t="n">
        <v>0.08</v>
      </c>
      <c r="Y59" t="n">
        <v>1</v>
      </c>
      <c r="Z59" t="n">
        <v>10</v>
      </c>
      <c r="AA59" t="n">
        <v>59.05280940642494</v>
      </c>
      <c r="AB59" t="n">
        <v>80.79865905592467</v>
      </c>
      <c r="AC59" t="n">
        <v>73.08734843727628</v>
      </c>
      <c r="AD59" t="n">
        <v>59052.80940642494</v>
      </c>
      <c r="AE59" t="n">
        <v>80798.65905592467</v>
      </c>
      <c r="AF59" t="n">
        <v>2.53144847037979e-06</v>
      </c>
      <c r="AG59" t="n">
        <v>0.1301388888888889</v>
      </c>
      <c r="AH59" t="n">
        <v>73087.34843727628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10.6645</v>
      </c>
      <c r="E60" t="n">
        <v>9.380000000000001</v>
      </c>
      <c r="F60" t="n">
        <v>6.78</v>
      </c>
      <c r="G60" t="n">
        <v>81.34</v>
      </c>
      <c r="H60" t="n">
        <v>1.38</v>
      </c>
      <c r="I60" t="n">
        <v>5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79.33</v>
      </c>
      <c r="Q60" t="n">
        <v>204.14</v>
      </c>
      <c r="R60" t="n">
        <v>24.54</v>
      </c>
      <c r="S60" t="n">
        <v>17.37</v>
      </c>
      <c r="T60" t="n">
        <v>1485.75</v>
      </c>
      <c r="U60" t="n">
        <v>0.71</v>
      </c>
      <c r="V60" t="n">
        <v>0.75</v>
      </c>
      <c r="W60" t="n">
        <v>1.15</v>
      </c>
      <c r="X60" t="n">
        <v>0.09</v>
      </c>
      <c r="Y60" t="n">
        <v>1</v>
      </c>
      <c r="Z60" t="n">
        <v>10</v>
      </c>
      <c r="AA60" t="n">
        <v>59.10976068176434</v>
      </c>
      <c r="AB60" t="n">
        <v>80.87658230335693</v>
      </c>
      <c r="AC60" t="n">
        <v>73.1578347993396</v>
      </c>
      <c r="AD60" t="n">
        <v>59109.76068176434</v>
      </c>
      <c r="AE60" t="n">
        <v>80876.58230335693</v>
      </c>
      <c r="AF60" t="n">
        <v>2.530025042159719e-06</v>
      </c>
      <c r="AG60" t="n">
        <v>0.1302777777777778</v>
      </c>
      <c r="AH60" t="n">
        <v>73157.8347993396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10.673</v>
      </c>
      <c r="E61" t="n">
        <v>9.369999999999999</v>
      </c>
      <c r="F61" t="n">
        <v>6.77</v>
      </c>
      <c r="G61" t="n">
        <v>81.25</v>
      </c>
      <c r="H61" t="n">
        <v>1.4</v>
      </c>
      <c r="I61" t="n">
        <v>5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79.05</v>
      </c>
      <c r="Q61" t="n">
        <v>204.14</v>
      </c>
      <c r="R61" t="n">
        <v>24.41</v>
      </c>
      <c r="S61" t="n">
        <v>17.37</v>
      </c>
      <c r="T61" t="n">
        <v>1420.42</v>
      </c>
      <c r="U61" t="n">
        <v>0.71</v>
      </c>
      <c r="V61" t="n">
        <v>0.75</v>
      </c>
      <c r="W61" t="n">
        <v>1.14</v>
      </c>
      <c r="X61" t="n">
        <v>0.08</v>
      </c>
      <c r="Y61" t="n">
        <v>1</v>
      </c>
      <c r="Z61" t="n">
        <v>10</v>
      </c>
      <c r="AA61" t="n">
        <v>58.8966945652813</v>
      </c>
      <c r="AB61" t="n">
        <v>80.58505584297134</v>
      </c>
      <c r="AC61" t="n">
        <v>72.89413121517316</v>
      </c>
      <c r="AD61" t="n">
        <v>58896.6945652813</v>
      </c>
      <c r="AE61" t="n">
        <v>80585.05584297134</v>
      </c>
      <c r="AF61" t="n">
        <v>2.532041565471487e-06</v>
      </c>
      <c r="AG61" t="n">
        <v>0.1301388888888889</v>
      </c>
      <c r="AH61" t="n">
        <v>72894.13121517315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10.6743</v>
      </c>
      <c r="E62" t="n">
        <v>9.369999999999999</v>
      </c>
      <c r="F62" t="n">
        <v>6.77</v>
      </c>
      <c r="G62" t="n">
        <v>81.23999999999999</v>
      </c>
      <c r="H62" t="n">
        <v>1.42</v>
      </c>
      <c r="I62" t="n">
        <v>5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78.79000000000001</v>
      </c>
      <c r="Q62" t="n">
        <v>204.14</v>
      </c>
      <c r="R62" t="n">
        <v>24.39</v>
      </c>
      <c r="S62" t="n">
        <v>17.37</v>
      </c>
      <c r="T62" t="n">
        <v>1410.02</v>
      </c>
      <c r="U62" t="n">
        <v>0.71</v>
      </c>
      <c r="V62" t="n">
        <v>0.75</v>
      </c>
      <c r="W62" t="n">
        <v>1.14</v>
      </c>
      <c r="X62" t="n">
        <v>0.08</v>
      </c>
      <c r="Y62" t="n">
        <v>1</v>
      </c>
      <c r="Z62" t="n">
        <v>10</v>
      </c>
      <c r="AA62" t="n">
        <v>58.75722047943775</v>
      </c>
      <c r="AB62" t="n">
        <v>80.39422124555789</v>
      </c>
      <c r="AC62" t="n">
        <v>72.72150960389872</v>
      </c>
      <c r="AD62" t="n">
        <v>58757.22047943775</v>
      </c>
      <c r="AE62" t="n">
        <v>80394.22124555788</v>
      </c>
      <c r="AF62" t="n">
        <v>2.532349974919169e-06</v>
      </c>
      <c r="AG62" t="n">
        <v>0.1301388888888889</v>
      </c>
      <c r="AH62" t="n">
        <v>72721.50960389872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10.6787</v>
      </c>
      <c r="E63" t="n">
        <v>9.359999999999999</v>
      </c>
      <c r="F63" t="n">
        <v>6.77</v>
      </c>
      <c r="G63" t="n">
        <v>81.19</v>
      </c>
      <c r="H63" t="n">
        <v>1.44</v>
      </c>
      <c r="I63" t="n">
        <v>5</v>
      </c>
      <c r="J63" t="n">
        <v>199.93</v>
      </c>
      <c r="K63" t="n">
        <v>52.44</v>
      </c>
      <c r="L63" t="n">
        <v>16.25</v>
      </c>
      <c r="M63" t="n">
        <v>3</v>
      </c>
      <c r="N63" t="n">
        <v>41.24</v>
      </c>
      <c r="O63" t="n">
        <v>24892.44</v>
      </c>
      <c r="P63" t="n">
        <v>78.34999999999999</v>
      </c>
      <c r="Q63" t="n">
        <v>204.14</v>
      </c>
      <c r="R63" t="n">
        <v>24.14</v>
      </c>
      <c r="S63" t="n">
        <v>17.37</v>
      </c>
      <c r="T63" t="n">
        <v>1287.17</v>
      </c>
      <c r="U63" t="n">
        <v>0.72</v>
      </c>
      <c r="V63" t="n">
        <v>0.75</v>
      </c>
      <c r="W63" t="n">
        <v>1.14</v>
      </c>
      <c r="X63" t="n">
        <v>0.07000000000000001</v>
      </c>
      <c r="Y63" t="n">
        <v>1</v>
      </c>
      <c r="Z63" t="n">
        <v>10</v>
      </c>
      <c r="AA63" t="n">
        <v>58.50917110248479</v>
      </c>
      <c r="AB63" t="n">
        <v>80.05482914484486</v>
      </c>
      <c r="AC63" t="n">
        <v>72.41450860893784</v>
      </c>
      <c r="AD63" t="n">
        <v>58509.17110248479</v>
      </c>
      <c r="AE63" t="n">
        <v>80054.82914484486</v>
      </c>
      <c r="AF63" t="n">
        <v>2.533393822280555e-06</v>
      </c>
      <c r="AG63" t="n">
        <v>0.13</v>
      </c>
      <c r="AH63" t="n">
        <v>72414.50860893783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10.6803</v>
      </c>
      <c r="E64" t="n">
        <v>9.359999999999999</v>
      </c>
      <c r="F64" t="n">
        <v>6.76</v>
      </c>
      <c r="G64" t="n">
        <v>81.18000000000001</v>
      </c>
      <c r="H64" t="n">
        <v>1.46</v>
      </c>
      <c r="I64" t="n">
        <v>5</v>
      </c>
      <c r="J64" t="n">
        <v>200.32</v>
      </c>
      <c r="K64" t="n">
        <v>52.44</v>
      </c>
      <c r="L64" t="n">
        <v>16.5</v>
      </c>
      <c r="M64" t="n">
        <v>3</v>
      </c>
      <c r="N64" t="n">
        <v>41.38</v>
      </c>
      <c r="O64" t="n">
        <v>24940.75</v>
      </c>
      <c r="P64" t="n">
        <v>77.83</v>
      </c>
      <c r="Q64" t="n">
        <v>204.14</v>
      </c>
      <c r="R64" t="n">
        <v>24.06</v>
      </c>
      <c r="S64" t="n">
        <v>17.37</v>
      </c>
      <c r="T64" t="n">
        <v>1248.07</v>
      </c>
      <c r="U64" t="n">
        <v>0.72</v>
      </c>
      <c r="V64" t="n">
        <v>0.75</v>
      </c>
      <c r="W64" t="n">
        <v>1.15</v>
      </c>
      <c r="X64" t="n">
        <v>0.07000000000000001</v>
      </c>
      <c r="Y64" t="n">
        <v>1</v>
      </c>
      <c r="Z64" t="n">
        <v>10</v>
      </c>
      <c r="AA64" t="n">
        <v>58.21136775219521</v>
      </c>
      <c r="AB64" t="n">
        <v>79.64736146282227</v>
      </c>
      <c r="AC64" t="n">
        <v>72.04592907060287</v>
      </c>
      <c r="AD64" t="n">
        <v>58211.3677521952</v>
      </c>
      <c r="AE64" t="n">
        <v>79647.36146282227</v>
      </c>
      <c r="AF64" t="n">
        <v>2.533773403139242e-06</v>
      </c>
      <c r="AG64" t="n">
        <v>0.13</v>
      </c>
      <c r="AH64" t="n">
        <v>72045.92907060287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10.6746</v>
      </c>
      <c r="E65" t="n">
        <v>9.369999999999999</v>
      </c>
      <c r="F65" t="n">
        <v>6.77</v>
      </c>
      <c r="G65" t="n">
        <v>81.23999999999999</v>
      </c>
      <c r="H65" t="n">
        <v>1.48</v>
      </c>
      <c r="I65" t="n">
        <v>5</v>
      </c>
      <c r="J65" t="n">
        <v>200.72</v>
      </c>
      <c r="K65" t="n">
        <v>52.44</v>
      </c>
      <c r="L65" t="n">
        <v>16.75</v>
      </c>
      <c r="M65" t="n">
        <v>3</v>
      </c>
      <c r="N65" t="n">
        <v>41.52</v>
      </c>
      <c r="O65" t="n">
        <v>24989.11</v>
      </c>
      <c r="P65" t="n">
        <v>77.29000000000001</v>
      </c>
      <c r="Q65" t="n">
        <v>204.14</v>
      </c>
      <c r="R65" t="n">
        <v>24.21</v>
      </c>
      <c r="S65" t="n">
        <v>17.37</v>
      </c>
      <c r="T65" t="n">
        <v>1321.92</v>
      </c>
      <c r="U65" t="n">
        <v>0.72</v>
      </c>
      <c r="V65" t="n">
        <v>0.75</v>
      </c>
      <c r="W65" t="n">
        <v>1.15</v>
      </c>
      <c r="X65" t="n">
        <v>0.08</v>
      </c>
      <c r="Y65" t="n">
        <v>1</v>
      </c>
      <c r="Z65" t="n">
        <v>10</v>
      </c>
      <c r="AA65" t="n">
        <v>57.99092057032142</v>
      </c>
      <c r="AB65" t="n">
        <v>79.34573590313943</v>
      </c>
      <c r="AC65" t="n">
        <v>71.77309023100193</v>
      </c>
      <c r="AD65" t="n">
        <v>57990.92057032142</v>
      </c>
      <c r="AE65" t="n">
        <v>79345.73590313943</v>
      </c>
      <c r="AF65" t="n">
        <v>2.532421146330173e-06</v>
      </c>
      <c r="AG65" t="n">
        <v>0.1301388888888889</v>
      </c>
      <c r="AH65" t="n">
        <v>71773.09023100193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10.6784</v>
      </c>
      <c r="E66" t="n">
        <v>9.359999999999999</v>
      </c>
      <c r="F66" t="n">
        <v>6.77</v>
      </c>
      <c r="G66" t="n">
        <v>81.2</v>
      </c>
      <c r="H66" t="n">
        <v>1.5</v>
      </c>
      <c r="I66" t="n">
        <v>5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76.90000000000001</v>
      </c>
      <c r="Q66" t="n">
        <v>204.14</v>
      </c>
      <c r="R66" t="n">
        <v>24.18</v>
      </c>
      <c r="S66" t="n">
        <v>17.37</v>
      </c>
      <c r="T66" t="n">
        <v>1308.09</v>
      </c>
      <c r="U66" t="n">
        <v>0.72</v>
      </c>
      <c r="V66" t="n">
        <v>0.75</v>
      </c>
      <c r="W66" t="n">
        <v>1.14</v>
      </c>
      <c r="X66" t="n">
        <v>0.08</v>
      </c>
      <c r="Y66" t="n">
        <v>1</v>
      </c>
      <c r="Z66" t="n">
        <v>10</v>
      </c>
      <c r="AA66" t="n">
        <v>57.77180342206707</v>
      </c>
      <c r="AB66" t="n">
        <v>79.04593015413164</v>
      </c>
      <c r="AC66" t="n">
        <v>71.50189752189932</v>
      </c>
      <c r="AD66" t="n">
        <v>57771.80342206707</v>
      </c>
      <c r="AE66" t="n">
        <v>79045.93015413164</v>
      </c>
      <c r="AF66" t="n">
        <v>2.533322650869552e-06</v>
      </c>
      <c r="AG66" t="n">
        <v>0.13</v>
      </c>
      <c r="AH66" t="n">
        <v>71501.89752189933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10.6739</v>
      </c>
      <c r="E67" t="n">
        <v>9.369999999999999</v>
      </c>
      <c r="F67" t="n">
        <v>6.77</v>
      </c>
      <c r="G67" t="n">
        <v>81.23999999999999</v>
      </c>
      <c r="H67" t="n">
        <v>1.52</v>
      </c>
      <c r="I67" t="n">
        <v>5</v>
      </c>
      <c r="J67" t="n">
        <v>201.5</v>
      </c>
      <c r="K67" t="n">
        <v>52.44</v>
      </c>
      <c r="L67" t="n">
        <v>17.25</v>
      </c>
      <c r="M67" t="n">
        <v>3</v>
      </c>
      <c r="N67" t="n">
        <v>41.81</v>
      </c>
      <c r="O67" t="n">
        <v>25085.99</v>
      </c>
      <c r="P67" t="n">
        <v>76.8</v>
      </c>
      <c r="Q67" t="n">
        <v>204.14</v>
      </c>
      <c r="R67" t="n">
        <v>24.29</v>
      </c>
      <c r="S67" t="n">
        <v>17.37</v>
      </c>
      <c r="T67" t="n">
        <v>1364.19</v>
      </c>
      <c r="U67" t="n">
        <v>0.72</v>
      </c>
      <c r="V67" t="n">
        <v>0.75</v>
      </c>
      <c r="W67" t="n">
        <v>1.14</v>
      </c>
      <c r="X67" t="n">
        <v>0.08</v>
      </c>
      <c r="Y67" t="n">
        <v>1</v>
      </c>
      <c r="Z67" t="n">
        <v>10</v>
      </c>
      <c r="AA67" t="n">
        <v>57.74476754885998</v>
      </c>
      <c r="AB67" t="n">
        <v>79.00893847967119</v>
      </c>
      <c r="AC67" t="n">
        <v>71.46843628093123</v>
      </c>
      <c r="AD67" t="n">
        <v>57744.76754885999</v>
      </c>
      <c r="AE67" t="n">
        <v>79008.93847967118</v>
      </c>
      <c r="AF67" t="n">
        <v>2.532255079704498e-06</v>
      </c>
      <c r="AG67" t="n">
        <v>0.1301388888888889</v>
      </c>
      <c r="AH67" t="n">
        <v>71468.43628093123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10.666</v>
      </c>
      <c r="E68" t="n">
        <v>9.380000000000001</v>
      </c>
      <c r="F68" t="n">
        <v>6.78</v>
      </c>
      <c r="G68" t="n">
        <v>81.33</v>
      </c>
      <c r="H68" t="n">
        <v>1.54</v>
      </c>
      <c r="I68" t="n">
        <v>5</v>
      </c>
      <c r="J68" t="n">
        <v>201.9</v>
      </c>
      <c r="K68" t="n">
        <v>52.44</v>
      </c>
      <c r="L68" t="n">
        <v>17.5</v>
      </c>
      <c r="M68" t="n">
        <v>3</v>
      </c>
      <c r="N68" t="n">
        <v>41.95</v>
      </c>
      <c r="O68" t="n">
        <v>25134.5</v>
      </c>
      <c r="P68" t="n">
        <v>76.63</v>
      </c>
      <c r="Q68" t="n">
        <v>204.14</v>
      </c>
      <c r="R68" t="n">
        <v>24.48</v>
      </c>
      <c r="S68" t="n">
        <v>17.37</v>
      </c>
      <c r="T68" t="n">
        <v>1455.37</v>
      </c>
      <c r="U68" t="n">
        <v>0.71</v>
      </c>
      <c r="V68" t="n">
        <v>0.75</v>
      </c>
      <c r="W68" t="n">
        <v>1.15</v>
      </c>
      <c r="X68" t="n">
        <v>0.09</v>
      </c>
      <c r="Y68" t="n">
        <v>1</v>
      </c>
      <c r="Z68" t="n">
        <v>10</v>
      </c>
      <c r="AA68" t="n">
        <v>57.72415670242884</v>
      </c>
      <c r="AB68" t="n">
        <v>78.98073781029777</v>
      </c>
      <c r="AC68" t="n">
        <v>71.44292704386294</v>
      </c>
      <c r="AD68" t="n">
        <v>57724.15670242885</v>
      </c>
      <c r="AE68" t="n">
        <v>78980.73781029777</v>
      </c>
      <c r="AF68" t="n">
        <v>2.530380899214736e-06</v>
      </c>
      <c r="AG68" t="n">
        <v>0.1302777777777778</v>
      </c>
      <c r="AH68" t="n">
        <v>71442.92704386293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10.6736</v>
      </c>
      <c r="E69" t="n">
        <v>9.369999999999999</v>
      </c>
      <c r="F69" t="n">
        <v>6.77</v>
      </c>
      <c r="G69" t="n">
        <v>81.25</v>
      </c>
      <c r="H69" t="n">
        <v>1.56</v>
      </c>
      <c r="I69" t="n">
        <v>5</v>
      </c>
      <c r="J69" t="n">
        <v>202.29</v>
      </c>
      <c r="K69" t="n">
        <v>52.44</v>
      </c>
      <c r="L69" t="n">
        <v>17.75</v>
      </c>
      <c r="M69" t="n">
        <v>3</v>
      </c>
      <c r="N69" t="n">
        <v>42.1</v>
      </c>
      <c r="O69" t="n">
        <v>25183.06</v>
      </c>
      <c r="P69" t="n">
        <v>76.01000000000001</v>
      </c>
      <c r="Q69" t="n">
        <v>204.14</v>
      </c>
      <c r="R69" t="n">
        <v>24.23</v>
      </c>
      <c r="S69" t="n">
        <v>17.37</v>
      </c>
      <c r="T69" t="n">
        <v>1332.14</v>
      </c>
      <c r="U69" t="n">
        <v>0.72</v>
      </c>
      <c r="V69" t="n">
        <v>0.75</v>
      </c>
      <c r="W69" t="n">
        <v>1.15</v>
      </c>
      <c r="X69" t="n">
        <v>0.08</v>
      </c>
      <c r="Y69" t="n">
        <v>1</v>
      </c>
      <c r="Z69" t="n">
        <v>10</v>
      </c>
      <c r="AA69" t="n">
        <v>57.34354923035814</v>
      </c>
      <c r="AB69" t="n">
        <v>78.45997387579426</v>
      </c>
      <c r="AC69" t="n">
        <v>70.9718640883715</v>
      </c>
      <c r="AD69" t="n">
        <v>57343.54923035814</v>
      </c>
      <c r="AE69" t="n">
        <v>78459.97387579427</v>
      </c>
      <c r="AF69" t="n">
        <v>2.532183908293495e-06</v>
      </c>
      <c r="AG69" t="n">
        <v>0.1301388888888889</v>
      </c>
      <c r="AH69" t="n">
        <v>70971.8640883715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10.7456</v>
      </c>
      <c r="E70" t="n">
        <v>9.31</v>
      </c>
      <c r="F70" t="n">
        <v>6.74</v>
      </c>
      <c r="G70" t="n">
        <v>101.15</v>
      </c>
      <c r="H70" t="n">
        <v>1.58</v>
      </c>
      <c r="I70" t="n">
        <v>4</v>
      </c>
      <c r="J70" t="n">
        <v>202.68</v>
      </c>
      <c r="K70" t="n">
        <v>52.44</v>
      </c>
      <c r="L70" t="n">
        <v>18</v>
      </c>
      <c r="M70" t="n">
        <v>2</v>
      </c>
      <c r="N70" t="n">
        <v>42.24</v>
      </c>
      <c r="O70" t="n">
        <v>25231.66</v>
      </c>
      <c r="P70" t="n">
        <v>75.09</v>
      </c>
      <c r="Q70" t="n">
        <v>204.14</v>
      </c>
      <c r="R70" t="n">
        <v>23.44</v>
      </c>
      <c r="S70" t="n">
        <v>17.37</v>
      </c>
      <c r="T70" t="n">
        <v>939.85</v>
      </c>
      <c r="U70" t="n">
        <v>0.74</v>
      </c>
      <c r="V70" t="n">
        <v>0.76</v>
      </c>
      <c r="W70" t="n">
        <v>1.14</v>
      </c>
      <c r="X70" t="n">
        <v>0.05</v>
      </c>
      <c r="Y70" t="n">
        <v>1</v>
      </c>
      <c r="Z70" t="n">
        <v>10</v>
      </c>
      <c r="AA70" t="n">
        <v>56.43174382257023</v>
      </c>
      <c r="AB70" t="n">
        <v>77.21240149084387</v>
      </c>
      <c r="AC70" t="n">
        <v>69.84335826086154</v>
      </c>
      <c r="AD70" t="n">
        <v>56431.74382257024</v>
      </c>
      <c r="AE70" t="n">
        <v>77212.40149084387</v>
      </c>
      <c r="AF70" t="n">
        <v>2.549265046934359e-06</v>
      </c>
      <c r="AG70" t="n">
        <v>0.1293055555555556</v>
      </c>
      <c r="AH70" t="n">
        <v>69843.35826086154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10.7447</v>
      </c>
      <c r="E71" t="n">
        <v>9.31</v>
      </c>
      <c r="F71" t="n">
        <v>6.74</v>
      </c>
      <c r="G71" t="n">
        <v>101.16</v>
      </c>
      <c r="H71" t="n">
        <v>1.6</v>
      </c>
      <c r="I71" t="n">
        <v>4</v>
      </c>
      <c r="J71" t="n">
        <v>203.08</v>
      </c>
      <c r="K71" t="n">
        <v>52.44</v>
      </c>
      <c r="L71" t="n">
        <v>18.25</v>
      </c>
      <c r="M71" t="n">
        <v>2</v>
      </c>
      <c r="N71" t="n">
        <v>42.39</v>
      </c>
      <c r="O71" t="n">
        <v>25280.45</v>
      </c>
      <c r="P71" t="n">
        <v>75.11</v>
      </c>
      <c r="Q71" t="n">
        <v>204.14</v>
      </c>
      <c r="R71" t="n">
        <v>23.48</v>
      </c>
      <c r="S71" t="n">
        <v>17.37</v>
      </c>
      <c r="T71" t="n">
        <v>960.41</v>
      </c>
      <c r="U71" t="n">
        <v>0.74</v>
      </c>
      <c r="V71" t="n">
        <v>0.76</v>
      </c>
      <c r="W71" t="n">
        <v>1.14</v>
      </c>
      <c r="X71" t="n">
        <v>0.05</v>
      </c>
      <c r="Y71" t="n">
        <v>1</v>
      </c>
      <c r="Z71" t="n">
        <v>10</v>
      </c>
      <c r="AA71" t="n">
        <v>56.44642736153035</v>
      </c>
      <c r="AB71" t="n">
        <v>77.23249215664113</v>
      </c>
      <c r="AC71" t="n">
        <v>69.86153150171252</v>
      </c>
      <c r="AD71" t="n">
        <v>56446.42736153035</v>
      </c>
      <c r="AE71" t="n">
        <v>77232.49215664114</v>
      </c>
      <c r="AF71" t="n">
        <v>2.549051532701348e-06</v>
      </c>
      <c r="AG71" t="n">
        <v>0.1293055555555556</v>
      </c>
      <c r="AH71" t="n">
        <v>69861.53150171252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10.7399</v>
      </c>
      <c r="E72" t="n">
        <v>9.31</v>
      </c>
      <c r="F72" t="n">
        <v>6.75</v>
      </c>
      <c r="G72" t="n">
        <v>101.22</v>
      </c>
      <c r="H72" t="n">
        <v>1.61</v>
      </c>
      <c r="I72" t="n">
        <v>4</v>
      </c>
      <c r="J72" t="n">
        <v>203.47</v>
      </c>
      <c r="K72" t="n">
        <v>52.44</v>
      </c>
      <c r="L72" t="n">
        <v>18.5</v>
      </c>
      <c r="M72" t="n">
        <v>2</v>
      </c>
      <c r="N72" t="n">
        <v>42.53</v>
      </c>
      <c r="O72" t="n">
        <v>25329.15</v>
      </c>
      <c r="P72" t="n">
        <v>75.45999999999999</v>
      </c>
      <c r="Q72" t="n">
        <v>204.14</v>
      </c>
      <c r="R72" t="n">
        <v>23.64</v>
      </c>
      <c r="S72" t="n">
        <v>17.37</v>
      </c>
      <c r="T72" t="n">
        <v>1043.32</v>
      </c>
      <c r="U72" t="n">
        <v>0.73</v>
      </c>
      <c r="V72" t="n">
        <v>0.76</v>
      </c>
      <c r="W72" t="n">
        <v>1.14</v>
      </c>
      <c r="X72" t="n">
        <v>0.06</v>
      </c>
      <c r="Y72" t="n">
        <v>1</v>
      </c>
      <c r="Z72" t="n">
        <v>10</v>
      </c>
      <c r="AA72" t="n">
        <v>56.67233482185551</v>
      </c>
      <c r="AB72" t="n">
        <v>77.54158871019163</v>
      </c>
      <c r="AC72" t="n">
        <v>70.14112831401201</v>
      </c>
      <c r="AD72" t="n">
        <v>56672.33482185551</v>
      </c>
      <c r="AE72" t="n">
        <v>77541.58871019163</v>
      </c>
      <c r="AF72" t="n">
        <v>2.54791279012529e-06</v>
      </c>
      <c r="AG72" t="n">
        <v>0.1293055555555556</v>
      </c>
      <c r="AH72" t="n">
        <v>70141.12831401201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10.7402</v>
      </c>
      <c r="E73" t="n">
        <v>9.31</v>
      </c>
      <c r="F73" t="n">
        <v>6.75</v>
      </c>
      <c r="G73" t="n">
        <v>101.22</v>
      </c>
      <c r="H73" t="n">
        <v>1.63</v>
      </c>
      <c r="I73" t="n">
        <v>4</v>
      </c>
      <c r="J73" t="n">
        <v>203.87</v>
      </c>
      <c r="K73" t="n">
        <v>52.44</v>
      </c>
      <c r="L73" t="n">
        <v>18.75</v>
      </c>
      <c r="M73" t="n">
        <v>2</v>
      </c>
      <c r="N73" t="n">
        <v>42.68</v>
      </c>
      <c r="O73" t="n">
        <v>25377.91</v>
      </c>
      <c r="P73" t="n">
        <v>75.51000000000001</v>
      </c>
      <c r="Q73" t="n">
        <v>204.14</v>
      </c>
      <c r="R73" t="n">
        <v>23.63</v>
      </c>
      <c r="S73" t="n">
        <v>17.37</v>
      </c>
      <c r="T73" t="n">
        <v>1036.11</v>
      </c>
      <c r="U73" t="n">
        <v>0.74</v>
      </c>
      <c r="V73" t="n">
        <v>0.76</v>
      </c>
      <c r="W73" t="n">
        <v>1.14</v>
      </c>
      <c r="X73" t="n">
        <v>0.06</v>
      </c>
      <c r="Y73" t="n">
        <v>1</v>
      </c>
      <c r="Z73" t="n">
        <v>10</v>
      </c>
      <c r="AA73" t="n">
        <v>56.69614400614814</v>
      </c>
      <c r="AB73" t="n">
        <v>77.57416548652786</v>
      </c>
      <c r="AC73" t="n">
        <v>70.17059600853651</v>
      </c>
      <c r="AD73" t="n">
        <v>56696.14400614814</v>
      </c>
      <c r="AE73" t="n">
        <v>77574.16548652785</v>
      </c>
      <c r="AF73" t="n">
        <v>2.547983961536294e-06</v>
      </c>
      <c r="AG73" t="n">
        <v>0.1293055555555556</v>
      </c>
      <c r="AH73" t="n">
        <v>70170.59600853651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10.7392</v>
      </c>
      <c r="E74" t="n">
        <v>9.31</v>
      </c>
      <c r="F74" t="n">
        <v>6.75</v>
      </c>
      <c r="G74" t="n">
        <v>101.23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75.59</v>
      </c>
      <c r="Q74" t="n">
        <v>204.16</v>
      </c>
      <c r="R74" t="n">
        <v>23.64</v>
      </c>
      <c r="S74" t="n">
        <v>17.37</v>
      </c>
      <c r="T74" t="n">
        <v>1044.44</v>
      </c>
      <c r="U74" t="n">
        <v>0.73</v>
      </c>
      <c r="V74" t="n">
        <v>0.76</v>
      </c>
      <c r="W74" t="n">
        <v>1.14</v>
      </c>
      <c r="X74" t="n">
        <v>0.06</v>
      </c>
      <c r="Y74" t="n">
        <v>1</v>
      </c>
      <c r="Z74" t="n">
        <v>10</v>
      </c>
      <c r="AA74" t="n">
        <v>56.74177020908398</v>
      </c>
      <c r="AB74" t="n">
        <v>77.63659327027065</v>
      </c>
      <c r="AC74" t="n">
        <v>70.22706577221687</v>
      </c>
      <c r="AD74" t="n">
        <v>56741.77020908398</v>
      </c>
      <c r="AE74" t="n">
        <v>77636.59327027065</v>
      </c>
      <c r="AF74" t="n">
        <v>2.547746723499615e-06</v>
      </c>
      <c r="AG74" t="n">
        <v>0.1293055555555556</v>
      </c>
      <c r="AH74" t="n">
        <v>70227.06577221687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10.7476</v>
      </c>
      <c r="E75" t="n">
        <v>9.300000000000001</v>
      </c>
      <c r="F75" t="n">
        <v>6.74</v>
      </c>
      <c r="G75" t="n">
        <v>101.12</v>
      </c>
      <c r="H75" t="n">
        <v>1.67</v>
      </c>
      <c r="I75" t="n">
        <v>4</v>
      </c>
      <c r="J75" t="n">
        <v>204.66</v>
      </c>
      <c r="K75" t="n">
        <v>52.44</v>
      </c>
      <c r="L75" t="n">
        <v>19.25</v>
      </c>
      <c r="M75" t="n">
        <v>2</v>
      </c>
      <c r="N75" t="n">
        <v>42.97</v>
      </c>
      <c r="O75" t="n">
        <v>25475.58</v>
      </c>
      <c r="P75" t="n">
        <v>75.5</v>
      </c>
      <c r="Q75" t="n">
        <v>204.14</v>
      </c>
      <c r="R75" t="n">
        <v>23.47</v>
      </c>
      <c r="S75" t="n">
        <v>17.37</v>
      </c>
      <c r="T75" t="n">
        <v>957.72</v>
      </c>
      <c r="U75" t="n">
        <v>0.74</v>
      </c>
      <c r="V75" t="n">
        <v>0.76</v>
      </c>
      <c r="W75" t="n">
        <v>1.14</v>
      </c>
      <c r="X75" t="n">
        <v>0.05</v>
      </c>
      <c r="Y75" t="n">
        <v>1</v>
      </c>
      <c r="Z75" t="n">
        <v>10</v>
      </c>
      <c r="AA75" t="n">
        <v>56.62876368450426</v>
      </c>
      <c r="AB75" t="n">
        <v>77.48197275784476</v>
      </c>
      <c r="AC75" t="n">
        <v>70.08720202448558</v>
      </c>
      <c r="AD75" t="n">
        <v>56628.76368450427</v>
      </c>
      <c r="AE75" t="n">
        <v>77481.97275784476</v>
      </c>
      <c r="AF75" t="n">
        <v>2.549739523007716e-06</v>
      </c>
      <c r="AG75" t="n">
        <v>0.1291666666666667</v>
      </c>
      <c r="AH75" t="n">
        <v>70087.20202448558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10.744</v>
      </c>
      <c r="E76" t="n">
        <v>9.31</v>
      </c>
      <c r="F76" t="n">
        <v>6.74</v>
      </c>
      <c r="G76" t="n">
        <v>101.17</v>
      </c>
      <c r="H76" t="n">
        <v>1.69</v>
      </c>
      <c r="I76" t="n">
        <v>4</v>
      </c>
      <c r="J76" t="n">
        <v>205.06</v>
      </c>
      <c r="K76" t="n">
        <v>52.44</v>
      </c>
      <c r="L76" t="n">
        <v>19.5</v>
      </c>
      <c r="M76" t="n">
        <v>2</v>
      </c>
      <c r="N76" t="n">
        <v>43.11</v>
      </c>
      <c r="O76" t="n">
        <v>25524.49</v>
      </c>
      <c r="P76" t="n">
        <v>75.63</v>
      </c>
      <c r="Q76" t="n">
        <v>204.14</v>
      </c>
      <c r="R76" t="n">
        <v>23.51</v>
      </c>
      <c r="S76" t="n">
        <v>17.37</v>
      </c>
      <c r="T76" t="n">
        <v>978.9</v>
      </c>
      <c r="U76" t="n">
        <v>0.74</v>
      </c>
      <c r="V76" t="n">
        <v>0.76</v>
      </c>
      <c r="W76" t="n">
        <v>1.14</v>
      </c>
      <c r="X76" t="n">
        <v>0.05</v>
      </c>
      <c r="Y76" t="n">
        <v>1</v>
      </c>
      <c r="Z76" t="n">
        <v>10</v>
      </c>
      <c r="AA76" t="n">
        <v>56.71335645836722</v>
      </c>
      <c r="AB76" t="n">
        <v>77.5977163230138</v>
      </c>
      <c r="AC76" t="n">
        <v>70.19189918624204</v>
      </c>
      <c r="AD76" t="n">
        <v>56713.35645836722</v>
      </c>
      <c r="AE76" t="n">
        <v>77597.7163230138</v>
      </c>
      <c r="AF76" t="n">
        <v>2.548885466075673e-06</v>
      </c>
      <c r="AG76" t="n">
        <v>0.1293055555555556</v>
      </c>
      <c r="AH76" t="n">
        <v>70191.89918624204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10.7408</v>
      </c>
      <c r="E77" t="n">
        <v>9.31</v>
      </c>
      <c r="F77" t="n">
        <v>6.75</v>
      </c>
      <c r="G77" t="n">
        <v>101.21</v>
      </c>
      <c r="H77" t="n">
        <v>1.71</v>
      </c>
      <c r="I77" t="n">
        <v>4</v>
      </c>
      <c r="J77" t="n">
        <v>205.45</v>
      </c>
      <c r="K77" t="n">
        <v>52.44</v>
      </c>
      <c r="L77" t="n">
        <v>19.75</v>
      </c>
      <c r="M77" t="n">
        <v>2</v>
      </c>
      <c r="N77" t="n">
        <v>43.26</v>
      </c>
      <c r="O77" t="n">
        <v>25573.44</v>
      </c>
      <c r="P77" t="n">
        <v>75.51000000000001</v>
      </c>
      <c r="Q77" t="n">
        <v>204.14</v>
      </c>
      <c r="R77" t="n">
        <v>23.62</v>
      </c>
      <c r="S77" t="n">
        <v>17.37</v>
      </c>
      <c r="T77" t="n">
        <v>1031.97</v>
      </c>
      <c r="U77" t="n">
        <v>0.74</v>
      </c>
      <c r="V77" t="n">
        <v>0.76</v>
      </c>
      <c r="W77" t="n">
        <v>1.14</v>
      </c>
      <c r="X77" t="n">
        <v>0.06</v>
      </c>
      <c r="Y77" t="n">
        <v>1</v>
      </c>
      <c r="Z77" t="n">
        <v>10</v>
      </c>
      <c r="AA77" t="n">
        <v>56.69309215340652</v>
      </c>
      <c r="AB77" t="n">
        <v>77.56998980696854</v>
      </c>
      <c r="AC77" t="n">
        <v>70.16681884997374</v>
      </c>
      <c r="AD77" t="n">
        <v>56693.09215340653</v>
      </c>
      <c r="AE77" t="n">
        <v>77569.98980696853</v>
      </c>
      <c r="AF77" t="n">
        <v>2.548126304358301e-06</v>
      </c>
      <c r="AG77" t="n">
        <v>0.1293055555555556</v>
      </c>
      <c r="AH77" t="n">
        <v>70166.81884997373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10.7399</v>
      </c>
      <c r="E78" t="n">
        <v>9.31</v>
      </c>
      <c r="F78" t="n">
        <v>6.75</v>
      </c>
      <c r="G78" t="n">
        <v>101.22</v>
      </c>
      <c r="H78" t="n">
        <v>1.73</v>
      </c>
      <c r="I78" t="n">
        <v>4</v>
      </c>
      <c r="J78" t="n">
        <v>205.85</v>
      </c>
      <c r="K78" t="n">
        <v>52.44</v>
      </c>
      <c r="L78" t="n">
        <v>20</v>
      </c>
      <c r="M78" t="n">
        <v>2</v>
      </c>
      <c r="N78" t="n">
        <v>43.41</v>
      </c>
      <c r="O78" t="n">
        <v>25622.45</v>
      </c>
      <c r="P78" t="n">
        <v>75.42</v>
      </c>
      <c r="Q78" t="n">
        <v>204.15</v>
      </c>
      <c r="R78" t="n">
        <v>23.63</v>
      </c>
      <c r="S78" t="n">
        <v>17.37</v>
      </c>
      <c r="T78" t="n">
        <v>1035.29</v>
      </c>
      <c r="U78" t="n">
        <v>0.74</v>
      </c>
      <c r="V78" t="n">
        <v>0.76</v>
      </c>
      <c r="W78" t="n">
        <v>1.14</v>
      </c>
      <c r="X78" t="n">
        <v>0.06</v>
      </c>
      <c r="Y78" t="n">
        <v>1</v>
      </c>
      <c r="Z78" t="n">
        <v>10</v>
      </c>
      <c r="AA78" t="n">
        <v>56.65206663102708</v>
      </c>
      <c r="AB78" t="n">
        <v>77.51385687733071</v>
      </c>
      <c r="AC78" t="n">
        <v>70.11604316835745</v>
      </c>
      <c r="AD78" t="n">
        <v>56652.06663102708</v>
      </c>
      <c r="AE78" t="n">
        <v>77513.85687733071</v>
      </c>
      <c r="AF78" t="n">
        <v>2.54791279012529e-06</v>
      </c>
      <c r="AG78" t="n">
        <v>0.1293055555555556</v>
      </c>
      <c r="AH78" t="n">
        <v>70116.04316835746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10.7386</v>
      </c>
      <c r="E79" t="n">
        <v>9.31</v>
      </c>
      <c r="F79" t="n">
        <v>6.75</v>
      </c>
      <c r="G79" t="n">
        <v>101.24</v>
      </c>
      <c r="H79" t="n">
        <v>1.74</v>
      </c>
      <c r="I79" t="n">
        <v>4</v>
      </c>
      <c r="J79" t="n">
        <v>206.25</v>
      </c>
      <c r="K79" t="n">
        <v>52.44</v>
      </c>
      <c r="L79" t="n">
        <v>20.25</v>
      </c>
      <c r="M79" t="n">
        <v>2</v>
      </c>
      <c r="N79" t="n">
        <v>43.56</v>
      </c>
      <c r="O79" t="n">
        <v>25671.51</v>
      </c>
      <c r="P79" t="n">
        <v>75.26000000000001</v>
      </c>
      <c r="Q79" t="n">
        <v>204.14</v>
      </c>
      <c r="R79" t="n">
        <v>23.64</v>
      </c>
      <c r="S79" t="n">
        <v>17.37</v>
      </c>
      <c r="T79" t="n">
        <v>1041.77</v>
      </c>
      <c r="U79" t="n">
        <v>0.73</v>
      </c>
      <c r="V79" t="n">
        <v>0.76</v>
      </c>
      <c r="W79" t="n">
        <v>1.14</v>
      </c>
      <c r="X79" t="n">
        <v>0.06</v>
      </c>
      <c r="Y79" t="n">
        <v>1</v>
      </c>
      <c r="Z79" t="n">
        <v>10</v>
      </c>
      <c r="AA79" t="n">
        <v>56.57759241947944</v>
      </c>
      <c r="AB79" t="n">
        <v>77.41195797552095</v>
      </c>
      <c r="AC79" t="n">
        <v>70.02386935472038</v>
      </c>
      <c r="AD79" t="n">
        <v>56577.59241947944</v>
      </c>
      <c r="AE79" t="n">
        <v>77411.95797552094</v>
      </c>
      <c r="AF79" t="n">
        <v>2.547604380677608e-06</v>
      </c>
      <c r="AG79" t="n">
        <v>0.1293055555555556</v>
      </c>
      <c r="AH79" t="n">
        <v>70023.86935472037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10.7389</v>
      </c>
      <c r="E80" t="n">
        <v>9.31</v>
      </c>
      <c r="F80" t="n">
        <v>6.75</v>
      </c>
      <c r="G80" t="n">
        <v>101.24</v>
      </c>
      <c r="H80" t="n">
        <v>1.76</v>
      </c>
      <c r="I80" t="n">
        <v>4</v>
      </c>
      <c r="J80" t="n">
        <v>206.65</v>
      </c>
      <c r="K80" t="n">
        <v>52.44</v>
      </c>
      <c r="L80" t="n">
        <v>20.5</v>
      </c>
      <c r="M80" t="n">
        <v>2</v>
      </c>
      <c r="N80" t="n">
        <v>43.71</v>
      </c>
      <c r="O80" t="n">
        <v>25720.62</v>
      </c>
      <c r="P80" t="n">
        <v>75.09</v>
      </c>
      <c r="Q80" t="n">
        <v>204.14</v>
      </c>
      <c r="R80" t="n">
        <v>23.57</v>
      </c>
      <c r="S80" t="n">
        <v>17.37</v>
      </c>
      <c r="T80" t="n">
        <v>1009.16</v>
      </c>
      <c r="U80" t="n">
        <v>0.74</v>
      </c>
      <c r="V80" t="n">
        <v>0.76</v>
      </c>
      <c r="W80" t="n">
        <v>1.14</v>
      </c>
      <c r="X80" t="n">
        <v>0.06</v>
      </c>
      <c r="Y80" t="n">
        <v>1</v>
      </c>
      <c r="Z80" t="n">
        <v>10</v>
      </c>
      <c r="AA80" t="n">
        <v>56.48992170265831</v>
      </c>
      <c r="AB80" t="n">
        <v>77.29200303300728</v>
      </c>
      <c r="AC80" t="n">
        <v>69.91536274356235</v>
      </c>
      <c r="AD80" t="n">
        <v>56489.92170265831</v>
      </c>
      <c r="AE80" t="n">
        <v>77292.00303300728</v>
      </c>
      <c r="AF80" t="n">
        <v>2.547675552088612e-06</v>
      </c>
      <c r="AG80" t="n">
        <v>0.1293055555555556</v>
      </c>
      <c r="AH80" t="n">
        <v>69915.36274356235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10.745</v>
      </c>
      <c r="E81" t="n">
        <v>9.31</v>
      </c>
      <c r="F81" t="n">
        <v>6.74</v>
      </c>
      <c r="G81" t="n">
        <v>101.16</v>
      </c>
      <c r="H81" t="n">
        <v>1.78</v>
      </c>
      <c r="I81" t="n">
        <v>4</v>
      </c>
      <c r="J81" t="n">
        <v>207.05</v>
      </c>
      <c r="K81" t="n">
        <v>52.44</v>
      </c>
      <c r="L81" t="n">
        <v>20.75</v>
      </c>
      <c r="M81" t="n">
        <v>2</v>
      </c>
      <c r="N81" t="n">
        <v>43.85</v>
      </c>
      <c r="O81" t="n">
        <v>25769.78</v>
      </c>
      <c r="P81" t="n">
        <v>74.81</v>
      </c>
      <c r="Q81" t="n">
        <v>204.14</v>
      </c>
      <c r="R81" t="n">
        <v>23.49</v>
      </c>
      <c r="S81" t="n">
        <v>17.37</v>
      </c>
      <c r="T81" t="n">
        <v>965.6</v>
      </c>
      <c r="U81" t="n">
        <v>0.74</v>
      </c>
      <c r="V81" t="n">
        <v>0.76</v>
      </c>
      <c r="W81" t="n">
        <v>1.14</v>
      </c>
      <c r="X81" t="n">
        <v>0.05</v>
      </c>
      <c r="Y81" t="n">
        <v>1</v>
      </c>
      <c r="Z81" t="n">
        <v>10</v>
      </c>
      <c r="AA81" t="n">
        <v>56.29296972308848</v>
      </c>
      <c r="AB81" t="n">
        <v>77.02252464565187</v>
      </c>
      <c r="AC81" t="n">
        <v>69.67160299528078</v>
      </c>
      <c r="AD81" t="n">
        <v>56292.96972308848</v>
      </c>
      <c r="AE81" t="n">
        <v>77022.52464565187</v>
      </c>
      <c r="AF81" t="n">
        <v>2.549122704112351e-06</v>
      </c>
      <c r="AG81" t="n">
        <v>0.1293055555555556</v>
      </c>
      <c r="AH81" t="n">
        <v>69671.60299528077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10.7466</v>
      </c>
      <c r="E82" t="n">
        <v>9.31</v>
      </c>
      <c r="F82" t="n">
        <v>6.74</v>
      </c>
      <c r="G82" t="n">
        <v>101.14</v>
      </c>
      <c r="H82" t="n">
        <v>1.8</v>
      </c>
      <c r="I82" t="n">
        <v>4</v>
      </c>
      <c r="J82" t="n">
        <v>207.45</v>
      </c>
      <c r="K82" t="n">
        <v>52.44</v>
      </c>
      <c r="L82" t="n">
        <v>21</v>
      </c>
      <c r="M82" t="n">
        <v>2</v>
      </c>
      <c r="N82" t="n">
        <v>44</v>
      </c>
      <c r="O82" t="n">
        <v>25818.99</v>
      </c>
      <c r="P82" t="n">
        <v>74.39</v>
      </c>
      <c r="Q82" t="n">
        <v>204.14</v>
      </c>
      <c r="R82" t="n">
        <v>23.43</v>
      </c>
      <c r="S82" t="n">
        <v>17.37</v>
      </c>
      <c r="T82" t="n">
        <v>938.21</v>
      </c>
      <c r="U82" t="n">
        <v>0.74</v>
      </c>
      <c r="V82" t="n">
        <v>0.76</v>
      </c>
      <c r="W82" t="n">
        <v>1.14</v>
      </c>
      <c r="X82" t="n">
        <v>0.05</v>
      </c>
      <c r="Y82" t="n">
        <v>1</v>
      </c>
      <c r="Z82" t="n">
        <v>10</v>
      </c>
      <c r="AA82" t="n">
        <v>56.0722125447801</v>
      </c>
      <c r="AB82" t="n">
        <v>76.72047493517114</v>
      </c>
      <c r="AC82" t="n">
        <v>69.3983804852388</v>
      </c>
      <c r="AD82" t="n">
        <v>56072.2125447801</v>
      </c>
      <c r="AE82" t="n">
        <v>76720.47493517114</v>
      </c>
      <c r="AF82" t="n">
        <v>2.549502284971037e-06</v>
      </c>
      <c r="AG82" t="n">
        <v>0.1293055555555556</v>
      </c>
      <c r="AH82" t="n">
        <v>69398.3804852388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10.7492</v>
      </c>
      <c r="E83" t="n">
        <v>9.300000000000001</v>
      </c>
      <c r="F83" t="n">
        <v>6.74</v>
      </c>
      <c r="G83" t="n">
        <v>101.1</v>
      </c>
      <c r="H83" t="n">
        <v>1.82</v>
      </c>
      <c r="I83" t="n">
        <v>4</v>
      </c>
      <c r="J83" t="n">
        <v>207.84</v>
      </c>
      <c r="K83" t="n">
        <v>52.44</v>
      </c>
      <c r="L83" t="n">
        <v>21.25</v>
      </c>
      <c r="M83" t="n">
        <v>2</v>
      </c>
      <c r="N83" t="n">
        <v>44.15</v>
      </c>
      <c r="O83" t="n">
        <v>25868.26</v>
      </c>
      <c r="P83" t="n">
        <v>74.01000000000001</v>
      </c>
      <c r="Q83" t="n">
        <v>204.14</v>
      </c>
      <c r="R83" t="n">
        <v>23.4</v>
      </c>
      <c r="S83" t="n">
        <v>17.37</v>
      </c>
      <c r="T83" t="n">
        <v>924.49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55.86630482521493</v>
      </c>
      <c r="AB83" t="n">
        <v>76.43874290925474</v>
      </c>
      <c r="AC83" t="n">
        <v>69.14353656846238</v>
      </c>
      <c r="AD83" t="n">
        <v>55866.30482521493</v>
      </c>
      <c r="AE83" t="n">
        <v>76438.74290925474</v>
      </c>
      <c r="AF83" t="n">
        <v>2.550119103866402e-06</v>
      </c>
      <c r="AG83" t="n">
        <v>0.1291666666666667</v>
      </c>
      <c r="AH83" t="n">
        <v>69143.53656846238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10.7469</v>
      </c>
      <c r="E84" t="n">
        <v>9.300000000000001</v>
      </c>
      <c r="F84" t="n">
        <v>6.74</v>
      </c>
      <c r="G84" t="n">
        <v>101.13</v>
      </c>
      <c r="H84" t="n">
        <v>1.83</v>
      </c>
      <c r="I84" t="n">
        <v>4</v>
      </c>
      <c r="J84" t="n">
        <v>208.24</v>
      </c>
      <c r="K84" t="n">
        <v>52.44</v>
      </c>
      <c r="L84" t="n">
        <v>21.5</v>
      </c>
      <c r="M84" t="n">
        <v>1</v>
      </c>
      <c r="N84" t="n">
        <v>44.3</v>
      </c>
      <c r="O84" t="n">
        <v>25917.57</v>
      </c>
      <c r="P84" t="n">
        <v>74.01000000000001</v>
      </c>
      <c r="Q84" t="n">
        <v>204.14</v>
      </c>
      <c r="R84" t="n">
        <v>23.36</v>
      </c>
      <c r="S84" t="n">
        <v>17.37</v>
      </c>
      <c r="T84" t="n">
        <v>904.72</v>
      </c>
      <c r="U84" t="n">
        <v>0.74</v>
      </c>
      <c r="V84" t="n">
        <v>0.76</v>
      </c>
      <c r="W84" t="n">
        <v>1.14</v>
      </c>
      <c r="X84" t="n">
        <v>0.05</v>
      </c>
      <c r="Y84" t="n">
        <v>1</v>
      </c>
      <c r="Z84" t="n">
        <v>10</v>
      </c>
      <c r="AA84" t="n">
        <v>55.87781945466963</v>
      </c>
      <c r="AB84" t="n">
        <v>76.45449773326425</v>
      </c>
      <c r="AC84" t="n">
        <v>69.15778777418045</v>
      </c>
      <c r="AD84" t="n">
        <v>55877.81945466963</v>
      </c>
      <c r="AE84" t="n">
        <v>76454.49773326424</v>
      </c>
      <c r="AF84" t="n">
        <v>2.549573456382041e-06</v>
      </c>
      <c r="AG84" t="n">
        <v>0.1291666666666667</v>
      </c>
      <c r="AH84" t="n">
        <v>69157.78777418046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10.7476</v>
      </c>
      <c r="E85" t="n">
        <v>9.300000000000001</v>
      </c>
      <c r="F85" t="n">
        <v>6.74</v>
      </c>
      <c r="G85" t="n">
        <v>101.12</v>
      </c>
      <c r="H85" t="n">
        <v>1.85</v>
      </c>
      <c r="I85" t="n">
        <v>4</v>
      </c>
      <c r="J85" t="n">
        <v>208.64</v>
      </c>
      <c r="K85" t="n">
        <v>52.44</v>
      </c>
      <c r="L85" t="n">
        <v>21.75</v>
      </c>
      <c r="M85" t="n">
        <v>1</v>
      </c>
      <c r="N85" t="n">
        <v>44.45</v>
      </c>
      <c r="O85" t="n">
        <v>25966.93</v>
      </c>
      <c r="P85" t="n">
        <v>73.93000000000001</v>
      </c>
      <c r="Q85" t="n">
        <v>204.14</v>
      </c>
      <c r="R85" t="n">
        <v>23.31</v>
      </c>
      <c r="S85" t="n">
        <v>17.37</v>
      </c>
      <c r="T85" t="n">
        <v>876.67</v>
      </c>
      <c r="U85" t="n">
        <v>0.75</v>
      </c>
      <c r="V85" t="n">
        <v>0.76</v>
      </c>
      <c r="W85" t="n">
        <v>1.14</v>
      </c>
      <c r="X85" t="n">
        <v>0.05</v>
      </c>
      <c r="Y85" t="n">
        <v>1</v>
      </c>
      <c r="Z85" t="n">
        <v>10</v>
      </c>
      <c r="AA85" t="n">
        <v>55.83380714070613</v>
      </c>
      <c r="AB85" t="n">
        <v>76.39427814361318</v>
      </c>
      <c r="AC85" t="n">
        <v>69.10331545764696</v>
      </c>
      <c r="AD85" t="n">
        <v>55833.80714070614</v>
      </c>
      <c r="AE85" t="n">
        <v>76394.27814361318</v>
      </c>
      <c r="AF85" t="n">
        <v>2.549739523007716e-06</v>
      </c>
      <c r="AG85" t="n">
        <v>0.1291666666666667</v>
      </c>
      <c r="AH85" t="n">
        <v>69103.31545764695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10.7504</v>
      </c>
      <c r="E86" t="n">
        <v>9.300000000000001</v>
      </c>
      <c r="F86" t="n">
        <v>6.74</v>
      </c>
      <c r="G86" t="n">
        <v>101.09</v>
      </c>
      <c r="H86" t="n">
        <v>1.87</v>
      </c>
      <c r="I86" t="n">
        <v>4</v>
      </c>
      <c r="J86" t="n">
        <v>209.05</v>
      </c>
      <c r="K86" t="n">
        <v>52.44</v>
      </c>
      <c r="L86" t="n">
        <v>22</v>
      </c>
      <c r="M86" t="n">
        <v>1</v>
      </c>
      <c r="N86" t="n">
        <v>44.6</v>
      </c>
      <c r="O86" t="n">
        <v>26016.35</v>
      </c>
      <c r="P86" t="n">
        <v>73.81</v>
      </c>
      <c r="Q86" t="n">
        <v>204.18</v>
      </c>
      <c r="R86" t="n">
        <v>23.28</v>
      </c>
      <c r="S86" t="n">
        <v>17.37</v>
      </c>
      <c r="T86" t="n">
        <v>864.79</v>
      </c>
      <c r="U86" t="n">
        <v>0.75</v>
      </c>
      <c r="V86" t="n">
        <v>0.76</v>
      </c>
      <c r="W86" t="n">
        <v>1.14</v>
      </c>
      <c r="X86" t="n">
        <v>0.05</v>
      </c>
      <c r="Y86" t="n">
        <v>1</v>
      </c>
      <c r="Z86" t="n">
        <v>10</v>
      </c>
      <c r="AA86" t="n">
        <v>55.75905717471922</v>
      </c>
      <c r="AB86" t="n">
        <v>76.29200194241416</v>
      </c>
      <c r="AC86" t="n">
        <v>69.01080035354479</v>
      </c>
      <c r="AD86" t="n">
        <v>55759.05717471922</v>
      </c>
      <c r="AE86" t="n">
        <v>76292.00194241416</v>
      </c>
      <c r="AF86" t="n">
        <v>2.550403789510417e-06</v>
      </c>
      <c r="AG86" t="n">
        <v>0.1291666666666667</v>
      </c>
      <c r="AH86" t="n">
        <v>69010.80035354479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10.7469</v>
      </c>
      <c r="E87" t="n">
        <v>9.300000000000001</v>
      </c>
      <c r="F87" t="n">
        <v>6.74</v>
      </c>
      <c r="G87" t="n">
        <v>101.13</v>
      </c>
      <c r="H87" t="n">
        <v>1.89</v>
      </c>
      <c r="I87" t="n">
        <v>4</v>
      </c>
      <c r="J87" t="n">
        <v>209.45</v>
      </c>
      <c r="K87" t="n">
        <v>52.44</v>
      </c>
      <c r="L87" t="n">
        <v>22.25</v>
      </c>
      <c r="M87" t="n">
        <v>0</v>
      </c>
      <c r="N87" t="n">
        <v>44.75</v>
      </c>
      <c r="O87" t="n">
        <v>26065.82</v>
      </c>
      <c r="P87" t="n">
        <v>73.91</v>
      </c>
      <c r="Q87" t="n">
        <v>204.14</v>
      </c>
      <c r="R87" t="n">
        <v>23.31</v>
      </c>
      <c r="S87" t="n">
        <v>17.37</v>
      </c>
      <c r="T87" t="n">
        <v>876.9400000000001</v>
      </c>
      <c r="U87" t="n">
        <v>0.75</v>
      </c>
      <c r="V87" t="n">
        <v>0.76</v>
      </c>
      <c r="W87" t="n">
        <v>1.15</v>
      </c>
      <c r="X87" t="n">
        <v>0.05</v>
      </c>
      <c r="Y87" t="n">
        <v>1</v>
      </c>
      <c r="Z87" t="n">
        <v>10</v>
      </c>
      <c r="AA87" t="n">
        <v>55.82718198184529</v>
      </c>
      <c r="AB87" t="n">
        <v>76.38521330897841</v>
      </c>
      <c r="AC87" t="n">
        <v>69.09511575810713</v>
      </c>
      <c r="AD87" t="n">
        <v>55827.18198184529</v>
      </c>
      <c r="AE87" t="n">
        <v>76385.2133089784</v>
      </c>
      <c r="AF87" t="n">
        <v>2.549573456382041e-06</v>
      </c>
      <c r="AG87" t="n">
        <v>0.1291666666666667</v>
      </c>
      <c r="AH87" t="n">
        <v>69095.11575810713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6.635</v>
      </c>
      <c r="E2" t="n">
        <v>15.07</v>
      </c>
      <c r="F2" t="n">
        <v>8.57</v>
      </c>
      <c r="G2" t="n">
        <v>5.59</v>
      </c>
      <c r="H2" t="n">
        <v>0.08</v>
      </c>
      <c r="I2" t="n">
        <v>92</v>
      </c>
      <c r="J2" t="n">
        <v>213.37</v>
      </c>
      <c r="K2" t="n">
        <v>56.13</v>
      </c>
      <c r="L2" t="n">
        <v>1</v>
      </c>
      <c r="M2" t="n">
        <v>90</v>
      </c>
      <c r="N2" t="n">
        <v>46.25</v>
      </c>
      <c r="O2" t="n">
        <v>26550.29</v>
      </c>
      <c r="P2" t="n">
        <v>127.04</v>
      </c>
      <c r="Q2" t="n">
        <v>204.2</v>
      </c>
      <c r="R2" t="n">
        <v>80.15000000000001</v>
      </c>
      <c r="S2" t="n">
        <v>17.37</v>
      </c>
      <c r="T2" t="n">
        <v>28859.58</v>
      </c>
      <c r="U2" t="n">
        <v>0.22</v>
      </c>
      <c r="V2" t="n">
        <v>0.6</v>
      </c>
      <c r="W2" t="n">
        <v>1.3</v>
      </c>
      <c r="X2" t="n">
        <v>1.88</v>
      </c>
      <c r="Y2" t="n">
        <v>1</v>
      </c>
      <c r="Z2" t="n">
        <v>10</v>
      </c>
      <c r="AA2" t="n">
        <v>143.0329100881161</v>
      </c>
      <c r="AB2" t="n">
        <v>195.7039377491174</v>
      </c>
      <c r="AC2" t="n">
        <v>177.0262286025988</v>
      </c>
      <c r="AD2" t="n">
        <v>143032.9100881161</v>
      </c>
      <c r="AE2" t="n">
        <v>195703.9377491174</v>
      </c>
      <c r="AF2" t="n">
        <v>1.525552523411406e-06</v>
      </c>
      <c r="AG2" t="n">
        <v>0.2093055555555556</v>
      </c>
      <c r="AH2" t="n">
        <v>177026.2286025988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7.3162</v>
      </c>
      <c r="E3" t="n">
        <v>13.67</v>
      </c>
      <c r="F3" t="n">
        <v>8.1</v>
      </c>
      <c r="G3" t="n">
        <v>6.94</v>
      </c>
      <c r="H3" t="n">
        <v>0.1</v>
      </c>
      <c r="I3" t="n">
        <v>70</v>
      </c>
      <c r="J3" t="n">
        <v>213.78</v>
      </c>
      <c r="K3" t="n">
        <v>56.13</v>
      </c>
      <c r="L3" t="n">
        <v>1.25</v>
      </c>
      <c r="M3" t="n">
        <v>68</v>
      </c>
      <c r="N3" t="n">
        <v>46.4</v>
      </c>
      <c r="O3" t="n">
        <v>26600.32</v>
      </c>
      <c r="P3" t="n">
        <v>119.85</v>
      </c>
      <c r="Q3" t="n">
        <v>204.17</v>
      </c>
      <c r="R3" t="n">
        <v>65.86</v>
      </c>
      <c r="S3" t="n">
        <v>17.37</v>
      </c>
      <c r="T3" t="n">
        <v>21823.17</v>
      </c>
      <c r="U3" t="n">
        <v>0.26</v>
      </c>
      <c r="V3" t="n">
        <v>0.63</v>
      </c>
      <c r="W3" t="n">
        <v>1.25</v>
      </c>
      <c r="X3" t="n">
        <v>1.41</v>
      </c>
      <c r="Y3" t="n">
        <v>1</v>
      </c>
      <c r="Z3" t="n">
        <v>10</v>
      </c>
      <c r="AA3" t="n">
        <v>122.704845646575</v>
      </c>
      <c r="AB3" t="n">
        <v>167.8901831693054</v>
      </c>
      <c r="AC3" t="n">
        <v>151.8669797230255</v>
      </c>
      <c r="AD3" t="n">
        <v>122704.845646575</v>
      </c>
      <c r="AE3" t="n">
        <v>167890.1831693054</v>
      </c>
      <c r="AF3" t="n">
        <v>1.68217744864846e-06</v>
      </c>
      <c r="AG3" t="n">
        <v>0.1898611111111111</v>
      </c>
      <c r="AH3" t="n">
        <v>151866.9797230255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7.7863</v>
      </c>
      <c r="E4" t="n">
        <v>12.84</v>
      </c>
      <c r="F4" t="n">
        <v>7.82</v>
      </c>
      <c r="G4" t="n">
        <v>8.24</v>
      </c>
      <c r="H4" t="n">
        <v>0.12</v>
      </c>
      <c r="I4" t="n">
        <v>57</v>
      </c>
      <c r="J4" t="n">
        <v>214.19</v>
      </c>
      <c r="K4" t="n">
        <v>56.13</v>
      </c>
      <c r="L4" t="n">
        <v>1.5</v>
      </c>
      <c r="M4" t="n">
        <v>55</v>
      </c>
      <c r="N4" t="n">
        <v>46.56</v>
      </c>
      <c r="O4" t="n">
        <v>26650.41</v>
      </c>
      <c r="P4" t="n">
        <v>115.62</v>
      </c>
      <c r="Q4" t="n">
        <v>204.23</v>
      </c>
      <c r="R4" t="n">
        <v>57.18</v>
      </c>
      <c r="S4" t="n">
        <v>17.37</v>
      </c>
      <c r="T4" t="n">
        <v>17547.7</v>
      </c>
      <c r="U4" t="n">
        <v>0.3</v>
      </c>
      <c r="V4" t="n">
        <v>0.65</v>
      </c>
      <c r="W4" t="n">
        <v>1.22</v>
      </c>
      <c r="X4" t="n">
        <v>1.13</v>
      </c>
      <c r="Y4" t="n">
        <v>1</v>
      </c>
      <c r="Z4" t="n">
        <v>10</v>
      </c>
      <c r="AA4" t="n">
        <v>111.4226959742234</v>
      </c>
      <c r="AB4" t="n">
        <v>152.4534482542864</v>
      </c>
      <c r="AC4" t="n">
        <v>137.9035051226975</v>
      </c>
      <c r="AD4" t="n">
        <v>111422.6959742234</v>
      </c>
      <c r="AE4" t="n">
        <v>152453.4482542864</v>
      </c>
      <c r="AF4" t="n">
        <v>1.790265201663637e-06</v>
      </c>
      <c r="AG4" t="n">
        <v>0.1783333333333333</v>
      </c>
      <c r="AH4" t="n">
        <v>137903.5051226974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8.136900000000001</v>
      </c>
      <c r="E5" t="n">
        <v>12.29</v>
      </c>
      <c r="F5" t="n">
        <v>7.65</v>
      </c>
      <c r="G5" t="n">
        <v>9.56</v>
      </c>
      <c r="H5" t="n">
        <v>0.14</v>
      </c>
      <c r="I5" t="n">
        <v>48</v>
      </c>
      <c r="J5" t="n">
        <v>214.59</v>
      </c>
      <c r="K5" t="n">
        <v>56.13</v>
      </c>
      <c r="L5" t="n">
        <v>1.75</v>
      </c>
      <c r="M5" t="n">
        <v>46</v>
      </c>
      <c r="N5" t="n">
        <v>46.72</v>
      </c>
      <c r="O5" t="n">
        <v>26700.55</v>
      </c>
      <c r="P5" t="n">
        <v>112.91</v>
      </c>
      <c r="Q5" t="n">
        <v>204.14</v>
      </c>
      <c r="R5" t="n">
        <v>51.55</v>
      </c>
      <c r="S5" t="n">
        <v>17.37</v>
      </c>
      <c r="T5" t="n">
        <v>14777.32</v>
      </c>
      <c r="U5" t="n">
        <v>0.34</v>
      </c>
      <c r="V5" t="n">
        <v>0.67</v>
      </c>
      <c r="W5" t="n">
        <v>1.22</v>
      </c>
      <c r="X5" t="n">
        <v>0.96</v>
      </c>
      <c r="Y5" t="n">
        <v>1</v>
      </c>
      <c r="Z5" t="n">
        <v>10</v>
      </c>
      <c r="AA5" t="n">
        <v>104.2896741068097</v>
      </c>
      <c r="AB5" t="n">
        <v>142.6937330485806</v>
      </c>
      <c r="AC5" t="n">
        <v>129.0752434383747</v>
      </c>
      <c r="AD5" t="n">
        <v>104289.6741068097</v>
      </c>
      <c r="AE5" t="n">
        <v>142693.7330485806</v>
      </c>
      <c r="AF5" t="n">
        <v>1.870876914505843e-06</v>
      </c>
      <c r="AG5" t="n">
        <v>0.1706944444444444</v>
      </c>
      <c r="AH5" t="n">
        <v>129075.2434383747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8.4412</v>
      </c>
      <c r="E6" t="n">
        <v>11.85</v>
      </c>
      <c r="F6" t="n">
        <v>7.5</v>
      </c>
      <c r="G6" t="n">
        <v>10.98</v>
      </c>
      <c r="H6" t="n">
        <v>0.17</v>
      </c>
      <c r="I6" t="n">
        <v>41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110.59</v>
      </c>
      <c r="Q6" t="n">
        <v>204.15</v>
      </c>
      <c r="R6" t="n">
        <v>47.29</v>
      </c>
      <c r="S6" t="n">
        <v>17.37</v>
      </c>
      <c r="T6" t="n">
        <v>12680.08</v>
      </c>
      <c r="U6" t="n">
        <v>0.37</v>
      </c>
      <c r="V6" t="n">
        <v>0.68</v>
      </c>
      <c r="W6" t="n">
        <v>1.2</v>
      </c>
      <c r="X6" t="n">
        <v>0.8100000000000001</v>
      </c>
      <c r="Y6" t="n">
        <v>1</v>
      </c>
      <c r="Z6" t="n">
        <v>10</v>
      </c>
      <c r="AA6" t="n">
        <v>98.59148255005306</v>
      </c>
      <c r="AB6" t="n">
        <v>134.8972159741605</v>
      </c>
      <c r="AC6" t="n">
        <v>122.0228150110544</v>
      </c>
      <c r="AD6" t="n">
        <v>98591.48255005306</v>
      </c>
      <c r="AE6" t="n">
        <v>134897.2159741605</v>
      </c>
      <c r="AF6" t="n">
        <v>1.940843098812413e-06</v>
      </c>
      <c r="AG6" t="n">
        <v>0.1645833333333333</v>
      </c>
      <c r="AH6" t="n">
        <v>122022.8150110544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8.670500000000001</v>
      </c>
      <c r="E7" t="n">
        <v>11.53</v>
      </c>
      <c r="F7" t="n">
        <v>7.4</v>
      </c>
      <c r="G7" t="n">
        <v>12.33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108.99</v>
      </c>
      <c r="Q7" t="n">
        <v>204.16</v>
      </c>
      <c r="R7" t="n">
        <v>43.56</v>
      </c>
      <c r="S7" t="n">
        <v>17.37</v>
      </c>
      <c r="T7" t="n">
        <v>10841.01</v>
      </c>
      <c r="U7" t="n">
        <v>0.4</v>
      </c>
      <c r="V7" t="n">
        <v>0.6899999999999999</v>
      </c>
      <c r="W7" t="n">
        <v>1.2</v>
      </c>
      <c r="X7" t="n">
        <v>0.71</v>
      </c>
      <c r="Y7" t="n">
        <v>1</v>
      </c>
      <c r="Z7" t="n">
        <v>10</v>
      </c>
      <c r="AA7" t="n">
        <v>94.69699627606209</v>
      </c>
      <c r="AB7" t="n">
        <v>129.5686080414802</v>
      </c>
      <c r="AC7" t="n">
        <v>117.2027619407193</v>
      </c>
      <c r="AD7" t="n">
        <v>94696.9962760621</v>
      </c>
      <c r="AE7" t="n">
        <v>129568.6080414803</v>
      </c>
      <c r="AF7" t="n">
        <v>1.993564906441386e-06</v>
      </c>
      <c r="AG7" t="n">
        <v>0.1601388888888889</v>
      </c>
      <c r="AH7" t="n">
        <v>117202.7619407193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8.872199999999999</v>
      </c>
      <c r="E8" t="n">
        <v>11.27</v>
      </c>
      <c r="F8" t="n">
        <v>7.31</v>
      </c>
      <c r="G8" t="n">
        <v>13.7</v>
      </c>
      <c r="H8" t="n">
        <v>0.21</v>
      </c>
      <c r="I8" t="n">
        <v>32</v>
      </c>
      <c r="J8" t="n">
        <v>215.82</v>
      </c>
      <c r="K8" t="n">
        <v>56.13</v>
      </c>
      <c r="L8" t="n">
        <v>2.5</v>
      </c>
      <c r="M8" t="n">
        <v>30</v>
      </c>
      <c r="N8" t="n">
        <v>47.19</v>
      </c>
      <c r="O8" t="n">
        <v>26851.31</v>
      </c>
      <c r="P8" t="n">
        <v>107.45</v>
      </c>
      <c r="Q8" t="n">
        <v>204.15</v>
      </c>
      <c r="R8" t="n">
        <v>41.01</v>
      </c>
      <c r="S8" t="n">
        <v>17.37</v>
      </c>
      <c r="T8" t="n">
        <v>9589.34</v>
      </c>
      <c r="U8" t="n">
        <v>0.42</v>
      </c>
      <c r="V8" t="n">
        <v>0.7</v>
      </c>
      <c r="W8" t="n">
        <v>1.19</v>
      </c>
      <c r="X8" t="n">
        <v>0.62</v>
      </c>
      <c r="Y8" t="n">
        <v>1</v>
      </c>
      <c r="Z8" t="n">
        <v>10</v>
      </c>
      <c r="AA8" t="n">
        <v>91.35025605341271</v>
      </c>
      <c r="AB8" t="n">
        <v>124.9894504210955</v>
      </c>
      <c r="AC8" t="n">
        <v>113.0606326967345</v>
      </c>
      <c r="AD8" t="n">
        <v>91350.25605341271</v>
      </c>
      <c r="AE8" t="n">
        <v>124989.4504210955</v>
      </c>
      <c r="AF8" t="n">
        <v>2.039940783453003e-06</v>
      </c>
      <c r="AG8" t="n">
        <v>0.1565277777777778</v>
      </c>
      <c r="AH8" t="n">
        <v>113060.6326967345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9.0014</v>
      </c>
      <c r="E9" t="n">
        <v>11.11</v>
      </c>
      <c r="F9" t="n">
        <v>7.27</v>
      </c>
      <c r="G9" t="n">
        <v>15.05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106.82</v>
      </c>
      <c r="Q9" t="n">
        <v>204.16</v>
      </c>
      <c r="R9" t="n">
        <v>39.94</v>
      </c>
      <c r="S9" t="n">
        <v>17.37</v>
      </c>
      <c r="T9" t="n">
        <v>9065.74</v>
      </c>
      <c r="U9" t="n">
        <v>0.44</v>
      </c>
      <c r="V9" t="n">
        <v>0.7</v>
      </c>
      <c r="W9" t="n">
        <v>1.19</v>
      </c>
      <c r="X9" t="n">
        <v>0.58</v>
      </c>
      <c r="Y9" t="n">
        <v>1</v>
      </c>
      <c r="Z9" t="n">
        <v>10</v>
      </c>
      <c r="AA9" t="n">
        <v>89.55619836192804</v>
      </c>
      <c r="AB9" t="n">
        <v>122.534741539368</v>
      </c>
      <c r="AC9" t="n">
        <v>110.8401977854727</v>
      </c>
      <c r="AD9" t="n">
        <v>89556.19836192804</v>
      </c>
      <c r="AE9" t="n">
        <v>122534.741539368</v>
      </c>
      <c r="AF9" t="n">
        <v>2.069647096342944e-06</v>
      </c>
      <c r="AG9" t="n">
        <v>0.1543055555555556</v>
      </c>
      <c r="AH9" t="n">
        <v>110840.1977854727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9.1153</v>
      </c>
      <c r="E10" t="n">
        <v>10.97</v>
      </c>
      <c r="F10" t="n">
        <v>7.22</v>
      </c>
      <c r="G10" t="n">
        <v>16.04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105.89</v>
      </c>
      <c r="Q10" t="n">
        <v>204.17</v>
      </c>
      <c r="R10" t="n">
        <v>38.17</v>
      </c>
      <c r="S10" t="n">
        <v>17.37</v>
      </c>
      <c r="T10" t="n">
        <v>8194.17</v>
      </c>
      <c r="U10" t="n">
        <v>0.46</v>
      </c>
      <c r="V10" t="n">
        <v>0.71</v>
      </c>
      <c r="W10" t="n">
        <v>1.18</v>
      </c>
      <c r="X10" t="n">
        <v>0.53</v>
      </c>
      <c r="Y10" t="n">
        <v>1</v>
      </c>
      <c r="Z10" t="n">
        <v>10</v>
      </c>
      <c r="AA10" t="n">
        <v>87.74733510729985</v>
      </c>
      <c r="AB10" t="n">
        <v>120.0597750329723</v>
      </c>
      <c r="AC10" t="n">
        <v>108.6014386088093</v>
      </c>
      <c r="AD10" t="n">
        <v>87747.33510729985</v>
      </c>
      <c r="AE10" t="n">
        <v>120059.7750329723</v>
      </c>
      <c r="AF10" t="n">
        <v>2.095835556390654e-06</v>
      </c>
      <c r="AG10" t="n">
        <v>0.1523611111111111</v>
      </c>
      <c r="AH10" t="n">
        <v>108601.4386088093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9.232200000000001</v>
      </c>
      <c r="E11" t="n">
        <v>10.83</v>
      </c>
      <c r="F11" t="n">
        <v>7.16</v>
      </c>
      <c r="G11" t="n">
        <v>17.19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104.97</v>
      </c>
      <c r="Q11" t="n">
        <v>204.16</v>
      </c>
      <c r="R11" t="n">
        <v>36.55</v>
      </c>
      <c r="S11" t="n">
        <v>17.37</v>
      </c>
      <c r="T11" t="n">
        <v>7392.28</v>
      </c>
      <c r="U11" t="n">
        <v>0.48</v>
      </c>
      <c r="V11" t="n">
        <v>0.71</v>
      </c>
      <c r="W11" t="n">
        <v>1.17</v>
      </c>
      <c r="X11" t="n">
        <v>0.47</v>
      </c>
      <c r="Y11" t="n">
        <v>1</v>
      </c>
      <c r="Z11" t="n">
        <v>10</v>
      </c>
      <c r="AA11" t="n">
        <v>85.93101157509727</v>
      </c>
      <c r="AB11" t="n">
        <v>117.5746010456751</v>
      </c>
      <c r="AC11" t="n">
        <v>106.3534461388953</v>
      </c>
      <c r="AD11" t="n">
        <v>85931.01157509728</v>
      </c>
      <c r="AE11" t="n">
        <v>117574.6010456751</v>
      </c>
      <c r="AF11" t="n">
        <v>2.122713791505468e-06</v>
      </c>
      <c r="AG11" t="n">
        <v>0.1504166666666667</v>
      </c>
      <c r="AH11" t="n">
        <v>106353.4461388953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9.3284</v>
      </c>
      <c r="E12" t="n">
        <v>10.72</v>
      </c>
      <c r="F12" t="n">
        <v>7.14</v>
      </c>
      <c r="G12" t="n">
        <v>18.62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204.17</v>
      </c>
      <c r="R12" t="n">
        <v>35.5</v>
      </c>
      <c r="S12" t="n">
        <v>17.37</v>
      </c>
      <c r="T12" t="n">
        <v>6875.07</v>
      </c>
      <c r="U12" t="n">
        <v>0.49</v>
      </c>
      <c r="V12" t="n">
        <v>0.72</v>
      </c>
      <c r="W12" t="n">
        <v>1.18</v>
      </c>
      <c r="X12" t="n">
        <v>0.44</v>
      </c>
      <c r="Y12" t="n">
        <v>1</v>
      </c>
      <c r="Z12" t="n">
        <v>10</v>
      </c>
      <c r="AA12" t="n">
        <v>84.70951100134478</v>
      </c>
      <c r="AB12" t="n">
        <v>115.9032900718657</v>
      </c>
      <c r="AC12" t="n">
        <v>104.8416427387261</v>
      </c>
      <c r="AD12" t="n">
        <v>84709.51100134478</v>
      </c>
      <c r="AE12" t="n">
        <v>115903.2900718657</v>
      </c>
      <c r="AF12" t="n">
        <v>2.144832578657266e-06</v>
      </c>
      <c r="AG12" t="n">
        <v>0.1488888888888889</v>
      </c>
      <c r="AH12" t="n">
        <v>104841.6427387261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9.441599999999999</v>
      </c>
      <c r="E13" t="n">
        <v>10.59</v>
      </c>
      <c r="F13" t="n">
        <v>7.09</v>
      </c>
      <c r="G13" t="n">
        <v>20.26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103.65</v>
      </c>
      <c r="Q13" t="n">
        <v>204.14</v>
      </c>
      <c r="R13" t="n">
        <v>34.27</v>
      </c>
      <c r="S13" t="n">
        <v>17.37</v>
      </c>
      <c r="T13" t="n">
        <v>6272.87</v>
      </c>
      <c r="U13" t="n">
        <v>0.51</v>
      </c>
      <c r="V13" t="n">
        <v>0.72</v>
      </c>
      <c r="W13" t="n">
        <v>1.17</v>
      </c>
      <c r="X13" t="n">
        <v>0.4</v>
      </c>
      <c r="Y13" t="n">
        <v>1</v>
      </c>
      <c r="Z13" t="n">
        <v>10</v>
      </c>
      <c r="AA13" t="n">
        <v>83.09117548050463</v>
      </c>
      <c r="AB13" t="n">
        <v>113.689012016329</v>
      </c>
      <c r="AC13" t="n">
        <v>102.8386922730504</v>
      </c>
      <c r="AD13" t="n">
        <v>83091.17548050464</v>
      </c>
      <c r="AE13" t="n">
        <v>113689.012016329</v>
      </c>
      <c r="AF13" t="n">
        <v>2.170860091189319e-06</v>
      </c>
      <c r="AG13" t="n">
        <v>0.1470833333333333</v>
      </c>
      <c r="AH13" t="n">
        <v>102838.6922730504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9.4909</v>
      </c>
      <c r="E14" t="n">
        <v>10.54</v>
      </c>
      <c r="F14" t="n">
        <v>7.08</v>
      </c>
      <c r="G14" t="n">
        <v>21.24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103.39</v>
      </c>
      <c r="Q14" t="n">
        <v>204.16</v>
      </c>
      <c r="R14" t="n">
        <v>33.77</v>
      </c>
      <c r="S14" t="n">
        <v>17.37</v>
      </c>
      <c r="T14" t="n">
        <v>6026.87</v>
      </c>
      <c r="U14" t="n">
        <v>0.51</v>
      </c>
      <c r="V14" t="n">
        <v>0.72</v>
      </c>
      <c r="W14" t="n">
        <v>1.17</v>
      </c>
      <c r="X14" t="n">
        <v>0.39</v>
      </c>
      <c r="Y14" t="n">
        <v>1</v>
      </c>
      <c r="Z14" t="n">
        <v>10</v>
      </c>
      <c r="AA14" t="n">
        <v>82.48944085114499</v>
      </c>
      <c r="AB14" t="n">
        <v>112.8656921497813</v>
      </c>
      <c r="AC14" t="n">
        <v>102.093948899029</v>
      </c>
      <c r="AD14" t="n">
        <v>82489.44085114499</v>
      </c>
      <c r="AE14" t="n">
        <v>112865.6921497813</v>
      </c>
      <c r="AF14" t="n">
        <v>2.182195394792059e-06</v>
      </c>
      <c r="AG14" t="n">
        <v>0.1463888888888889</v>
      </c>
      <c r="AH14" t="n">
        <v>102093.948899029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9.5435</v>
      </c>
      <c r="E15" t="n">
        <v>10.48</v>
      </c>
      <c r="F15" t="n">
        <v>7.06</v>
      </c>
      <c r="G15" t="n">
        <v>22.31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103</v>
      </c>
      <c r="Q15" t="n">
        <v>204.17</v>
      </c>
      <c r="R15" t="n">
        <v>33.24</v>
      </c>
      <c r="S15" t="n">
        <v>17.37</v>
      </c>
      <c r="T15" t="n">
        <v>5768.37</v>
      </c>
      <c r="U15" t="n">
        <v>0.52</v>
      </c>
      <c r="V15" t="n">
        <v>0.72</v>
      </c>
      <c r="W15" t="n">
        <v>1.17</v>
      </c>
      <c r="X15" t="n">
        <v>0.37</v>
      </c>
      <c r="Y15" t="n">
        <v>1</v>
      </c>
      <c r="Z15" t="n">
        <v>10</v>
      </c>
      <c r="AA15" t="n">
        <v>81.76211637425894</v>
      </c>
      <c r="AB15" t="n">
        <v>111.870534713215</v>
      </c>
      <c r="AC15" t="n">
        <v>101.1937678914961</v>
      </c>
      <c r="AD15" t="n">
        <v>81762.11637425894</v>
      </c>
      <c r="AE15" t="n">
        <v>111870.534713215</v>
      </c>
      <c r="AF15" t="n">
        <v>2.194289450968614e-06</v>
      </c>
      <c r="AG15" t="n">
        <v>0.1455555555555555</v>
      </c>
      <c r="AH15" t="n">
        <v>101193.7678914961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9.6113</v>
      </c>
      <c r="E16" t="n">
        <v>10.4</v>
      </c>
      <c r="F16" t="n">
        <v>7.03</v>
      </c>
      <c r="G16" t="n">
        <v>23.44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102.3</v>
      </c>
      <c r="Q16" t="n">
        <v>204.16</v>
      </c>
      <c r="R16" t="n">
        <v>32.51</v>
      </c>
      <c r="S16" t="n">
        <v>17.37</v>
      </c>
      <c r="T16" t="n">
        <v>5408.38</v>
      </c>
      <c r="U16" t="n">
        <v>0.53</v>
      </c>
      <c r="V16" t="n">
        <v>0.73</v>
      </c>
      <c r="W16" t="n">
        <v>1.16</v>
      </c>
      <c r="X16" t="n">
        <v>0.34</v>
      </c>
      <c r="Y16" t="n">
        <v>1</v>
      </c>
      <c r="Z16" t="n">
        <v>10</v>
      </c>
      <c r="AA16" t="n">
        <v>80.71206931600827</v>
      </c>
      <c r="AB16" t="n">
        <v>110.4338140033104</v>
      </c>
      <c r="AC16" t="n">
        <v>99.8941657896941</v>
      </c>
      <c r="AD16" t="n">
        <v>80712.06931600827</v>
      </c>
      <c r="AE16" t="n">
        <v>110433.8140033104</v>
      </c>
      <c r="AF16" t="n">
        <v>2.209878367485162e-06</v>
      </c>
      <c r="AG16" t="n">
        <v>0.1444444444444445</v>
      </c>
      <c r="AH16" t="n">
        <v>99894.1657896941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9.664199999999999</v>
      </c>
      <c r="E17" t="n">
        <v>10.35</v>
      </c>
      <c r="F17" t="n">
        <v>7.02</v>
      </c>
      <c r="G17" t="n">
        <v>24.77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102.14</v>
      </c>
      <c r="Q17" t="n">
        <v>204.15</v>
      </c>
      <c r="R17" t="n">
        <v>32.02</v>
      </c>
      <c r="S17" t="n">
        <v>17.37</v>
      </c>
      <c r="T17" t="n">
        <v>5164.96</v>
      </c>
      <c r="U17" t="n">
        <v>0.54</v>
      </c>
      <c r="V17" t="n">
        <v>0.73</v>
      </c>
      <c r="W17" t="n">
        <v>1.16</v>
      </c>
      <c r="X17" t="n">
        <v>0.33</v>
      </c>
      <c r="Y17" t="n">
        <v>1</v>
      </c>
      <c r="Z17" t="n">
        <v>10</v>
      </c>
      <c r="AA17" t="n">
        <v>80.16021021498693</v>
      </c>
      <c r="AB17" t="n">
        <v>109.6787360349881</v>
      </c>
      <c r="AC17" t="n">
        <v>99.21115140290969</v>
      </c>
      <c r="AD17" t="n">
        <v>80160.21021498693</v>
      </c>
      <c r="AE17" t="n">
        <v>109678.7360349881</v>
      </c>
      <c r="AF17" t="n">
        <v>2.222041401168426e-06</v>
      </c>
      <c r="AG17" t="n">
        <v>0.14375</v>
      </c>
      <c r="AH17" t="n">
        <v>99211.15140290969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9.719200000000001</v>
      </c>
      <c r="E18" t="n">
        <v>10.29</v>
      </c>
      <c r="F18" t="n">
        <v>7</v>
      </c>
      <c r="G18" t="n">
        <v>26.25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101.67</v>
      </c>
      <c r="Q18" t="n">
        <v>204.14</v>
      </c>
      <c r="R18" t="n">
        <v>31.41</v>
      </c>
      <c r="S18" t="n">
        <v>17.37</v>
      </c>
      <c r="T18" t="n">
        <v>4866.42</v>
      </c>
      <c r="U18" t="n">
        <v>0.55</v>
      </c>
      <c r="V18" t="n">
        <v>0.73</v>
      </c>
      <c r="W18" t="n">
        <v>1.17</v>
      </c>
      <c r="X18" t="n">
        <v>0.31</v>
      </c>
      <c r="Y18" t="n">
        <v>1</v>
      </c>
      <c r="Z18" t="n">
        <v>10</v>
      </c>
      <c r="AA18" t="n">
        <v>79.39447633756895</v>
      </c>
      <c r="AB18" t="n">
        <v>108.6310251621109</v>
      </c>
      <c r="AC18" t="n">
        <v>98.26343258526811</v>
      </c>
      <c r="AD18" t="n">
        <v>79394.47633756895</v>
      </c>
      <c r="AE18" t="n">
        <v>108631.0251621109</v>
      </c>
      <c r="AF18" t="n">
        <v>2.234687277398664e-06</v>
      </c>
      <c r="AG18" t="n">
        <v>0.1429166666666667</v>
      </c>
      <c r="AH18" t="n">
        <v>98263.43258526811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9.783899999999999</v>
      </c>
      <c r="E19" t="n">
        <v>10.22</v>
      </c>
      <c r="F19" t="n">
        <v>6.97</v>
      </c>
      <c r="G19" t="n">
        <v>27.9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101.29</v>
      </c>
      <c r="Q19" t="n">
        <v>204.16</v>
      </c>
      <c r="R19" t="n">
        <v>30.69</v>
      </c>
      <c r="S19" t="n">
        <v>17.37</v>
      </c>
      <c r="T19" t="n">
        <v>4510.46</v>
      </c>
      <c r="U19" t="n">
        <v>0.57</v>
      </c>
      <c r="V19" t="n">
        <v>0.73</v>
      </c>
      <c r="W19" t="n">
        <v>1.16</v>
      </c>
      <c r="X19" t="n">
        <v>0.28</v>
      </c>
      <c r="Y19" t="n">
        <v>1</v>
      </c>
      <c r="Z19" t="n">
        <v>10</v>
      </c>
      <c r="AA19" t="n">
        <v>78.58217953693114</v>
      </c>
      <c r="AB19" t="n">
        <v>107.5196048434731</v>
      </c>
      <c r="AC19" t="n">
        <v>97.25808466195254</v>
      </c>
      <c r="AD19" t="n">
        <v>78582.17953693113</v>
      </c>
      <c r="AE19" t="n">
        <v>107519.6048434731</v>
      </c>
      <c r="AF19" t="n">
        <v>2.249563426345871e-06</v>
      </c>
      <c r="AG19" t="n">
        <v>0.1419444444444445</v>
      </c>
      <c r="AH19" t="n">
        <v>97258.08466195254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9.7834</v>
      </c>
      <c r="E20" t="n">
        <v>10.22</v>
      </c>
      <c r="F20" t="n">
        <v>6.98</v>
      </c>
      <c r="G20" t="n">
        <v>27.9</v>
      </c>
      <c r="H20" t="n">
        <v>0.44</v>
      </c>
      <c r="I20" t="n">
        <v>15</v>
      </c>
      <c r="J20" t="n">
        <v>220.74</v>
      </c>
      <c r="K20" t="n">
        <v>56.13</v>
      </c>
      <c r="L20" t="n">
        <v>5.5</v>
      </c>
      <c r="M20" t="n">
        <v>13</v>
      </c>
      <c r="N20" t="n">
        <v>49.12</v>
      </c>
      <c r="O20" t="n">
        <v>27459.27</v>
      </c>
      <c r="P20" t="n">
        <v>101.05</v>
      </c>
      <c r="Q20" t="n">
        <v>204.15</v>
      </c>
      <c r="R20" t="n">
        <v>30.61</v>
      </c>
      <c r="S20" t="n">
        <v>17.37</v>
      </c>
      <c r="T20" t="n">
        <v>4474.49</v>
      </c>
      <c r="U20" t="n">
        <v>0.57</v>
      </c>
      <c r="V20" t="n">
        <v>0.73</v>
      </c>
      <c r="W20" t="n">
        <v>1.16</v>
      </c>
      <c r="X20" t="n">
        <v>0.28</v>
      </c>
      <c r="Y20" t="n">
        <v>1</v>
      </c>
      <c r="Z20" t="n">
        <v>10</v>
      </c>
      <c r="AA20" t="n">
        <v>78.48146054104245</v>
      </c>
      <c r="AB20" t="n">
        <v>107.3817966698898</v>
      </c>
      <c r="AC20" t="n">
        <v>97.13342870704098</v>
      </c>
      <c r="AD20" t="n">
        <v>78481.46054104246</v>
      </c>
      <c r="AE20" t="n">
        <v>107381.7966698898</v>
      </c>
      <c r="AF20" t="n">
        <v>2.249448463834687e-06</v>
      </c>
      <c r="AG20" t="n">
        <v>0.1419444444444445</v>
      </c>
      <c r="AH20" t="n">
        <v>97133.42870704098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9.846299999999999</v>
      </c>
      <c r="E21" t="n">
        <v>10.16</v>
      </c>
      <c r="F21" t="n">
        <v>6.95</v>
      </c>
      <c r="G21" t="n">
        <v>29.8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100.72</v>
      </c>
      <c r="Q21" t="n">
        <v>204.14</v>
      </c>
      <c r="R21" t="n">
        <v>29.79</v>
      </c>
      <c r="S21" t="n">
        <v>17.37</v>
      </c>
      <c r="T21" t="n">
        <v>4069.56</v>
      </c>
      <c r="U21" t="n">
        <v>0.58</v>
      </c>
      <c r="V21" t="n">
        <v>0.73</v>
      </c>
      <c r="W21" t="n">
        <v>1.16</v>
      </c>
      <c r="X21" t="n">
        <v>0.26</v>
      </c>
      <c r="Y21" t="n">
        <v>1</v>
      </c>
      <c r="Z21" t="n">
        <v>10</v>
      </c>
      <c r="AA21" t="n">
        <v>77.72233911138818</v>
      </c>
      <c r="AB21" t="n">
        <v>106.3431332397635</v>
      </c>
      <c r="AC21" t="n">
        <v>96.19389385691228</v>
      </c>
      <c r="AD21" t="n">
        <v>77722.33911138818</v>
      </c>
      <c r="AE21" t="n">
        <v>106343.1332397635</v>
      </c>
      <c r="AF21" t="n">
        <v>2.263910747741632e-06</v>
      </c>
      <c r="AG21" t="n">
        <v>0.1411111111111111</v>
      </c>
      <c r="AH21" t="n">
        <v>96193.89385691228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9.9122</v>
      </c>
      <c r="E22" t="n">
        <v>10.09</v>
      </c>
      <c r="F22" t="n">
        <v>6.93</v>
      </c>
      <c r="G22" t="n">
        <v>31.97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100.03</v>
      </c>
      <c r="Q22" t="n">
        <v>204.16</v>
      </c>
      <c r="R22" t="n">
        <v>29.2</v>
      </c>
      <c r="S22" t="n">
        <v>17.37</v>
      </c>
      <c r="T22" t="n">
        <v>3777.16</v>
      </c>
      <c r="U22" t="n">
        <v>0.59</v>
      </c>
      <c r="V22" t="n">
        <v>0.74</v>
      </c>
      <c r="W22" t="n">
        <v>1.16</v>
      </c>
      <c r="X22" t="n">
        <v>0.24</v>
      </c>
      <c r="Y22" t="n">
        <v>1</v>
      </c>
      <c r="Z22" t="n">
        <v>10</v>
      </c>
      <c r="AA22" t="n">
        <v>76.78053596724938</v>
      </c>
      <c r="AB22" t="n">
        <v>105.0545166285311</v>
      </c>
      <c r="AC22" t="n">
        <v>95.02826100647077</v>
      </c>
      <c r="AD22" t="n">
        <v>76780.53596724938</v>
      </c>
      <c r="AE22" t="n">
        <v>105054.5166285311</v>
      </c>
      <c r="AF22" t="n">
        <v>2.27906280671568e-06</v>
      </c>
      <c r="AG22" t="n">
        <v>0.1401388888888889</v>
      </c>
      <c r="AH22" t="n">
        <v>95028.26100647077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9.919</v>
      </c>
      <c r="E23" t="n">
        <v>10.08</v>
      </c>
      <c r="F23" t="n">
        <v>6.92</v>
      </c>
      <c r="G23" t="n">
        <v>31.94</v>
      </c>
      <c r="H23" t="n">
        <v>0.5</v>
      </c>
      <c r="I23" t="n">
        <v>13</v>
      </c>
      <c r="J23" t="n">
        <v>221.99</v>
      </c>
      <c r="K23" t="n">
        <v>56.13</v>
      </c>
      <c r="L23" t="n">
        <v>6.25</v>
      </c>
      <c r="M23" t="n">
        <v>11</v>
      </c>
      <c r="N23" t="n">
        <v>49.61</v>
      </c>
      <c r="O23" t="n">
        <v>27612.53</v>
      </c>
      <c r="P23" t="n">
        <v>99.98</v>
      </c>
      <c r="Q23" t="n">
        <v>204.14</v>
      </c>
      <c r="R23" t="n">
        <v>28.89</v>
      </c>
      <c r="S23" t="n">
        <v>17.37</v>
      </c>
      <c r="T23" t="n">
        <v>3624.73</v>
      </c>
      <c r="U23" t="n">
        <v>0.6</v>
      </c>
      <c r="V23" t="n">
        <v>0.74</v>
      </c>
      <c r="W23" t="n">
        <v>1.16</v>
      </c>
      <c r="X23" t="n">
        <v>0.23</v>
      </c>
      <c r="Y23" t="n">
        <v>1</v>
      </c>
      <c r="Z23" t="n">
        <v>10</v>
      </c>
      <c r="AA23" t="n">
        <v>76.67296198022228</v>
      </c>
      <c r="AB23" t="n">
        <v>104.9073291536513</v>
      </c>
      <c r="AC23" t="n">
        <v>94.89512089761456</v>
      </c>
      <c r="AD23" t="n">
        <v>76672.96198022229</v>
      </c>
      <c r="AE23" t="n">
        <v>104907.3291536513</v>
      </c>
      <c r="AF23" t="n">
        <v>2.280626296867782e-06</v>
      </c>
      <c r="AG23" t="n">
        <v>0.14</v>
      </c>
      <c r="AH23" t="n">
        <v>94895.12089761456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9.9734</v>
      </c>
      <c r="E24" t="n">
        <v>10.03</v>
      </c>
      <c r="F24" t="n">
        <v>6.91</v>
      </c>
      <c r="G24" t="n">
        <v>34.54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99.58</v>
      </c>
      <c r="Q24" t="n">
        <v>204.14</v>
      </c>
      <c r="R24" t="n">
        <v>28.67</v>
      </c>
      <c r="S24" t="n">
        <v>17.37</v>
      </c>
      <c r="T24" t="n">
        <v>3519.63</v>
      </c>
      <c r="U24" t="n">
        <v>0.61</v>
      </c>
      <c r="V24" t="n">
        <v>0.74</v>
      </c>
      <c r="W24" t="n">
        <v>1.15</v>
      </c>
      <c r="X24" t="n">
        <v>0.22</v>
      </c>
      <c r="Y24" t="n">
        <v>1</v>
      </c>
      <c r="Z24" t="n">
        <v>10</v>
      </c>
      <c r="AA24" t="n">
        <v>76.0173117373742</v>
      </c>
      <c r="AB24" t="n">
        <v>104.0102395661397</v>
      </c>
      <c r="AC24" t="n">
        <v>94.08364828126166</v>
      </c>
      <c r="AD24" t="n">
        <v>76017.3117373742</v>
      </c>
      <c r="AE24" t="n">
        <v>104010.2395661397</v>
      </c>
      <c r="AF24" t="n">
        <v>2.293134218084599e-06</v>
      </c>
      <c r="AG24" t="n">
        <v>0.1393055555555555</v>
      </c>
      <c r="AH24" t="n">
        <v>94083.64828126166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9.964</v>
      </c>
      <c r="E25" t="n">
        <v>10.04</v>
      </c>
      <c r="F25" t="n">
        <v>6.92</v>
      </c>
      <c r="G25" t="n">
        <v>34.58</v>
      </c>
      <c r="H25" t="n">
        <v>0.54</v>
      </c>
      <c r="I25" t="n">
        <v>12</v>
      </c>
      <c r="J25" t="n">
        <v>222.82</v>
      </c>
      <c r="K25" t="n">
        <v>56.13</v>
      </c>
      <c r="L25" t="n">
        <v>6.75</v>
      </c>
      <c r="M25" t="n">
        <v>10</v>
      </c>
      <c r="N25" t="n">
        <v>49.94</v>
      </c>
      <c r="O25" t="n">
        <v>27715.11</v>
      </c>
      <c r="P25" t="n">
        <v>99.68000000000001</v>
      </c>
      <c r="Q25" t="n">
        <v>204.14</v>
      </c>
      <c r="R25" t="n">
        <v>28.68</v>
      </c>
      <c r="S25" t="n">
        <v>17.37</v>
      </c>
      <c r="T25" t="n">
        <v>3521.35</v>
      </c>
      <c r="U25" t="n">
        <v>0.61</v>
      </c>
      <c r="V25" t="n">
        <v>0.74</v>
      </c>
      <c r="W25" t="n">
        <v>1.16</v>
      </c>
      <c r="X25" t="n">
        <v>0.23</v>
      </c>
      <c r="Y25" t="n">
        <v>1</v>
      </c>
      <c r="Z25" t="n">
        <v>10</v>
      </c>
      <c r="AA25" t="n">
        <v>76.17047620620467</v>
      </c>
      <c r="AB25" t="n">
        <v>104.219805949533</v>
      </c>
      <c r="AC25" t="n">
        <v>94.27321394315217</v>
      </c>
      <c r="AD25" t="n">
        <v>76170.47620620466</v>
      </c>
      <c r="AE25" t="n">
        <v>104219.805949533</v>
      </c>
      <c r="AF25" t="n">
        <v>2.29097292287434e-06</v>
      </c>
      <c r="AG25" t="n">
        <v>0.1394444444444444</v>
      </c>
      <c r="AH25" t="n">
        <v>94273.21394315216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9.962400000000001</v>
      </c>
      <c r="E26" t="n">
        <v>10.04</v>
      </c>
      <c r="F26" t="n">
        <v>6.92</v>
      </c>
      <c r="G26" t="n">
        <v>34.59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99.48</v>
      </c>
      <c r="Q26" t="n">
        <v>204.18</v>
      </c>
      <c r="R26" t="n">
        <v>28.76</v>
      </c>
      <c r="S26" t="n">
        <v>17.37</v>
      </c>
      <c r="T26" t="n">
        <v>3564.55</v>
      </c>
      <c r="U26" t="n">
        <v>0.6</v>
      </c>
      <c r="V26" t="n">
        <v>0.74</v>
      </c>
      <c r="W26" t="n">
        <v>1.16</v>
      </c>
      <c r="X26" t="n">
        <v>0.23</v>
      </c>
      <c r="Y26" t="n">
        <v>1</v>
      </c>
      <c r="Z26" t="n">
        <v>10</v>
      </c>
      <c r="AA26" t="n">
        <v>76.07312035755636</v>
      </c>
      <c r="AB26" t="n">
        <v>104.0865993823755</v>
      </c>
      <c r="AC26" t="n">
        <v>94.15272042380757</v>
      </c>
      <c r="AD26" t="n">
        <v>76073.12035755636</v>
      </c>
      <c r="AE26" t="n">
        <v>104086.5993823755</v>
      </c>
      <c r="AF26" t="n">
        <v>2.290605042838552e-06</v>
      </c>
      <c r="AG26" t="n">
        <v>0.1394444444444444</v>
      </c>
      <c r="AH26" t="n">
        <v>94152.72042380756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10.0376</v>
      </c>
      <c r="E27" t="n">
        <v>9.960000000000001</v>
      </c>
      <c r="F27" t="n">
        <v>6.89</v>
      </c>
      <c r="G27" t="n">
        <v>37.56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98.81999999999999</v>
      </c>
      <c r="Q27" t="n">
        <v>204.14</v>
      </c>
      <c r="R27" t="n">
        <v>27.91</v>
      </c>
      <c r="S27" t="n">
        <v>17.37</v>
      </c>
      <c r="T27" t="n">
        <v>3140.21</v>
      </c>
      <c r="U27" t="n">
        <v>0.62</v>
      </c>
      <c r="V27" t="n">
        <v>0.74</v>
      </c>
      <c r="W27" t="n">
        <v>1.15</v>
      </c>
      <c r="X27" t="n">
        <v>0.19</v>
      </c>
      <c r="Y27" t="n">
        <v>1</v>
      </c>
      <c r="Z27" t="n">
        <v>10</v>
      </c>
      <c r="AA27" t="n">
        <v>75.072952089925</v>
      </c>
      <c r="AB27" t="n">
        <v>102.7181250342931</v>
      </c>
      <c r="AC27" t="n">
        <v>92.91485134683994</v>
      </c>
      <c r="AD27" t="n">
        <v>75072.95208992499</v>
      </c>
      <c r="AE27" t="n">
        <v>102718.1250342931</v>
      </c>
      <c r="AF27" t="n">
        <v>2.307895404520622e-06</v>
      </c>
      <c r="AG27" t="n">
        <v>0.1383333333333333</v>
      </c>
      <c r="AH27" t="n">
        <v>92914.85134683993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10.0326</v>
      </c>
      <c r="E28" t="n">
        <v>9.970000000000001</v>
      </c>
      <c r="F28" t="n">
        <v>6.89</v>
      </c>
      <c r="G28" t="n">
        <v>37.58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98.86</v>
      </c>
      <c r="Q28" t="n">
        <v>204.14</v>
      </c>
      <c r="R28" t="n">
        <v>27.99</v>
      </c>
      <c r="S28" t="n">
        <v>17.37</v>
      </c>
      <c r="T28" t="n">
        <v>3182.62</v>
      </c>
      <c r="U28" t="n">
        <v>0.62</v>
      </c>
      <c r="V28" t="n">
        <v>0.74</v>
      </c>
      <c r="W28" t="n">
        <v>1.16</v>
      </c>
      <c r="X28" t="n">
        <v>0.2</v>
      </c>
      <c r="Y28" t="n">
        <v>1</v>
      </c>
      <c r="Z28" t="n">
        <v>10</v>
      </c>
      <c r="AA28" t="n">
        <v>75.13149023373389</v>
      </c>
      <c r="AB28" t="n">
        <v>102.798219505173</v>
      </c>
      <c r="AC28" t="n">
        <v>92.98730171383238</v>
      </c>
      <c r="AD28" t="n">
        <v>75131.49023373389</v>
      </c>
      <c r="AE28" t="n">
        <v>102798.219505173</v>
      </c>
      <c r="AF28" t="n">
        <v>2.306745779408783e-06</v>
      </c>
      <c r="AG28" t="n">
        <v>0.1384722222222222</v>
      </c>
      <c r="AH28" t="n">
        <v>92987.30171383238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10.0351</v>
      </c>
      <c r="E29" t="n">
        <v>9.960000000000001</v>
      </c>
      <c r="F29" t="n">
        <v>6.89</v>
      </c>
      <c r="G29" t="n">
        <v>37.57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98.54000000000001</v>
      </c>
      <c r="Q29" t="n">
        <v>204.15</v>
      </c>
      <c r="R29" t="n">
        <v>27.93</v>
      </c>
      <c r="S29" t="n">
        <v>17.37</v>
      </c>
      <c r="T29" t="n">
        <v>3152.92</v>
      </c>
      <c r="U29" t="n">
        <v>0.62</v>
      </c>
      <c r="V29" t="n">
        <v>0.74</v>
      </c>
      <c r="W29" t="n">
        <v>1.15</v>
      </c>
      <c r="X29" t="n">
        <v>0.2</v>
      </c>
      <c r="Y29" t="n">
        <v>1</v>
      </c>
      <c r="Z29" t="n">
        <v>10</v>
      </c>
      <c r="AA29" t="n">
        <v>74.93928764280052</v>
      </c>
      <c r="AB29" t="n">
        <v>102.5352394408783</v>
      </c>
      <c r="AC29" t="n">
        <v>92.74942009777899</v>
      </c>
      <c r="AD29" t="n">
        <v>74939.28764280053</v>
      </c>
      <c r="AE29" t="n">
        <v>102535.2394408783</v>
      </c>
      <c r="AF29" t="n">
        <v>2.307320591964702e-06</v>
      </c>
      <c r="AG29" t="n">
        <v>0.1383333333333333</v>
      </c>
      <c r="AH29" t="n">
        <v>92749.42009777899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10.1002</v>
      </c>
      <c r="E30" t="n">
        <v>9.9</v>
      </c>
      <c r="F30" t="n">
        <v>6.87</v>
      </c>
      <c r="G30" t="n">
        <v>41.2</v>
      </c>
      <c r="H30" t="n">
        <v>0.63</v>
      </c>
      <c r="I30" t="n">
        <v>10</v>
      </c>
      <c r="J30" t="n">
        <v>224.9</v>
      </c>
      <c r="K30" t="n">
        <v>56.13</v>
      </c>
      <c r="L30" t="n">
        <v>8</v>
      </c>
      <c r="M30" t="n">
        <v>8</v>
      </c>
      <c r="N30" t="n">
        <v>50.78</v>
      </c>
      <c r="O30" t="n">
        <v>27972.28</v>
      </c>
      <c r="P30" t="n">
        <v>98.04000000000001</v>
      </c>
      <c r="Q30" t="n">
        <v>204.15</v>
      </c>
      <c r="R30" t="n">
        <v>27.29</v>
      </c>
      <c r="S30" t="n">
        <v>17.37</v>
      </c>
      <c r="T30" t="n">
        <v>2835.19</v>
      </c>
      <c r="U30" t="n">
        <v>0.64</v>
      </c>
      <c r="V30" t="n">
        <v>0.74</v>
      </c>
      <c r="W30" t="n">
        <v>1.15</v>
      </c>
      <c r="X30" t="n">
        <v>0.17</v>
      </c>
      <c r="Y30" t="n">
        <v>1</v>
      </c>
      <c r="Z30" t="n">
        <v>10</v>
      </c>
      <c r="AA30" t="n">
        <v>74.14166595498574</v>
      </c>
      <c r="AB30" t="n">
        <v>101.4438982590253</v>
      </c>
      <c r="AC30" t="n">
        <v>91.76223498661471</v>
      </c>
      <c r="AD30" t="n">
        <v>74141.66595498574</v>
      </c>
      <c r="AE30" t="n">
        <v>101443.8982590253</v>
      </c>
      <c r="AF30" t="n">
        <v>2.322288710920856e-06</v>
      </c>
      <c r="AG30" t="n">
        <v>0.1375</v>
      </c>
      <c r="AH30" t="n">
        <v>91762.23498661471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10.1004</v>
      </c>
      <c r="E31" t="n">
        <v>9.9</v>
      </c>
      <c r="F31" t="n">
        <v>6.87</v>
      </c>
      <c r="G31" t="n">
        <v>41.19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98.05</v>
      </c>
      <c r="Q31" t="n">
        <v>204.18</v>
      </c>
      <c r="R31" t="n">
        <v>27.27</v>
      </c>
      <c r="S31" t="n">
        <v>17.37</v>
      </c>
      <c r="T31" t="n">
        <v>2826.25</v>
      </c>
      <c r="U31" t="n">
        <v>0.64</v>
      </c>
      <c r="V31" t="n">
        <v>0.74</v>
      </c>
      <c r="W31" t="n">
        <v>1.15</v>
      </c>
      <c r="X31" t="n">
        <v>0.17</v>
      </c>
      <c r="Y31" t="n">
        <v>1</v>
      </c>
      <c r="Z31" t="n">
        <v>10</v>
      </c>
      <c r="AA31" t="n">
        <v>74.14562741056282</v>
      </c>
      <c r="AB31" t="n">
        <v>101.4493184973129</v>
      </c>
      <c r="AC31" t="n">
        <v>91.76713792496754</v>
      </c>
      <c r="AD31" t="n">
        <v>74145.62741056283</v>
      </c>
      <c r="AE31" t="n">
        <v>101449.3184973129</v>
      </c>
      <c r="AF31" t="n">
        <v>2.32233469592533e-06</v>
      </c>
      <c r="AG31" t="n">
        <v>0.1375</v>
      </c>
      <c r="AH31" t="n">
        <v>91767.13792496754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10.105</v>
      </c>
      <c r="E32" t="n">
        <v>9.9</v>
      </c>
      <c r="F32" t="n">
        <v>6.86</v>
      </c>
      <c r="G32" t="n">
        <v>41.17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97.98</v>
      </c>
      <c r="Q32" t="n">
        <v>204.15</v>
      </c>
      <c r="R32" t="n">
        <v>27.04</v>
      </c>
      <c r="S32" t="n">
        <v>17.37</v>
      </c>
      <c r="T32" t="n">
        <v>2710.64</v>
      </c>
      <c r="U32" t="n">
        <v>0.64</v>
      </c>
      <c r="V32" t="n">
        <v>0.74</v>
      </c>
      <c r="W32" t="n">
        <v>1.15</v>
      </c>
      <c r="X32" t="n">
        <v>0.17</v>
      </c>
      <c r="Y32" t="n">
        <v>1</v>
      </c>
      <c r="Z32" t="n">
        <v>10</v>
      </c>
      <c r="AA32" t="n">
        <v>74.04718226693345</v>
      </c>
      <c r="AB32" t="n">
        <v>101.3146215087061</v>
      </c>
      <c r="AC32" t="n">
        <v>91.64529622790486</v>
      </c>
      <c r="AD32" t="n">
        <v>74047.18226693345</v>
      </c>
      <c r="AE32" t="n">
        <v>101314.6215087061</v>
      </c>
      <c r="AF32" t="n">
        <v>2.323392351028223e-06</v>
      </c>
      <c r="AG32" t="n">
        <v>0.1375</v>
      </c>
      <c r="AH32" t="n">
        <v>91645.29622790487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10.1678</v>
      </c>
      <c r="E33" t="n">
        <v>9.84</v>
      </c>
      <c r="F33" t="n">
        <v>6.84</v>
      </c>
      <c r="G33" t="n">
        <v>45.61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97.27</v>
      </c>
      <c r="Q33" t="n">
        <v>204.15</v>
      </c>
      <c r="R33" t="n">
        <v>26.57</v>
      </c>
      <c r="S33" t="n">
        <v>17.37</v>
      </c>
      <c r="T33" t="n">
        <v>2482.11</v>
      </c>
      <c r="U33" t="n">
        <v>0.65</v>
      </c>
      <c r="V33" t="n">
        <v>0.75</v>
      </c>
      <c r="W33" t="n">
        <v>1.15</v>
      </c>
      <c r="X33" t="n">
        <v>0.15</v>
      </c>
      <c r="Y33" t="n">
        <v>1</v>
      </c>
      <c r="Z33" t="n">
        <v>10</v>
      </c>
      <c r="AA33" t="n">
        <v>73.16441637220386</v>
      </c>
      <c r="AB33" t="n">
        <v>100.1067822666549</v>
      </c>
      <c r="AC33" t="n">
        <v>90.55273146790171</v>
      </c>
      <c r="AD33" t="n">
        <v>73164.41637220386</v>
      </c>
      <c r="AE33" t="n">
        <v>100106.7822666549</v>
      </c>
      <c r="AF33" t="n">
        <v>2.33783164243293e-06</v>
      </c>
      <c r="AG33" t="n">
        <v>0.1366666666666667</v>
      </c>
      <c r="AH33" t="n">
        <v>90552.73146790171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10.1497</v>
      </c>
      <c r="E34" t="n">
        <v>9.85</v>
      </c>
      <c r="F34" t="n">
        <v>6.86</v>
      </c>
      <c r="G34" t="n">
        <v>45.73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97.78</v>
      </c>
      <c r="Q34" t="n">
        <v>204.15</v>
      </c>
      <c r="R34" t="n">
        <v>27.16</v>
      </c>
      <c r="S34" t="n">
        <v>17.37</v>
      </c>
      <c r="T34" t="n">
        <v>2775.73</v>
      </c>
      <c r="U34" t="n">
        <v>0.64</v>
      </c>
      <c r="V34" t="n">
        <v>0.74</v>
      </c>
      <c r="W34" t="n">
        <v>1.15</v>
      </c>
      <c r="X34" t="n">
        <v>0.17</v>
      </c>
      <c r="Y34" t="n">
        <v>1</v>
      </c>
      <c r="Z34" t="n">
        <v>10</v>
      </c>
      <c r="AA34" t="n">
        <v>73.6207250034611</v>
      </c>
      <c r="AB34" t="n">
        <v>100.7311238668568</v>
      </c>
      <c r="AC34" t="n">
        <v>91.11748678204948</v>
      </c>
      <c r="AD34" t="n">
        <v>73620.72500346111</v>
      </c>
      <c r="AE34" t="n">
        <v>100731.1238668569</v>
      </c>
      <c r="AF34" t="n">
        <v>2.33366999952807e-06</v>
      </c>
      <c r="AG34" t="n">
        <v>0.1368055555555555</v>
      </c>
      <c r="AH34" t="n">
        <v>91117.48678204948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10.1526</v>
      </c>
      <c r="E35" t="n">
        <v>9.85</v>
      </c>
      <c r="F35" t="n">
        <v>6.86</v>
      </c>
      <c r="G35" t="n">
        <v>45.71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97.78</v>
      </c>
      <c r="Q35" t="n">
        <v>204.15</v>
      </c>
      <c r="R35" t="n">
        <v>26.98</v>
      </c>
      <c r="S35" t="n">
        <v>17.37</v>
      </c>
      <c r="T35" t="n">
        <v>2689.03</v>
      </c>
      <c r="U35" t="n">
        <v>0.64</v>
      </c>
      <c r="V35" t="n">
        <v>0.74</v>
      </c>
      <c r="W35" t="n">
        <v>1.15</v>
      </c>
      <c r="X35" t="n">
        <v>0.17</v>
      </c>
      <c r="Y35" t="n">
        <v>1</v>
      </c>
      <c r="Z35" t="n">
        <v>10</v>
      </c>
      <c r="AA35" t="n">
        <v>73.6002965382317</v>
      </c>
      <c r="AB35" t="n">
        <v>100.7031727394897</v>
      </c>
      <c r="AC35" t="n">
        <v>91.0922032710486</v>
      </c>
      <c r="AD35" t="n">
        <v>73600.29653823171</v>
      </c>
      <c r="AE35" t="n">
        <v>100703.1727394897</v>
      </c>
      <c r="AF35" t="n">
        <v>2.334336782092938e-06</v>
      </c>
      <c r="AG35" t="n">
        <v>0.1368055555555555</v>
      </c>
      <c r="AH35" t="n">
        <v>91092.20327104861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10.1523</v>
      </c>
      <c r="E36" t="n">
        <v>9.85</v>
      </c>
      <c r="F36" t="n">
        <v>6.86</v>
      </c>
      <c r="G36" t="n">
        <v>45.71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97.52</v>
      </c>
      <c r="Q36" t="n">
        <v>204.16</v>
      </c>
      <c r="R36" t="n">
        <v>27.01</v>
      </c>
      <c r="S36" t="n">
        <v>17.37</v>
      </c>
      <c r="T36" t="n">
        <v>2704.23</v>
      </c>
      <c r="U36" t="n">
        <v>0.64</v>
      </c>
      <c r="V36" t="n">
        <v>0.74</v>
      </c>
      <c r="W36" t="n">
        <v>1.15</v>
      </c>
      <c r="X36" t="n">
        <v>0.17</v>
      </c>
      <c r="Y36" t="n">
        <v>1</v>
      </c>
      <c r="Z36" t="n">
        <v>10</v>
      </c>
      <c r="AA36" t="n">
        <v>73.46304094364673</v>
      </c>
      <c r="AB36" t="n">
        <v>100.5153735796892</v>
      </c>
      <c r="AC36" t="n">
        <v>90.9223273994816</v>
      </c>
      <c r="AD36" t="n">
        <v>73463.04094364673</v>
      </c>
      <c r="AE36" t="n">
        <v>100515.3735796892</v>
      </c>
      <c r="AF36" t="n">
        <v>2.334267804586227e-06</v>
      </c>
      <c r="AG36" t="n">
        <v>0.1368055555555555</v>
      </c>
      <c r="AH36" t="n">
        <v>90922.3273994816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10.1537</v>
      </c>
      <c r="E37" t="n">
        <v>9.85</v>
      </c>
      <c r="F37" t="n">
        <v>6.86</v>
      </c>
      <c r="G37" t="n">
        <v>45.71</v>
      </c>
      <c r="H37" t="n">
        <v>0.76</v>
      </c>
      <c r="I37" t="n">
        <v>9</v>
      </c>
      <c r="J37" t="n">
        <v>227.84</v>
      </c>
      <c r="K37" t="n">
        <v>56.13</v>
      </c>
      <c r="L37" t="n">
        <v>9.75</v>
      </c>
      <c r="M37" t="n">
        <v>7</v>
      </c>
      <c r="N37" t="n">
        <v>51.97</v>
      </c>
      <c r="O37" t="n">
        <v>28334.8</v>
      </c>
      <c r="P37" t="n">
        <v>97.26000000000001</v>
      </c>
      <c r="Q37" t="n">
        <v>204.14</v>
      </c>
      <c r="R37" t="n">
        <v>27</v>
      </c>
      <c r="S37" t="n">
        <v>17.37</v>
      </c>
      <c r="T37" t="n">
        <v>2699.37</v>
      </c>
      <c r="U37" t="n">
        <v>0.64</v>
      </c>
      <c r="V37" t="n">
        <v>0.74</v>
      </c>
      <c r="W37" t="n">
        <v>1.15</v>
      </c>
      <c r="X37" t="n">
        <v>0.16</v>
      </c>
      <c r="Y37" t="n">
        <v>1</v>
      </c>
      <c r="Z37" t="n">
        <v>10</v>
      </c>
      <c r="AA37" t="n">
        <v>73.31385260928629</v>
      </c>
      <c r="AB37" t="n">
        <v>100.3112475188925</v>
      </c>
      <c r="AC37" t="n">
        <v>90.7376828434346</v>
      </c>
      <c r="AD37" t="n">
        <v>73313.85260928629</v>
      </c>
      <c r="AE37" t="n">
        <v>100311.2475188925</v>
      </c>
      <c r="AF37" t="n">
        <v>2.334589699617542e-06</v>
      </c>
      <c r="AG37" t="n">
        <v>0.1368055555555555</v>
      </c>
      <c r="AH37" t="n">
        <v>90737.6828434346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10.2229</v>
      </c>
      <c r="E38" t="n">
        <v>9.779999999999999</v>
      </c>
      <c r="F38" t="n">
        <v>6.83</v>
      </c>
      <c r="G38" t="n">
        <v>51.24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96.72</v>
      </c>
      <c r="Q38" t="n">
        <v>204.19</v>
      </c>
      <c r="R38" t="n">
        <v>26.19</v>
      </c>
      <c r="S38" t="n">
        <v>17.37</v>
      </c>
      <c r="T38" t="n">
        <v>2296.61</v>
      </c>
      <c r="U38" t="n">
        <v>0.66</v>
      </c>
      <c r="V38" t="n">
        <v>0.75</v>
      </c>
      <c r="W38" t="n">
        <v>1.15</v>
      </c>
      <c r="X38" t="n">
        <v>0.14</v>
      </c>
      <c r="Y38" t="n">
        <v>1</v>
      </c>
      <c r="Z38" t="n">
        <v>10</v>
      </c>
      <c r="AA38" t="n">
        <v>72.45812654312556</v>
      </c>
      <c r="AB38" t="n">
        <v>99.14040536320236</v>
      </c>
      <c r="AC38" t="n">
        <v>89.67858421979582</v>
      </c>
      <c r="AD38" t="n">
        <v>72458.12654312556</v>
      </c>
      <c r="AE38" t="n">
        <v>99140.40536320236</v>
      </c>
      <c r="AF38" t="n">
        <v>2.350500511165405e-06</v>
      </c>
      <c r="AG38" t="n">
        <v>0.1358333333333333</v>
      </c>
      <c r="AH38" t="n">
        <v>89678.58421979583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10.236</v>
      </c>
      <c r="E39" t="n">
        <v>9.77</v>
      </c>
      <c r="F39" t="n">
        <v>6.82</v>
      </c>
      <c r="G39" t="n">
        <v>51.14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96.38</v>
      </c>
      <c r="Q39" t="n">
        <v>204.14</v>
      </c>
      <c r="R39" t="n">
        <v>25.82</v>
      </c>
      <c r="S39" t="n">
        <v>17.37</v>
      </c>
      <c r="T39" t="n">
        <v>2110.35</v>
      </c>
      <c r="U39" t="n">
        <v>0.67</v>
      </c>
      <c r="V39" t="n">
        <v>0.75</v>
      </c>
      <c r="W39" t="n">
        <v>1.15</v>
      </c>
      <c r="X39" t="n">
        <v>0.13</v>
      </c>
      <c r="Y39" t="n">
        <v>1</v>
      </c>
      <c r="Z39" t="n">
        <v>10</v>
      </c>
      <c r="AA39" t="n">
        <v>72.15924870799319</v>
      </c>
      <c r="AB39" t="n">
        <v>98.73146752361495</v>
      </c>
      <c r="AC39" t="n">
        <v>89.30867483367066</v>
      </c>
      <c r="AD39" t="n">
        <v>72159.24870799319</v>
      </c>
      <c r="AE39" t="n">
        <v>98731.46752361495</v>
      </c>
      <c r="AF39" t="n">
        <v>2.353512528958426e-06</v>
      </c>
      <c r="AG39" t="n">
        <v>0.1356944444444445</v>
      </c>
      <c r="AH39" t="n">
        <v>89308.67483367067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10.2284</v>
      </c>
      <c r="E40" t="n">
        <v>9.779999999999999</v>
      </c>
      <c r="F40" t="n">
        <v>6.83</v>
      </c>
      <c r="G40" t="n">
        <v>51.2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96.36</v>
      </c>
      <c r="Q40" t="n">
        <v>204.14</v>
      </c>
      <c r="R40" t="n">
        <v>25.97</v>
      </c>
      <c r="S40" t="n">
        <v>17.37</v>
      </c>
      <c r="T40" t="n">
        <v>2187.78</v>
      </c>
      <c r="U40" t="n">
        <v>0.67</v>
      </c>
      <c r="V40" t="n">
        <v>0.75</v>
      </c>
      <c r="W40" t="n">
        <v>1.15</v>
      </c>
      <c r="X40" t="n">
        <v>0.14</v>
      </c>
      <c r="Y40" t="n">
        <v>1</v>
      </c>
      <c r="Z40" t="n">
        <v>10</v>
      </c>
      <c r="AA40" t="n">
        <v>72.22875754591105</v>
      </c>
      <c r="AB40" t="n">
        <v>98.82657258216761</v>
      </c>
      <c r="AC40" t="n">
        <v>89.39470319891589</v>
      </c>
      <c r="AD40" t="n">
        <v>72228.75754591105</v>
      </c>
      <c r="AE40" t="n">
        <v>98826.57258216762</v>
      </c>
      <c r="AF40" t="n">
        <v>2.351765098788429e-06</v>
      </c>
      <c r="AG40" t="n">
        <v>0.1358333333333333</v>
      </c>
      <c r="AH40" t="n">
        <v>89394.70319891589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10.2235</v>
      </c>
      <c r="E41" t="n">
        <v>9.779999999999999</v>
      </c>
      <c r="F41" t="n">
        <v>6.83</v>
      </c>
      <c r="G41" t="n">
        <v>51.23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96.22</v>
      </c>
      <c r="Q41" t="n">
        <v>204.14</v>
      </c>
      <c r="R41" t="n">
        <v>26.1</v>
      </c>
      <c r="S41" t="n">
        <v>17.37</v>
      </c>
      <c r="T41" t="n">
        <v>2253.54</v>
      </c>
      <c r="U41" t="n">
        <v>0.67</v>
      </c>
      <c r="V41" t="n">
        <v>0.75</v>
      </c>
      <c r="W41" t="n">
        <v>1.15</v>
      </c>
      <c r="X41" t="n">
        <v>0.14</v>
      </c>
      <c r="Y41" t="n">
        <v>1</v>
      </c>
      <c r="Z41" t="n">
        <v>10</v>
      </c>
      <c r="AA41" t="n">
        <v>72.18784782307615</v>
      </c>
      <c r="AB41" t="n">
        <v>98.77059809457533</v>
      </c>
      <c r="AC41" t="n">
        <v>89.34407083785869</v>
      </c>
      <c r="AD41" t="n">
        <v>72187.84782307615</v>
      </c>
      <c r="AE41" t="n">
        <v>98770.59809457534</v>
      </c>
      <c r="AF41" t="n">
        <v>2.350638466178826e-06</v>
      </c>
      <c r="AG41" t="n">
        <v>0.1358333333333333</v>
      </c>
      <c r="AH41" t="n">
        <v>89344.0708378587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10.2311</v>
      </c>
      <c r="E42" t="n">
        <v>9.77</v>
      </c>
      <c r="F42" t="n">
        <v>6.82</v>
      </c>
      <c r="G42" t="n">
        <v>51.18</v>
      </c>
      <c r="H42" t="n">
        <v>0.85</v>
      </c>
      <c r="I42" t="n">
        <v>8</v>
      </c>
      <c r="J42" t="n">
        <v>229.96</v>
      </c>
      <c r="K42" t="n">
        <v>56.13</v>
      </c>
      <c r="L42" t="n">
        <v>11</v>
      </c>
      <c r="M42" t="n">
        <v>6</v>
      </c>
      <c r="N42" t="n">
        <v>52.83</v>
      </c>
      <c r="O42" t="n">
        <v>28595.54</v>
      </c>
      <c r="P42" t="n">
        <v>96.12</v>
      </c>
      <c r="Q42" t="n">
        <v>204.14</v>
      </c>
      <c r="R42" t="n">
        <v>25.95</v>
      </c>
      <c r="S42" t="n">
        <v>17.37</v>
      </c>
      <c r="T42" t="n">
        <v>2177.65</v>
      </c>
      <c r="U42" t="n">
        <v>0.67</v>
      </c>
      <c r="V42" t="n">
        <v>0.75</v>
      </c>
      <c r="W42" t="n">
        <v>1.15</v>
      </c>
      <c r="X42" t="n">
        <v>0.13</v>
      </c>
      <c r="Y42" t="n">
        <v>1</v>
      </c>
      <c r="Z42" t="n">
        <v>10</v>
      </c>
      <c r="AA42" t="n">
        <v>72.05450788493222</v>
      </c>
      <c r="AB42" t="n">
        <v>98.58815650866401</v>
      </c>
      <c r="AC42" t="n">
        <v>89.17904122084833</v>
      </c>
      <c r="AD42" t="n">
        <v>72054.50788493222</v>
      </c>
      <c r="AE42" t="n">
        <v>98588.15650866402</v>
      </c>
      <c r="AF42" t="n">
        <v>2.352385896348822e-06</v>
      </c>
      <c r="AG42" t="n">
        <v>0.1356944444444445</v>
      </c>
      <c r="AH42" t="n">
        <v>89179.04122084833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10.2252</v>
      </c>
      <c r="E43" t="n">
        <v>9.779999999999999</v>
      </c>
      <c r="F43" t="n">
        <v>6.83</v>
      </c>
      <c r="G43" t="n">
        <v>51.22</v>
      </c>
      <c r="H43" t="n">
        <v>0.87</v>
      </c>
      <c r="I43" t="n">
        <v>8</v>
      </c>
      <c r="J43" t="n">
        <v>230.38</v>
      </c>
      <c r="K43" t="n">
        <v>56.13</v>
      </c>
      <c r="L43" t="n">
        <v>11.25</v>
      </c>
      <c r="M43" t="n">
        <v>6</v>
      </c>
      <c r="N43" t="n">
        <v>53</v>
      </c>
      <c r="O43" t="n">
        <v>28647.87</v>
      </c>
      <c r="P43" t="n">
        <v>95.83</v>
      </c>
      <c r="Q43" t="n">
        <v>204.14</v>
      </c>
      <c r="R43" t="n">
        <v>26.08</v>
      </c>
      <c r="S43" t="n">
        <v>17.37</v>
      </c>
      <c r="T43" t="n">
        <v>2243</v>
      </c>
      <c r="U43" t="n">
        <v>0.67</v>
      </c>
      <c r="V43" t="n">
        <v>0.75</v>
      </c>
      <c r="W43" t="n">
        <v>1.15</v>
      </c>
      <c r="X43" t="n">
        <v>0.14</v>
      </c>
      <c r="Y43" t="n">
        <v>1</v>
      </c>
      <c r="Z43" t="n">
        <v>10</v>
      </c>
      <c r="AA43" t="n">
        <v>71.9686331249151</v>
      </c>
      <c r="AB43" t="n">
        <v>98.47065887348161</v>
      </c>
      <c r="AC43" t="n">
        <v>89.07275739505872</v>
      </c>
      <c r="AD43" t="n">
        <v>71968.6331249151</v>
      </c>
      <c r="AE43" t="n">
        <v>98470.65887348162</v>
      </c>
      <c r="AF43" t="n">
        <v>2.351029338716851e-06</v>
      </c>
      <c r="AG43" t="n">
        <v>0.1358333333333333</v>
      </c>
      <c r="AH43" t="n">
        <v>89072.75739505871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10.2987</v>
      </c>
      <c r="E44" t="n">
        <v>9.710000000000001</v>
      </c>
      <c r="F44" t="n">
        <v>6.8</v>
      </c>
      <c r="G44" t="n">
        <v>58.3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5</v>
      </c>
      <c r="N44" t="n">
        <v>53.18</v>
      </c>
      <c r="O44" t="n">
        <v>28700.26</v>
      </c>
      <c r="P44" t="n">
        <v>95.34999999999999</v>
      </c>
      <c r="Q44" t="n">
        <v>204.14</v>
      </c>
      <c r="R44" t="n">
        <v>25.26</v>
      </c>
      <c r="S44" t="n">
        <v>17.37</v>
      </c>
      <c r="T44" t="n">
        <v>1834.85</v>
      </c>
      <c r="U44" t="n">
        <v>0.6899999999999999</v>
      </c>
      <c r="V44" t="n">
        <v>0.75</v>
      </c>
      <c r="W44" t="n">
        <v>1.15</v>
      </c>
      <c r="X44" t="n">
        <v>0.11</v>
      </c>
      <c r="Y44" t="n">
        <v>1</v>
      </c>
      <c r="Z44" t="n">
        <v>10</v>
      </c>
      <c r="AA44" t="n">
        <v>71.13072959271045</v>
      </c>
      <c r="AB44" t="n">
        <v>97.32420229502488</v>
      </c>
      <c r="AC44" t="n">
        <v>88.03571702338762</v>
      </c>
      <c r="AD44" t="n">
        <v>71130.72959271046</v>
      </c>
      <c r="AE44" t="n">
        <v>97324.20229502488</v>
      </c>
      <c r="AF44" t="n">
        <v>2.367928827860897e-06</v>
      </c>
      <c r="AG44" t="n">
        <v>0.1348611111111111</v>
      </c>
      <c r="AH44" t="n">
        <v>88035.71702338762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10.2889</v>
      </c>
      <c r="E45" t="n">
        <v>9.720000000000001</v>
      </c>
      <c r="F45" t="n">
        <v>6.81</v>
      </c>
      <c r="G45" t="n">
        <v>58.38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5</v>
      </c>
      <c r="N45" t="n">
        <v>53.36</v>
      </c>
      <c r="O45" t="n">
        <v>28752.71</v>
      </c>
      <c r="P45" t="n">
        <v>95.61</v>
      </c>
      <c r="Q45" t="n">
        <v>204.14</v>
      </c>
      <c r="R45" t="n">
        <v>25.53</v>
      </c>
      <c r="S45" t="n">
        <v>17.37</v>
      </c>
      <c r="T45" t="n">
        <v>1971.3</v>
      </c>
      <c r="U45" t="n">
        <v>0.68</v>
      </c>
      <c r="V45" t="n">
        <v>0.75</v>
      </c>
      <c r="W45" t="n">
        <v>1.15</v>
      </c>
      <c r="X45" t="n">
        <v>0.12</v>
      </c>
      <c r="Y45" t="n">
        <v>1</v>
      </c>
      <c r="Z45" t="n">
        <v>10</v>
      </c>
      <c r="AA45" t="n">
        <v>71.36193240892186</v>
      </c>
      <c r="AB45" t="n">
        <v>97.64054418811354</v>
      </c>
      <c r="AC45" t="n">
        <v>88.32186769018863</v>
      </c>
      <c r="AD45" t="n">
        <v>71361.93240892186</v>
      </c>
      <c r="AE45" t="n">
        <v>97640.54418811353</v>
      </c>
      <c r="AF45" t="n">
        <v>2.36567556264169e-06</v>
      </c>
      <c r="AG45" t="n">
        <v>0.135</v>
      </c>
      <c r="AH45" t="n">
        <v>88321.86769018862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10.2954</v>
      </c>
      <c r="E46" t="n">
        <v>9.710000000000001</v>
      </c>
      <c r="F46" t="n">
        <v>6.8</v>
      </c>
      <c r="G46" t="n">
        <v>58.33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5</v>
      </c>
      <c r="N46" t="n">
        <v>53.53</v>
      </c>
      <c r="O46" t="n">
        <v>28805.23</v>
      </c>
      <c r="P46" t="n">
        <v>95.72</v>
      </c>
      <c r="Q46" t="n">
        <v>204.14</v>
      </c>
      <c r="R46" t="n">
        <v>25.29</v>
      </c>
      <c r="S46" t="n">
        <v>17.37</v>
      </c>
      <c r="T46" t="n">
        <v>1854.33</v>
      </c>
      <c r="U46" t="n">
        <v>0.6899999999999999</v>
      </c>
      <c r="V46" t="n">
        <v>0.75</v>
      </c>
      <c r="W46" t="n">
        <v>1.15</v>
      </c>
      <c r="X46" t="n">
        <v>0.11</v>
      </c>
      <c r="Y46" t="n">
        <v>1</v>
      </c>
      <c r="Z46" t="n">
        <v>10</v>
      </c>
      <c r="AA46" t="n">
        <v>71.34843254176371</v>
      </c>
      <c r="AB46" t="n">
        <v>97.62207307429568</v>
      </c>
      <c r="AC46" t="n">
        <v>88.30515943354916</v>
      </c>
      <c r="AD46" t="n">
        <v>71348.43254176372</v>
      </c>
      <c r="AE46" t="n">
        <v>97622.07307429568</v>
      </c>
      <c r="AF46" t="n">
        <v>2.367170075287082e-06</v>
      </c>
      <c r="AG46" t="n">
        <v>0.1348611111111111</v>
      </c>
      <c r="AH46" t="n">
        <v>88305.15943354917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10.2913</v>
      </c>
      <c r="E47" t="n">
        <v>9.720000000000001</v>
      </c>
      <c r="F47" t="n">
        <v>6.81</v>
      </c>
      <c r="G47" t="n">
        <v>58.36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5</v>
      </c>
      <c r="N47" t="n">
        <v>53.71</v>
      </c>
      <c r="O47" t="n">
        <v>28857.81</v>
      </c>
      <c r="P47" t="n">
        <v>95.65000000000001</v>
      </c>
      <c r="Q47" t="n">
        <v>204.14</v>
      </c>
      <c r="R47" t="n">
        <v>25.62</v>
      </c>
      <c r="S47" t="n">
        <v>17.37</v>
      </c>
      <c r="T47" t="n">
        <v>2018.85</v>
      </c>
      <c r="U47" t="n">
        <v>0.68</v>
      </c>
      <c r="V47" t="n">
        <v>0.75</v>
      </c>
      <c r="W47" t="n">
        <v>1.14</v>
      </c>
      <c r="X47" t="n">
        <v>0.12</v>
      </c>
      <c r="Y47" t="n">
        <v>1</v>
      </c>
      <c r="Z47" t="n">
        <v>10</v>
      </c>
      <c r="AA47" t="n">
        <v>71.3669309508148</v>
      </c>
      <c r="AB47" t="n">
        <v>97.64738341365155</v>
      </c>
      <c r="AC47" t="n">
        <v>88.32805418964021</v>
      </c>
      <c r="AD47" t="n">
        <v>71366.9309508148</v>
      </c>
      <c r="AE47" t="n">
        <v>97647.38341365155</v>
      </c>
      <c r="AF47" t="n">
        <v>2.366227382695373e-06</v>
      </c>
      <c r="AG47" t="n">
        <v>0.135</v>
      </c>
      <c r="AH47" t="n">
        <v>88328.05418964021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10.2901</v>
      </c>
      <c r="E48" t="n">
        <v>9.720000000000001</v>
      </c>
      <c r="F48" t="n">
        <v>6.81</v>
      </c>
      <c r="G48" t="n">
        <v>58.37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5</v>
      </c>
      <c r="N48" t="n">
        <v>53.88</v>
      </c>
      <c r="O48" t="n">
        <v>28910.45</v>
      </c>
      <c r="P48" t="n">
        <v>95.53</v>
      </c>
      <c r="Q48" t="n">
        <v>204.15</v>
      </c>
      <c r="R48" t="n">
        <v>25.59</v>
      </c>
      <c r="S48" t="n">
        <v>17.37</v>
      </c>
      <c r="T48" t="n">
        <v>2004.01</v>
      </c>
      <c r="U48" t="n">
        <v>0.68</v>
      </c>
      <c r="V48" t="n">
        <v>0.75</v>
      </c>
      <c r="W48" t="n">
        <v>1.15</v>
      </c>
      <c r="X48" t="n">
        <v>0.12</v>
      </c>
      <c r="Y48" t="n">
        <v>1</v>
      </c>
      <c r="Z48" t="n">
        <v>10</v>
      </c>
      <c r="AA48" t="n">
        <v>71.31154659055233</v>
      </c>
      <c r="AB48" t="n">
        <v>97.57160408855493</v>
      </c>
      <c r="AC48" t="n">
        <v>88.25950713697382</v>
      </c>
      <c r="AD48" t="n">
        <v>71311.54659055233</v>
      </c>
      <c r="AE48" t="n">
        <v>97571.60408855493</v>
      </c>
      <c r="AF48" t="n">
        <v>2.365951472668532e-06</v>
      </c>
      <c r="AG48" t="n">
        <v>0.135</v>
      </c>
      <c r="AH48" t="n">
        <v>88259.50713697383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10.291</v>
      </c>
      <c r="E49" t="n">
        <v>9.720000000000001</v>
      </c>
      <c r="F49" t="n">
        <v>6.81</v>
      </c>
      <c r="G49" t="n">
        <v>58.36</v>
      </c>
      <c r="H49" t="n">
        <v>0.97</v>
      </c>
      <c r="I49" t="n">
        <v>7</v>
      </c>
      <c r="J49" t="n">
        <v>232.94</v>
      </c>
      <c r="K49" t="n">
        <v>56.13</v>
      </c>
      <c r="L49" t="n">
        <v>12.75</v>
      </c>
      <c r="M49" t="n">
        <v>5</v>
      </c>
      <c r="N49" t="n">
        <v>54.06</v>
      </c>
      <c r="O49" t="n">
        <v>28963.15</v>
      </c>
      <c r="P49" t="n">
        <v>95.28</v>
      </c>
      <c r="Q49" t="n">
        <v>204.15</v>
      </c>
      <c r="R49" t="n">
        <v>25.58</v>
      </c>
      <c r="S49" t="n">
        <v>17.37</v>
      </c>
      <c r="T49" t="n">
        <v>1997.89</v>
      </c>
      <c r="U49" t="n">
        <v>0.68</v>
      </c>
      <c r="V49" t="n">
        <v>0.75</v>
      </c>
      <c r="W49" t="n">
        <v>1.15</v>
      </c>
      <c r="X49" t="n">
        <v>0.12</v>
      </c>
      <c r="Y49" t="n">
        <v>1</v>
      </c>
      <c r="Z49" t="n">
        <v>10</v>
      </c>
      <c r="AA49" t="n">
        <v>71.17329150235011</v>
      </c>
      <c r="AB49" t="n">
        <v>97.38243737749275</v>
      </c>
      <c r="AC49" t="n">
        <v>88.08839423131822</v>
      </c>
      <c r="AD49" t="n">
        <v>71173.29150235011</v>
      </c>
      <c r="AE49" t="n">
        <v>97382.43737749275</v>
      </c>
      <c r="AF49" t="n">
        <v>2.366158405188663e-06</v>
      </c>
      <c r="AG49" t="n">
        <v>0.135</v>
      </c>
      <c r="AH49" t="n">
        <v>88088.39423131822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10.2881</v>
      </c>
      <c r="E50" t="n">
        <v>9.720000000000001</v>
      </c>
      <c r="F50" t="n">
        <v>6.81</v>
      </c>
      <c r="G50" t="n">
        <v>58.39</v>
      </c>
      <c r="H50" t="n">
        <v>0.99</v>
      </c>
      <c r="I50" t="n">
        <v>7</v>
      </c>
      <c r="J50" t="n">
        <v>233.37</v>
      </c>
      <c r="K50" t="n">
        <v>56.13</v>
      </c>
      <c r="L50" t="n">
        <v>13</v>
      </c>
      <c r="M50" t="n">
        <v>5</v>
      </c>
      <c r="N50" t="n">
        <v>54.24</v>
      </c>
      <c r="O50" t="n">
        <v>29015.91</v>
      </c>
      <c r="P50" t="n">
        <v>95.06</v>
      </c>
      <c r="Q50" t="n">
        <v>204.14</v>
      </c>
      <c r="R50" t="n">
        <v>25.72</v>
      </c>
      <c r="S50" t="n">
        <v>17.37</v>
      </c>
      <c r="T50" t="n">
        <v>2067.47</v>
      </c>
      <c r="U50" t="n">
        <v>0.68</v>
      </c>
      <c r="V50" t="n">
        <v>0.75</v>
      </c>
      <c r="W50" t="n">
        <v>1.14</v>
      </c>
      <c r="X50" t="n">
        <v>0.12</v>
      </c>
      <c r="Y50" t="n">
        <v>1</v>
      </c>
      <c r="Z50" t="n">
        <v>10</v>
      </c>
      <c r="AA50" t="n">
        <v>71.0763923258166</v>
      </c>
      <c r="AB50" t="n">
        <v>97.24985564926969</v>
      </c>
      <c r="AC50" t="n">
        <v>87.9684659171571</v>
      </c>
      <c r="AD50" t="n">
        <v>71076.3923258166</v>
      </c>
      <c r="AE50" t="n">
        <v>97249.8556492697</v>
      </c>
      <c r="AF50" t="n">
        <v>2.365491622623796e-06</v>
      </c>
      <c r="AG50" t="n">
        <v>0.135</v>
      </c>
      <c r="AH50" t="n">
        <v>87968.46591715711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10.2889</v>
      </c>
      <c r="E51" t="n">
        <v>9.720000000000001</v>
      </c>
      <c r="F51" t="n">
        <v>6.81</v>
      </c>
      <c r="G51" t="n">
        <v>58.38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94.81</v>
      </c>
      <c r="Q51" t="n">
        <v>204.16</v>
      </c>
      <c r="R51" t="n">
        <v>25.61</v>
      </c>
      <c r="S51" t="n">
        <v>17.37</v>
      </c>
      <c r="T51" t="n">
        <v>2010.86</v>
      </c>
      <c r="U51" t="n">
        <v>0.68</v>
      </c>
      <c r="V51" t="n">
        <v>0.75</v>
      </c>
      <c r="W51" t="n">
        <v>1.15</v>
      </c>
      <c r="X51" t="n">
        <v>0.12</v>
      </c>
      <c r="Y51" t="n">
        <v>1</v>
      </c>
      <c r="Z51" t="n">
        <v>10</v>
      </c>
      <c r="AA51" t="n">
        <v>70.9388000183294</v>
      </c>
      <c r="AB51" t="n">
        <v>97.06159578402162</v>
      </c>
      <c r="AC51" t="n">
        <v>87.79817330922388</v>
      </c>
      <c r="AD51" t="n">
        <v>70938.80001832941</v>
      </c>
      <c r="AE51" t="n">
        <v>97061.59578402161</v>
      </c>
      <c r="AF51" t="n">
        <v>2.36567556264169e-06</v>
      </c>
      <c r="AG51" t="n">
        <v>0.135</v>
      </c>
      <c r="AH51" t="n">
        <v>87798.17330922389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10.3606</v>
      </c>
      <c r="E52" t="n">
        <v>9.65</v>
      </c>
      <c r="F52" t="n">
        <v>6.79</v>
      </c>
      <c r="G52" t="n">
        <v>67.86</v>
      </c>
      <c r="H52" t="n">
        <v>1.02</v>
      </c>
      <c r="I52" t="n">
        <v>6</v>
      </c>
      <c r="J52" t="n">
        <v>234.22</v>
      </c>
      <c r="K52" t="n">
        <v>56.13</v>
      </c>
      <c r="L52" t="n">
        <v>13.5</v>
      </c>
      <c r="M52" t="n">
        <v>4</v>
      </c>
      <c r="N52" t="n">
        <v>54.6</v>
      </c>
      <c r="O52" t="n">
        <v>29121.64</v>
      </c>
      <c r="P52" t="n">
        <v>94.13</v>
      </c>
      <c r="Q52" t="n">
        <v>204.14</v>
      </c>
      <c r="R52" t="n">
        <v>24.75</v>
      </c>
      <c r="S52" t="n">
        <v>17.37</v>
      </c>
      <c r="T52" t="n">
        <v>1588.75</v>
      </c>
      <c r="U52" t="n">
        <v>0.7</v>
      </c>
      <c r="V52" t="n">
        <v>0.75</v>
      </c>
      <c r="W52" t="n">
        <v>1.15</v>
      </c>
      <c r="X52" t="n">
        <v>0.09</v>
      </c>
      <c r="Y52" t="n">
        <v>1</v>
      </c>
      <c r="Z52" t="n">
        <v>10</v>
      </c>
      <c r="AA52" t="n">
        <v>70.04734080920798</v>
      </c>
      <c r="AB52" t="n">
        <v>95.84186196569765</v>
      </c>
      <c r="AC52" t="n">
        <v>86.6948491746132</v>
      </c>
      <c r="AD52" t="n">
        <v>70047.34080920798</v>
      </c>
      <c r="AE52" t="n">
        <v>95841.86196569765</v>
      </c>
      <c r="AF52" t="n">
        <v>2.382161186745473e-06</v>
      </c>
      <c r="AG52" t="n">
        <v>0.1340277777777778</v>
      </c>
      <c r="AH52" t="n">
        <v>86694.84917461319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10.3621</v>
      </c>
      <c r="E53" t="n">
        <v>9.65</v>
      </c>
      <c r="F53" t="n">
        <v>6.78</v>
      </c>
      <c r="G53" t="n">
        <v>67.84</v>
      </c>
      <c r="H53" t="n">
        <v>1.04</v>
      </c>
      <c r="I53" t="n">
        <v>6</v>
      </c>
      <c r="J53" t="n">
        <v>234.65</v>
      </c>
      <c r="K53" t="n">
        <v>56.13</v>
      </c>
      <c r="L53" t="n">
        <v>13.75</v>
      </c>
      <c r="M53" t="n">
        <v>4</v>
      </c>
      <c r="N53" t="n">
        <v>54.78</v>
      </c>
      <c r="O53" t="n">
        <v>29174.59</v>
      </c>
      <c r="P53" t="n">
        <v>94.16</v>
      </c>
      <c r="Q53" t="n">
        <v>204.15</v>
      </c>
      <c r="R53" t="n">
        <v>24.71</v>
      </c>
      <c r="S53" t="n">
        <v>17.37</v>
      </c>
      <c r="T53" t="n">
        <v>1565.06</v>
      </c>
      <c r="U53" t="n">
        <v>0.7</v>
      </c>
      <c r="V53" t="n">
        <v>0.75</v>
      </c>
      <c r="W53" t="n">
        <v>1.15</v>
      </c>
      <c r="X53" t="n">
        <v>0.09</v>
      </c>
      <c r="Y53" t="n">
        <v>1</v>
      </c>
      <c r="Z53" t="n">
        <v>10</v>
      </c>
      <c r="AA53" t="n">
        <v>70.02599983051813</v>
      </c>
      <c r="AB53" t="n">
        <v>95.81266229715668</v>
      </c>
      <c r="AC53" t="n">
        <v>86.66843628145578</v>
      </c>
      <c r="AD53" t="n">
        <v>70025.99983051814</v>
      </c>
      <c r="AE53" t="n">
        <v>95812.66229715668</v>
      </c>
      <c r="AF53" t="n">
        <v>2.382506074279025e-06</v>
      </c>
      <c r="AG53" t="n">
        <v>0.1340277777777778</v>
      </c>
      <c r="AH53" t="n">
        <v>86668.43628145578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10.36</v>
      </c>
      <c r="E54" t="n">
        <v>9.65</v>
      </c>
      <c r="F54" t="n">
        <v>6.79</v>
      </c>
      <c r="G54" t="n">
        <v>67.86</v>
      </c>
      <c r="H54" t="n">
        <v>1.06</v>
      </c>
      <c r="I54" t="n">
        <v>6</v>
      </c>
      <c r="J54" t="n">
        <v>235.08</v>
      </c>
      <c r="K54" t="n">
        <v>56.13</v>
      </c>
      <c r="L54" t="n">
        <v>14</v>
      </c>
      <c r="M54" t="n">
        <v>4</v>
      </c>
      <c r="N54" t="n">
        <v>54.96</v>
      </c>
      <c r="O54" t="n">
        <v>29227.61</v>
      </c>
      <c r="P54" t="n">
        <v>94.15000000000001</v>
      </c>
      <c r="Q54" t="n">
        <v>204.15</v>
      </c>
      <c r="R54" t="n">
        <v>24.87</v>
      </c>
      <c r="S54" t="n">
        <v>17.37</v>
      </c>
      <c r="T54" t="n">
        <v>1646.68</v>
      </c>
      <c r="U54" t="n">
        <v>0.7</v>
      </c>
      <c r="V54" t="n">
        <v>0.75</v>
      </c>
      <c r="W54" t="n">
        <v>1.14</v>
      </c>
      <c r="X54" t="n">
        <v>0.1</v>
      </c>
      <c r="Y54" t="n">
        <v>1</v>
      </c>
      <c r="Z54" t="n">
        <v>10</v>
      </c>
      <c r="AA54" t="n">
        <v>70.06178208647039</v>
      </c>
      <c r="AB54" t="n">
        <v>95.86162115835226</v>
      </c>
      <c r="AC54" t="n">
        <v>86.71272257765308</v>
      </c>
      <c r="AD54" t="n">
        <v>70061.78208647038</v>
      </c>
      <c r="AE54" t="n">
        <v>95861.62115835227</v>
      </c>
      <c r="AF54" t="n">
        <v>2.382023231732052e-06</v>
      </c>
      <c r="AG54" t="n">
        <v>0.1340277777777778</v>
      </c>
      <c r="AH54" t="n">
        <v>86712.72257765308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10.3561</v>
      </c>
      <c r="E55" t="n">
        <v>9.66</v>
      </c>
      <c r="F55" t="n">
        <v>6.79</v>
      </c>
      <c r="G55" t="n">
        <v>67.90000000000001</v>
      </c>
      <c r="H55" t="n">
        <v>1.08</v>
      </c>
      <c r="I55" t="n">
        <v>6</v>
      </c>
      <c r="J55" t="n">
        <v>235.51</v>
      </c>
      <c r="K55" t="n">
        <v>56.13</v>
      </c>
      <c r="L55" t="n">
        <v>14.25</v>
      </c>
      <c r="M55" t="n">
        <v>4</v>
      </c>
      <c r="N55" t="n">
        <v>55.14</v>
      </c>
      <c r="O55" t="n">
        <v>29280.69</v>
      </c>
      <c r="P55" t="n">
        <v>94.33</v>
      </c>
      <c r="Q55" t="n">
        <v>204.17</v>
      </c>
      <c r="R55" t="n">
        <v>24.89</v>
      </c>
      <c r="S55" t="n">
        <v>17.37</v>
      </c>
      <c r="T55" t="n">
        <v>1656.09</v>
      </c>
      <c r="U55" t="n">
        <v>0.7</v>
      </c>
      <c r="V55" t="n">
        <v>0.75</v>
      </c>
      <c r="W55" t="n">
        <v>1.15</v>
      </c>
      <c r="X55" t="n">
        <v>0.1</v>
      </c>
      <c r="Y55" t="n">
        <v>1</v>
      </c>
      <c r="Z55" t="n">
        <v>10</v>
      </c>
      <c r="AA55" t="n">
        <v>70.1824424739678</v>
      </c>
      <c r="AB55" t="n">
        <v>96.02671402368672</v>
      </c>
      <c r="AC55" t="n">
        <v>86.86205921162936</v>
      </c>
      <c r="AD55" t="n">
        <v>70182.44247396779</v>
      </c>
      <c r="AE55" t="n">
        <v>96026.71402368673</v>
      </c>
      <c r="AF55" t="n">
        <v>2.381126524144817e-06</v>
      </c>
      <c r="AG55" t="n">
        <v>0.1341666666666667</v>
      </c>
      <c r="AH55" t="n">
        <v>86862.05921162936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10.3576</v>
      </c>
      <c r="E56" t="n">
        <v>9.65</v>
      </c>
      <c r="F56" t="n">
        <v>6.79</v>
      </c>
      <c r="G56" t="n">
        <v>67.89</v>
      </c>
      <c r="H56" t="n">
        <v>1.09</v>
      </c>
      <c r="I56" t="n">
        <v>6</v>
      </c>
      <c r="J56" t="n">
        <v>235.94</v>
      </c>
      <c r="K56" t="n">
        <v>56.13</v>
      </c>
      <c r="L56" t="n">
        <v>14.5</v>
      </c>
      <c r="M56" t="n">
        <v>4</v>
      </c>
      <c r="N56" t="n">
        <v>55.32</v>
      </c>
      <c r="O56" t="n">
        <v>29333.84</v>
      </c>
      <c r="P56" t="n">
        <v>94.29000000000001</v>
      </c>
      <c r="Q56" t="n">
        <v>204.14</v>
      </c>
      <c r="R56" t="n">
        <v>24.98</v>
      </c>
      <c r="S56" t="n">
        <v>17.37</v>
      </c>
      <c r="T56" t="n">
        <v>1699.99</v>
      </c>
      <c r="U56" t="n">
        <v>0.7</v>
      </c>
      <c r="V56" t="n">
        <v>0.75</v>
      </c>
      <c r="W56" t="n">
        <v>1.14</v>
      </c>
      <c r="X56" t="n">
        <v>0.1</v>
      </c>
      <c r="Y56" t="n">
        <v>1</v>
      </c>
      <c r="Z56" t="n">
        <v>10</v>
      </c>
      <c r="AA56" t="n">
        <v>70.1510883642602</v>
      </c>
      <c r="AB56" t="n">
        <v>95.98381394753912</v>
      </c>
      <c r="AC56" t="n">
        <v>86.82325345853862</v>
      </c>
      <c r="AD56" t="n">
        <v>70151.0883642602</v>
      </c>
      <c r="AE56" t="n">
        <v>95983.81394753912</v>
      </c>
      <c r="AF56" t="n">
        <v>2.381471411678369e-06</v>
      </c>
      <c r="AG56" t="n">
        <v>0.1340277777777778</v>
      </c>
      <c r="AH56" t="n">
        <v>86823.25345853862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10.366</v>
      </c>
      <c r="E57" t="n">
        <v>9.65</v>
      </c>
      <c r="F57" t="n">
        <v>6.78</v>
      </c>
      <c r="G57" t="n">
        <v>67.81</v>
      </c>
      <c r="H57" t="n">
        <v>1.11</v>
      </c>
      <c r="I57" t="n">
        <v>6</v>
      </c>
      <c r="J57" t="n">
        <v>236.37</v>
      </c>
      <c r="K57" t="n">
        <v>56.13</v>
      </c>
      <c r="L57" t="n">
        <v>14.75</v>
      </c>
      <c r="M57" t="n">
        <v>4</v>
      </c>
      <c r="N57" t="n">
        <v>55.5</v>
      </c>
      <c r="O57" t="n">
        <v>29387.05</v>
      </c>
      <c r="P57" t="n">
        <v>94.12</v>
      </c>
      <c r="Q57" t="n">
        <v>204.14</v>
      </c>
      <c r="R57" t="n">
        <v>24.61</v>
      </c>
      <c r="S57" t="n">
        <v>17.37</v>
      </c>
      <c r="T57" t="n">
        <v>1518.5</v>
      </c>
      <c r="U57" t="n">
        <v>0.71</v>
      </c>
      <c r="V57" t="n">
        <v>0.75</v>
      </c>
      <c r="W57" t="n">
        <v>1.15</v>
      </c>
      <c r="X57" t="n">
        <v>0.09</v>
      </c>
      <c r="Y57" t="n">
        <v>1</v>
      </c>
      <c r="Z57" t="n">
        <v>10</v>
      </c>
      <c r="AA57" t="n">
        <v>69.97944222777789</v>
      </c>
      <c r="AB57" t="n">
        <v>95.74896013111105</v>
      </c>
      <c r="AC57" t="n">
        <v>86.61081376073098</v>
      </c>
      <c r="AD57" t="n">
        <v>69979.44222777789</v>
      </c>
      <c r="AE57" t="n">
        <v>95748.96013111105</v>
      </c>
      <c r="AF57" t="n">
        <v>2.38340278186626e-06</v>
      </c>
      <c r="AG57" t="n">
        <v>0.1340277777777778</v>
      </c>
      <c r="AH57" t="n">
        <v>86610.81376073098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10.3612</v>
      </c>
      <c r="E58" t="n">
        <v>9.65</v>
      </c>
      <c r="F58" t="n">
        <v>6.79</v>
      </c>
      <c r="G58" t="n">
        <v>67.84999999999999</v>
      </c>
      <c r="H58" t="n">
        <v>1.13</v>
      </c>
      <c r="I58" t="n">
        <v>6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93.81999999999999</v>
      </c>
      <c r="Q58" t="n">
        <v>204.14</v>
      </c>
      <c r="R58" t="n">
        <v>24.72</v>
      </c>
      <c r="S58" t="n">
        <v>17.37</v>
      </c>
      <c r="T58" t="n">
        <v>1574.64</v>
      </c>
      <c r="U58" t="n">
        <v>0.7</v>
      </c>
      <c r="V58" t="n">
        <v>0.75</v>
      </c>
      <c r="W58" t="n">
        <v>1.15</v>
      </c>
      <c r="X58" t="n">
        <v>0.09</v>
      </c>
      <c r="Y58" t="n">
        <v>1</v>
      </c>
      <c r="Z58" t="n">
        <v>10</v>
      </c>
      <c r="AA58" t="n">
        <v>69.88058603014225</v>
      </c>
      <c r="AB58" t="n">
        <v>95.61370072027839</v>
      </c>
      <c r="AC58" t="n">
        <v>86.48846331823034</v>
      </c>
      <c r="AD58" t="n">
        <v>69880.58603014225</v>
      </c>
      <c r="AE58" t="n">
        <v>95613.70072027839</v>
      </c>
      <c r="AF58" t="n">
        <v>2.382299141758894e-06</v>
      </c>
      <c r="AG58" t="n">
        <v>0.1340277777777778</v>
      </c>
      <c r="AH58" t="n">
        <v>86488.46331823035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10.3567</v>
      </c>
      <c r="E59" t="n">
        <v>9.66</v>
      </c>
      <c r="F59" t="n">
        <v>6.79</v>
      </c>
      <c r="G59" t="n">
        <v>67.89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93.77</v>
      </c>
      <c r="Q59" t="n">
        <v>204.14</v>
      </c>
      <c r="R59" t="n">
        <v>24.91</v>
      </c>
      <c r="S59" t="n">
        <v>17.37</v>
      </c>
      <c r="T59" t="n">
        <v>1669.66</v>
      </c>
      <c r="U59" t="n">
        <v>0.7</v>
      </c>
      <c r="V59" t="n">
        <v>0.75</v>
      </c>
      <c r="W59" t="n">
        <v>1.15</v>
      </c>
      <c r="X59" t="n">
        <v>0.1</v>
      </c>
      <c r="Y59" t="n">
        <v>1</v>
      </c>
      <c r="Z59" t="n">
        <v>10</v>
      </c>
      <c r="AA59" t="n">
        <v>69.88424420296273</v>
      </c>
      <c r="AB59" t="n">
        <v>95.61870599371854</v>
      </c>
      <c r="AC59" t="n">
        <v>86.49299089539834</v>
      </c>
      <c r="AD59" t="n">
        <v>69884.24420296273</v>
      </c>
      <c r="AE59" t="n">
        <v>95618.70599371854</v>
      </c>
      <c r="AF59" t="n">
        <v>2.381264479158238e-06</v>
      </c>
      <c r="AG59" t="n">
        <v>0.1341666666666667</v>
      </c>
      <c r="AH59" t="n">
        <v>86492.99089539834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10.3543</v>
      </c>
      <c r="E60" t="n">
        <v>9.66</v>
      </c>
      <c r="F60" t="n">
        <v>6.79</v>
      </c>
      <c r="G60" t="n">
        <v>67.92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93.66</v>
      </c>
      <c r="Q60" t="n">
        <v>204.14</v>
      </c>
      <c r="R60" t="n">
        <v>25.03</v>
      </c>
      <c r="S60" t="n">
        <v>17.37</v>
      </c>
      <c r="T60" t="n">
        <v>1724.91</v>
      </c>
      <c r="U60" t="n">
        <v>0.6899999999999999</v>
      </c>
      <c r="V60" t="n">
        <v>0.75</v>
      </c>
      <c r="W60" t="n">
        <v>1.14</v>
      </c>
      <c r="X60" t="n">
        <v>0.1</v>
      </c>
      <c r="Y60" t="n">
        <v>1</v>
      </c>
      <c r="Z60" t="n">
        <v>10</v>
      </c>
      <c r="AA60" t="n">
        <v>69.8421439958092</v>
      </c>
      <c r="AB60" t="n">
        <v>95.56110263296105</v>
      </c>
      <c r="AC60" t="n">
        <v>86.4408851185447</v>
      </c>
      <c r="AD60" t="n">
        <v>69842.14399580919</v>
      </c>
      <c r="AE60" t="n">
        <v>95561.10263296105</v>
      </c>
      <c r="AF60" t="n">
        <v>2.380712659104555e-06</v>
      </c>
      <c r="AG60" t="n">
        <v>0.1341666666666667</v>
      </c>
      <c r="AH60" t="n">
        <v>86440.8851185447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10.3543</v>
      </c>
      <c r="E61" t="n">
        <v>9.66</v>
      </c>
      <c r="F61" t="n">
        <v>6.79</v>
      </c>
      <c r="G61" t="n">
        <v>67.92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93.37</v>
      </c>
      <c r="Q61" t="n">
        <v>204.15</v>
      </c>
      <c r="R61" t="n">
        <v>24.92</v>
      </c>
      <c r="S61" t="n">
        <v>17.37</v>
      </c>
      <c r="T61" t="n">
        <v>1671.08</v>
      </c>
      <c r="U61" t="n">
        <v>0.7</v>
      </c>
      <c r="V61" t="n">
        <v>0.75</v>
      </c>
      <c r="W61" t="n">
        <v>1.15</v>
      </c>
      <c r="X61" t="n">
        <v>0.1</v>
      </c>
      <c r="Y61" t="n">
        <v>1</v>
      </c>
      <c r="Z61" t="n">
        <v>10</v>
      </c>
      <c r="AA61" t="n">
        <v>69.68972732018477</v>
      </c>
      <c r="AB61" t="n">
        <v>95.35255941322265</v>
      </c>
      <c r="AC61" t="n">
        <v>86.25224497100581</v>
      </c>
      <c r="AD61" t="n">
        <v>69689.72732018477</v>
      </c>
      <c r="AE61" t="n">
        <v>95352.55941322265</v>
      </c>
      <c r="AF61" t="n">
        <v>2.380712659104555e-06</v>
      </c>
      <c r="AG61" t="n">
        <v>0.1341666666666667</v>
      </c>
      <c r="AH61" t="n">
        <v>86252.24497100581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10.3582</v>
      </c>
      <c r="E62" t="n">
        <v>9.65</v>
      </c>
      <c r="F62" t="n">
        <v>6.79</v>
      </c>
      <c r="G62" t="n">
        <v>67.88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93.43000000000001</v>
      </c>
      <c r="Q62" t="n">
        <v>204.16</v>
      </c>
      <c r="R62" t="n">
        <v>24.76</v>
      </c>
      <c r="S62" t="n">
        <v>17.37</v>
      </c>
      <c r="T62" t="n">
        <v>1592.66</v>
      </c>
      <c r="U62" t="n">
        <v>0.7</v>
      </c>
      <c r="V62" t="n">
        <v>0.75</v>
      </c>
      <c r="W62" t="n">
        <v>1.15</v>
      </c>
      <c r="X62" t="n">
        <v>0.1</v>
      </c>
      <c r="Y62" t="n">
        <v>1</v>
      </c>
      <c r="Z62" t="n">
        <v>10</v>
      </c>
      <c r="AA62" t="n">
        <v>69.69532200743986</v>
      </c>
      <c r="AB62" t="n">
        <v>95.36021431114524</v>
      </c>
      <c r="AC62" t="n">
        <v>86.2591692962144</v>
      </c>
      <c r="AD62" t="n">
        <v>69695.32200743986</v>
      </c>
      <c r="AE62" t="n">
        <v>95360.21431114525</v>
      </c>
      <c r="AF62" t="n">
        <v>2.38160936669179e-06</v>
      </c>
      <c r="AG62" t="n">
        <v>0.1340277777777778</v>
      </c>
      <c r="AH62" t="n">
        <v>86259.1692962144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10.3546</v>
      </c>
      <c r="E63" t="n">
        <v>9.66</v>
      </c>
      <c r="F63" t="n">
        <v>6.79</v>
      </c>
      <c r="G63" t="n">
        <v>67.91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93.11</v>
      </c>
      <c r="Q63" t="n">
        <v>204.14</v>
      </c>
      <c r="R63" t="n">
        <v>25.01</v>
      </c>
      <c r="S63" t="n">
        <v>17.37</v>
      </c>
      <c r="T63" t="n">
        <v>1719.58</v>
      </c>
      <c r="U63" t="n">
        <v>0.6899999999999999</v>
      </c>
      <c r="V63" t="n">
        <v>0.75</v>
      </c>
      <c r="W63" t="n">
        <v>1.14</v>
      </c>
      <c r="X63" t="n">
        <v>0.1</v>
      </c>
      <c r="Y63" t="n">
        <v>1</v>
      </c>
      <c r="Z63" t="n">
        <v>10</v>
      </c>
      <c r="AA63" t="n">
        <v>69.55112341170216</v>
      </c>
      <c r="AB63" t="n">
        <v>95.16291543086399</v>
      </c>
      <c r="AC63" t="n">
        <v>86.08070034415638</v>
      </c>
      <c r="AD63" t="n">
        <v>69551.12341170217</v>
      </c>
      <c r="AE63" t="n">
        <v>95162.91543086398</v>
      </c>
      <c r="AF63" t="n">
        <v>2.380781636611265e-06</v>
      </c>
      <c r="AG63" t="n">
        <v>0.1341666666666667</v>
      </c>
      <c r="AH63" t="n">
        <v>86080.70034415639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10.4257</v>
      </c>
      <c r="E64" t="n">
        <v>9.59</v>
      </c>
      <c r="F64" t="n">
        <v>6.77</v>
      </c>
      <c r="G64" t="n">
        <v>81.20999999999999</v>
      </c>
      <c r="H64" t="n">
        <v>1.23</v>
      </c>
      <c r="I64" t="n">
        <v>5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92.16</v>
      </c>
      <c r="Q64" t="n">
        <v>204.14</v>
      </c>
      <c r="R64" t="n">
        <v>24.27</v>
      </c>
      <c r="S64" t="n">
        <v>17.37</v>
      </c>
      <c r="T64" t="n">
        <v>1351.43</v>
      </c>
      <c r="U64" t="n">
        <v>0.72</v>
      </c>
      <c r="V64" t="n">
        <v>0.75</v>
      </c>
      <c r="W64" t="n">
        <v>1.14</v>
      </c>
      <c r="X64" t="n">
        <v>0.08</v>
      </c>
      <c r="Y64" t="n">
        <v>1</v>
      </c>
      <c r="Z64" t="n">
        <v>10</v>
      </c>
      <c r="AA64" t="n">
        <v>68.53768230701256</v>
      </c>
      <c r="AB64" t="n">
        <v>93.77628060156229</v>
      </c>
      <c r="AC64" t="n">
        <v>84.82640399680859</v>
      </c>
      <c r="AD64" t="n">
        <v>68537.68230701255</v>
      </c>
      <c r="AE64" t="n">
        <v>93776.28060156229</v>
      </c>
      <c r="AF64" t="n">
        <v>2.397129305701627e-06</v>
      </c>
      <c r="AG64" t="n">
        <v>0.1331944444444444</v>
      </c>
      <c r="AH64" t="n">
        <v>84826.4039968086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10.4197</v>
      </c>
      <c r="E65" t="n">
        <v>9.6</v>
      </c>
      <c r="F65" t="n">
        <v>6.77</v>
      </c>
      <c r="G65" t="n">
        <v>81.28</v>
      </c>
      <c r="H65" t="n">
        <v>1.24</v>
      </c>
      <c r="I65" t="n">
        <v>5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92.45999999999999</v>
      </c>
      <c r="Q65" t="n">
        <v>204.14</v>
      </c>
      <c r="R65" t="n">
        <v>24.43</v>
      </c>
      <c r="S65" t="n">
        <v>17.37</v>
      </c>
      <c r="T65" t="n">
        <v>1434.71</v>
      </c>
      <c r="U65" t="n">
        <v>0.71</v>
      </c>
      <c r="V65" t="n">
        <v>0.75</v>
      </c>
      <c r="W65" t="n">
        <v>1.14</v>
      </c>
      <c r="X65" t="n">
        <v>0.08</v>
      </c>
      <c r="Y65" t="n">
        <v>1</v>
      </c>
      <c r="Z65" t="n">
        <v>10</v>
      </c>
      <c r="AA65" t="n">
        <v>68.73310472135611</v>
      </c>
      <c r="AB65" t="n">
        <v>94.04366617029545</v>
      </c>
      <c r="AC65" t="n">
        <v>85.06827066213995</v>
      </c>
      <c r="AD65" t="n">
        <v>68733.10472135611</v>
      </c>
      <c r="AE65" t="n">
        <v>94043.66617029546</v>
      </c>
      <c r="AF65" t="n">
        <v>2.39574975556742e-06</v>
      </c>
      <c r="AG65" t="n">
        <v>0.1333333333333333</v>
      </c>
      <c r="AH65" t="n">
        <v>85068.27066213996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10.4155</v>
      </c>
      <c r="E66" t="n">
        <v>9.6</v>
      </c>
      <c r="F66" t="n">
        <v>6.78</v>
      </c>
      <c r="G66" t="n">
        <v>81.33</v>
      </c>
      <c r="H66" t="n">
        <v>1.26</v>
      </c>
      <c r="I66" t="n">
        <v>5</v>
      </c>
      <c r="J66" t="n">
        <v>240.28</v>
      </c>
      <c r="K66" t="n">
        <v>56.13</v>
      </c>
      <c r="L66" t="n">
        <v>17</v>
      </c>
      <c r="M66" t="n">
        <v>3</v>
      </c>
      <c r="N66" t="n">
        <v>57.16</v>
      </c>
      <c r="O66" t="n">
        <v>29869.01</v>
      </c>
      <c r="P66" t="n">
        <v>92.66</v>
      </c>
      <c r="Q66" t="n">
        <v>204.14</v>
      </c>
      <c r="R66" t="n">
        <v>24.59</v>
      </c>
      <c r="S66" t="n">
        <v>17.37</v>
      </c>
      <c r="T66" t="n">
        <v>1510.4</v>
      </c>
      <c r="U66" t="n">
        <v>0.71</v>
      </c>
      <c r="V66" t="n">
        <v>0.75</v>
      </c>
      <c r="W66" t="n">
        <v>1.14</v>
      </c>
      <c r="X66" t="n">
        <v>0.09</v>
      </c>
      <c r="Y66" t="n">
        <v>1</v>
      </c>
      <c r="Z66" t="n">
        <v>10</v>
      </c>
      <c r="AA66" t="n">
        <v>68.89159486861111</v>
      </c>
      <c r="AB66" t="n">
        <v>94.26051938186147</v>
      </c>
      <c r="AC66" t="n">
        <v>85.26442770754957</v>
      </c>
      <c r="AD66" t="n">
        <v>68891.59486861111</v>
      </c>
      <c r="AE66" t="n">
        <v>94260.51938186146</v>
      </c>
      <c r="AF66" t="n">
        <v>2.394784070473474e-06</v>
      </c>
      <c r="AG66" t="n">
        <v>0.1333333333333333</v>
      </c>
      <c r="AH66" t="n">
        <v>85264.42770754958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10.4203</v>
      </c>
      <c r="E67" t="n">
        <v>9.6</v>
      </c>
      <c r="F67" t="n">
        <v>6.77</v>
      </c>
      <c r="G67" t="n">
        <v>81.27</v>
      </c>
      <c r="H67" t="n">
        <v>1.27</v>
      </c>
      <c r="I67" t="n">
        <v>5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92.61</v>
      </c>
      <c r="Q67" t="n">
        <v>204.14</v>
      </c>
      <c r="R67" t="n">
        <v>24.35</v>
      </c>
      <c r="S67" t="n">
        <v>17.37</v>
      </c>
      <c r="T67" t="n">
        <v>1391.89</v>
      </c>
      <c r="U67" t="n">
        <v>0.71</v>
      </c>
      <c r="V67" t="n">
        <v>0.75</v>
      </c>
      <c r="W67" t="n">
        <v>1.15</v>
      </c>
      <c r="X67" t="n">
        <v>0.08</v>
      </c>
      <c r="Y67" t="n">
        <v>1</v>
      </c>
      <c r="Z67" t="n">
        <v>10</v>
      </c>
      <c r="AA67" t="n">
        <v>68.80760434557187</v>
      </c>
      <c r="AB67" t="n">
        <v>94.14559984283891</v>
      </c>
      <c r="AC67" t="n">
        <v>85.16047592804067</v>
      </c>
      <c r="AD67" t="n">
        <v>68807.60434557188</v>
      </c>
      <c r="AE67" t="n">
        <v>94145.5998428389</v>
      </c>
      <c r="AF67" t="n">
        <v>2.39588771058084e-06</v>
      </c>
      <c r="AG67" t="n">
        <v>0.1333333333333333</v>
      </c>
      <c r="AH67" t="n">
        <v>85160.47592804067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10.4182</v>
      </c>
      <c r="E68" t="n">
        <v>9.6</v>
      </c>
      <c r="F68" t="n">
        <v>6.77</v>
      </c>
      <c r="G68" t="n">
        <v>81.3</v>
      </c>
      <c r="H68" t="n">
        <v>1.29</v>
      </c>
      <c r="I68" t="n">
        <v>5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92.88</v>
      </c>
      <c r="Q68" t="n">
        <v>204.15</v>
      </c>
      <c r="R68" t="n">
        <v>24.41</v>
      </c>
      <c r="S68" t="n">
        <v>17.37</v>
      </c>
      <c r="T68" t="n">
        <v>1424.48</v>
      </c>
      <c r="U68" t="n">
        <v>0.71</v>
      </c>
      <c r="V68" t="n">
        <v>0.75</v>
      </c>
      <c r="W68" t="n">
        <v>1.15</v>
      </c>
      <c r="X68" t="n">
        <v>0.08</v>
      </c>
      <c r="Y68" t="n">
        <v>1</v>
      </c>
      <c r="Z68" t="n">
        <v>10</v>
      </c>
      <c r="AA68" t="n">
        <v>68.96208726874373</v>
      </c>
      <c r="AB68" t="n">
        <v>94.35697019362806</v>
      </c>
      <c r="AC68" t="n">
        <v>85.35167338921077</v>
      </c>
      <c r="AD68" t="n">
        <v>68962.08726874374</v>
      </c>
      <c r="AE68" t="n">
        <v>94356.97019362806</v>
      </c>
      <c r="AF68" t="n">
        <v>2.395404868033868e-06</v>
      </c>
      <c r="AG68" t="n">
        <v>0.1333333333333333</v>
      </c>
      <c r="AH68" t="n">
        <v>85351.67338921077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10.4194</v>
      </c>
      <c r="E69" t="n">
        <v>9.6</v>
      </c>
      <c r="F69" t="n">
        <v>6.77</v>
      </c>
      <c r="G69" t="n">
        <v>81.28</v>
      </c>
      <c r="H69" t="n">
        <v>1.31</v>
      </c>
      <c r="I69" t="n">
        <v>5</v>
      </c>
      <c r="J69" t="n">
        <v>241.59</v>
      </c>
      <c r="K69" t="n">
        <v>56.13</v>
      </c>
      <c r="L69" t="n">
        <v>17.75</v>
      </c>
      <c r="M69" t="n">
        <v>3</v>
      </c>
      <c r="N69" t="n">
        <v>57.72</v>
      </c>
      <c r="O69" t="n">
        <v>30030.83</v>
      </c>
      <c r="P69" t="n">
        <v>92.7</v>
      </c>
      <c r="Q69" t="n">
        <v>204.14</v>
      </c>
      <c r="R69" t="n">
        <v>24.44</v>
      </c>
      <c r="S69" t="n">
        <v>17.37</v>
      </c>
      <c r="T69" t="n">
        <v>1436.8</v>
      </c>
      <c r="U69" t="n">
        <v>0.71</v>
      </c>
      <c r="V69" t="n">
        <v>0.75</v>
      </c>
      <c r="W69" t="n">
        <v>1.14</v>
      </c>
      <c r="X69" t="n">
        <v>0.08</v>
      </c>
      <c r="Y69" t="n">
        <v>1</v>
      </c>
      <c r="Z69" t="n">
        <v>10</v>
      </c>
      <c r="AA69" t="n">
        <v>68.86037334829092</v>
      </c>
      <c r="AB69" t="n">
        <v>94.21780072036312</v>
      </c>
      <c r="AC69" t="n">
        <v>85.22578605514859</v>
      </c>
      <c r="AD69" t="n">
        <v>68860.37334829092</v>
      </c>
      <c r="AE69" t="n">
        <v>94217.80072036311</v>
      </c>
      <c r="AF69" t="n">
        <v>2.395680778060709e-06</v>
      </c>
      <c r="AG69" t="n">
        <v>0.1333333333333333</v>
      </c>
      <c r="AH69" t="n">
        <v>85225.78605514859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10.4203</v>
      </c>
      <c r="E70" t="n">
        <v>9.6</v>
      </c>
      <c r="F70" t="n">
        <v>6.77</v>
      </c>
      <c r="G70" t="n">
        <v>81.27</v>
      </c>
      <c r="H70" t="n">
        <v>1.32</v>
      </c>
      <c r="I70" t="n">
        <v>5</v>
      </c>
      <c r="J70" t="n">
        <v>242.03</v>
      </c>
      <c r="K70" t="n">
        <v>56.13</v>
      </c>
      <c r="L70" t="n">
        <v>18</v>
      </c>
      <c r="M70" t="n">
        <v>3</v>
      </c>
      <c r="N70" t="n">
        <v>57.91</v>
      </c>
      <c r="O70" t="n">
        <v>30084.9</v>
      </c>
      <c r="P70" t="n">
        <v>92.59999999999999</v>
      </c>
      <c r="Q70" t="n">
        <v>204.17</v>
      </c>
      <c r="R70" t="n">
        <v>24.45</v>
      </c>
      <c r="S70" t="n">
        <v>17.37</v>
      </c>
      <c r="T70" t="n">
        <v>1440.42</v>
      </c>
      <c r="U70" t="n">
        <v>0.71</v>
      </c>
      <c r="V70" t="n">
        <v>0.75</v>
      </c>
      <c r="W70" t="n">
        <v>1.14</v>
      </c>
      <c r="X70" t="n">
        <v>0.08</v>
      </c>
      <c r="Y70" t="n">
        <v>1</v>
      </c>
      <c r="Z70" t="n">
        <v>10</v>
      </c>
      <c r="AA70" t="n">
        <v>68.80238188694118</v>
      </c>
      <c r="AB70" t="n">
        <v>94.13845424454173</v>
      </c>
      <c r="AC70" t="n">
        <v>85.15401229561611</v>
      </c>
      <c r="AD70" t="n">
        <v>68802.38188694118</v>
      </c>
      <c r="AE70" t="n">
        <v>94138.45424454173</v>
      </c>
      <c r="AF70" t="n">
        <v>2.39588771058084e-06</v>
      </c>
      <c r="AG70" t="n">
        <v>0.1333333333333333</v>
      </c>
      <c r="AH70" t="n">
        <v>85154.01229561611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10.4158</v>
      </c>
      <c r="E71" t="n">
        <v>9.6</v>
      </c>
      <c r="F71" t="n">
        <v>6.78</v>
      </c>
      <c r="G71" t="n">
        <v>81.31999999999999</v>
      </c>
      <c r="H71" t="n">
        <v>1.34</v>
      </c>
      <c r="I71" t="n">
        <v>5</v>
      </c>
      <c r="J71" t="n">
        <v>242.47</v>
      </c>
      <c r="K71" t="n">
        <v>56.13</v>
      </c>
      <c r="L71" t="n">
        <v>18.25</v>
      </c>
      <c r="M71" t="n">
        <v>3</v>
      </c>
      <c r="N71" t="n">
        <v>58.1</v>
      </c>
      <c r="O71" t="n">
        <v>30139.04</v>
      </c>
      <c r="P71" t="n">
        <v>92.59</v>
      </c>
      <c r="Q71" t="n">
        <v>204.14</v>
      </c>
      <c r="R71" t="n">
        <v>24.49</v>
      </c>
      <c r="S71" t="n">
        <v>17.37</v>
      </c>
      <c r="T71" t="n">
        <v>1462.49</v>
      </c>
      <c r="U71" t="n">
        <v>0.71</v>
      </c>
      <c r="V71" t="n">
        <v>0.75</v>
      </c>
      <c r="W71" t="n">
        <v>1.15</v>
      </c>
      <c r="X71" t="n">
        <v>0.09</v>
      </c>
      <c r="Y71" t="n">
        <v>1</v>
      </c>
      <c r="Z71" t="n">
        <v>10</v>
      </c>
      <c r="AA71" t="n">
        <v>68.85309784273261</v>
      </c>
      <c r="AB71" t="n">
        <v>94.20784605268558</v>
      </c>
      <c r="AC71" t="n">
        <v>85.21678144698272</v>
      </c>
      <c r="AD71" t="n">
        <v>68853.0978427326</v>
      </c>
      <c r="AE71" t="n">
        <v>94207.84605268558</v>
      </c>
      <c r="AF71" t="n">
        <v>2.394853047980185e-06</v>
      </c>
      <c r="AG71" t="n">
        <v>0.1333333333333333</v>
      </c>
      <c r="AH71" t="n">
        <v>85216.78144698273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10.4227</v>
      </c>
      <c r="E72" t="n">
        <v>9.59</v>
      </c>
      <c r="F72" t="n">
        <v>6.77</v>
      </c>
      <c r="G72" t="n">
        <v>81.25</v>
      </c>
      <c r="H72" t="n">
        <v>1.35</v>
      </c>
      <c r="I72" t="n">
        <v>5</v>
      </c>
      <c r="J72" t="n">
        <v>242.91</v>
      </c>
      <c r="K72" t="n">
        <v>56.13</v>
      </c>
      <c r="L72" t="n">
        <v>18.5</v>
      </c>
      <c r="M72" t="n">
        <v>3</v>
      </c>
      <c r="N72" t="n">
        <v>58.28</v>
      </c>
      <c r="O72" t="n">
        <v>30193.25</v>
      </c>
      <c r="P72" t="n">
        <v>92.34</v>
      </c>
      <c r="Q72" t="n">
        <v>204.14</v>
      </c>
      <c r="R72" t="n">
        <v>24.39</v>
      </c>
      <c r="S72" t="n">
        <v>17.37</v>
      </c>
      <c r="T72" t="n">
        <v>1412.74</v>
      </c>
      <c r="U72" t="n">
        <v>0.71</v>
      </c>
      <c r="V72" t="n">
        <v>0.75</v>
      </c>
      <c r="W72" t="n">
        <v>1.14</v>
      </c>
      <c r="X72" t="n">
        <v>0.08</v>
      </c>
      <c r="Y72" t="n">
        <v>1</v>
      </c>
      <c r="Z72" t="n">
        <v>10</v>
      </c>
      <c r="AA72" t="n">
        <v>68.6507906628449</v>
      </c>
      <c r="AB72" t="n">
        <v>93.9310404440005</v>
      </c>
      <c r="AC72" t="n">
        <v>84.96639377709138</v>
      </c>
      <c r="AD72" t="n">
        <v>68650.7906628449</v>
      </c>
      <c r="AE72" t="n">
        <v>93931.04044400051</v>
      </c>
      <c r="AF72" t="n">
        <v>2.396439530634523e-06</v>
      </c>
      <c r="AG72" t="n">
        <v>0.1331944444444444</v>
      </c>
      <c r="AH72" t="n">
        <v>84966.39377709138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10.42</v>
      </c>
      <c r="E73" t="n">
        <v>9.6</v>
      </c>
      <c r="F73" t="n">
        <v>6.77</v>
      </c>
      <c r="G73" t="n">
        <v>81.28</v>
      </c>
      <c r="H73" t="n">
        <v>1.37</v>
      </c>
      <c r="I73" t="n">
        <v>5</v>
      </c>
      <c r="J73" t="n">
        <v>243.35</v>
      </c>
      <c r="K73" t="n">
        <v>56.13</v>
      </c>
      <c r="L73" t="n">
        <v>18.75</v>
      </c>
      <c r="M73" t="n">
        <v>3</v>
      </c>
      <c r="N73" t="n">
        <v>58.47</v>
      </c>
      <c r="O73" t="n">
        <v>30247.53</v>
      </c>
      <c r="P73" t="n">
        <v>92.23</v>
      </c>
      <c r="Q73" t="n">
        <v>204.14</v>
      </c>
      <c r="R73" t="n">
        <v>24.45</v>
      </c>
      <c r="S73" t="n">
        <v>17.37</v>
      </c>
      <c r="T73" t="n">
        <v>1440.56</v>
      </c>
      <c r="U73" t="n">
        <v>0.71</v>
      </c>
      <c r="V73" t="n">
        <v>0.75</v>
      </c>
      <c r="W73" t="n">
        <v>1.14</v>
      </c>
      <c r="X73" t="n">
        <v>0.08</v>
      </c>
      <c r="Y73" t="n">
        <v>1</v>
      </c>
      <c r="Z73" t="n">
        <v>10</v>
      </c>
      <c r="AA73" t="n">
        <v>68.61106603173859</v>
      </c>
      <c r="AB73" t="n">
        <v>93.87668745119385</v>
      </c>
      <c r="AC73" t="n">
        <v>84.91722815763326</v>
      </c>
      <c r="AD73" t="n">
        <v>68611.06603173859</v>
      </c>
      <c r="AE73" t="n">
        <v>93876.68745119385</v>
      </c>
      <c r="AF73" t="n">
        <v>2.39581873307413e-06</v>
      </c>
      <c r="AG73" t="n">
        <v>0.1333333333333333</v>
      </c>
      <c r="AH73" t="n">
        <v>84917.22815763326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10.4269</v>
      </c>
      <c r="E74" t="n">
        <v>9.59</v>
      </c>
      <c r="F74" t="n">
        <v>6.77</v>
      </c>
      <c r="G74" t="n">
        <v>81.2</v>
      </c>
      <c r="H74" t="n">
        <v>1.39</v>
      </c>
      <c r="I74" t="n">
        <v>5</v>
      </c>
      <c r="J74" t="n">
        <v>243.79</v>
      </c>
      <c r="K74" t="n">
        <v>56.13</v>
      </c>
      <c r="L74" t="n">
        <v>19</v>
      </c>
      <c r="M74" t="n">
        <v>3</v>
      </c>
      <c r="N74" t="n">
        <v>58.67</v>
      </c>
      <c r="O74" t="n">
        <v>30301.87</v>
      </c>
      <c r="P74" t="n">
        <v>91.92</v>
      </c>
      <c r="Q74" t="n">
        <v>204.16</v>
      </c>
      <c r="R74" t="n">
        <v>24.21</v>
      </c>
      <c r="S74" t="n">
        <v>17.37</v>
      </c>
      <c r="T74" t="n">
        <v>1323.05</v>
      </c>
      <c r="U74" t="n">
        <v>0.72</v>
      </c>
      <c r="V74" t="n">
        <v>0.75</v>
      </c>
      <c r="W74" t="n">
        <v>1.14</v>
      </c>
      <c r="X74" t="n">
        <v>0.07000000000000001</v>
      </c>
      <c r="Y74" t="n">
        <v>1</v>
      </c>
      <c r="Z74" t="n">
        <v>10</v>
      </c>
      <c r="AA74" t="n">
        <v>68.40477541969393</v>
      </c>
      <c r="AB74" t="n">
        <v>93.59443153489501</v>
      </c>
      <c r="AC74" t="n">
        <v>84.66191034983721</v>
      </c>
      <c r="AD74" t="n">
        <v>68404.77541969393</v>
      </c>
      <c r="AE74" t="n">
        <v>93594.431534895</v>
      </c>
      <c r="AF74" t="n">
        <v>2.397405215728469e-06</v>
      </c>
      <c r="AG74" t="n">
        <v>0.1331944444444444</v>
      </c>
      <c r="AH74" t="n">
        <v>84661.91034983721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10.4305</v>
      </c>
      <c r="E75" t="n">
        <v>9.59</v>
      </c>
      <c r="F75" t="n">
        <v>6.76</v>
      </c>
      <c r="G75" t="n">
        <v>81.16</v>
      </c>
      <c r="H75" t="n">
        <v>1.4</v>
      </c>
      <c r="I75" t="n">
        <v>5</v>
      </c>
      <c r="J75" t="n">
        <v>244.23</v>
      </c>
      <c r="K75" t="n">
        <v>56.13</v>
      </c>
      <c r="L75" t="n">
        <v>19.25</v>
      </c>
      <c r="M75" t="n">
        <v>3</v>
      </c>
      <c r="N75" t="n">
        <v>58.86</v>
      </c>
      <c r="O75" t="n">
        <v>30356.29</v>
      </c>
      <c r="P75" t="n">
        <v>91.55</v>
      </c>
      <c r="Q75" t="n">
        <v>204.14</v>
      </c>
      <c r="R75" t="n">
        <v>24.11</v>
      </c>
      <c r="S75" t="n">
        <v>17.37</v>
      </c>
      <c r="T75" t="n">
        <v>1274</v>
      </c>
      <c r="U75" t="n">
        <v>0.72</v>
      </c>
      <c r="V75" t="n">
        <v>0.76</v>
      </c>
      <c r="W75" t="n">
        <v>1.14</v>
      </c>
      <c r="X75" t="n">
        <v>0.07000000000000001</v>
      </c>
      <c r="Y75" t="n">
        <v>1</v>
      </c>
      <c r="Z75" t="n">
        <v>10</v>
      </c>
      <c r="AA75" t="n">
        <v>68.16176487691446</v>
      </c>
      <c r="AB75" t="n">
        <v>93.26193378939578</v>
      </c>
      <c r="AC75" t="n">
        <v>84.3611457225048</v>
      </c>
      <c r="AD75" t="n">
        <v>68161.76487691446</v>
      </c>
      <c r="AE75" t="n">
        <v>93261.93378939579</v>
      </c>
      <c r="AF75" t="n">
        <v>2.398232945808993e-06</v>
      </c>
      <c r="AG75" t="n">
        <v>0.1331944444444444</v>
      </c>
      <c r="AH75" t="n">
        <v>84361.14572250481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10.4305</v>
      </c>
      <c r="E76" t="n">
        <v>9.59</v>
      </c>
      <c r="F76" t="n">
        <v>6.76</v>
      </c>
      <c r="G76" t="n">
        <v>81.16</v>
      </c>
      <c r="H76" t="n">
        <v>1.42</v>
      </c>
      <c r="I76" t="n">
        <v>5</v>
      </c>
      <c r="J76" t="n">
        <v>244.68</v>
      </c>
      <c r="K76" t="n">
        <v>56.13</v>
      </c>
      <c r="L76" t="n">
        <v>19.5</v>
      </c>
      <c r="M76" t="n">
        <v>3</v>
      </c>
      <c r="N76" t="n">
        <v>59.05</v>
      </c>
      <c r="O76" t="n">
        <v>30410.77</v>
      </c>
      <c r="P76" t="n">
        <v>91.23999999999999</v>
      </c>
      <c r="Q76" t="n">
        <v>204.14</v>
      </c>
      <c r="R76" t="n">
        <v>24.05</v>
      </c>
      <c r="S76" t="n">
        <v>17.37</v>
      </c>
      <c r="T76" t="n">
        <v>1240.5</v>
      </c>
      <c r="U76" t="n">
        <v>0.72</v>
      </c>
      <c r="V76" t="n">
        <v>0.76</v>
      </c>
      <c r="W76" t="n">
        <v>1.14</v>
      </c>
      <c r="X76" t="n">
        <v>0.07000000000000001</v>
      </c>
      <c r="Y76" t="n">
        <v>1</v>
      </c>
      <c r="Z76" t="n">
        <v>10</v>
      </c>
      <c r="AA76" t="n">
        <v>68.00002697789168</v>
      </c>
      <c r="AB76" t="n">
        <v>93.04063686058042</v>
      </c>
      <c r="AC76" t="n">
        <v>84.16096906198332</v>
      </c>
      <c r="AD76" t="n">
        <v>68000.02697789168</v>
      </c>
      <c r="AE76" t="n">
        <v>93040.63686058042</v>
      </c>
      <c r="AF76" t="n">
        <v>2.398232945808993e-06</v>
      </c>
      <c r="AG76" t="n">
        <v>0.1331944444444444</v>
      </c>
      <c r="AH76" t="n">
        <v>84160.96906198333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10.4248</v>
      </c>
      <c r="E77" t="n">
        <v>9.59</v>
      </c>
      <c r="F77" t="n">
        <v>6.77</v>
      </c>
      <c r="G77" t="n">
        <v>81.22</v>
      </c>
      <c r="H77" t="n">
        <v>1.43</v>
      </c>
      <c r="I77" t="n">
        <v>5</v>
      </c>
      <c r="J77" t="n">
        <v>245.12</v>
      </c>
      <c r="K77" t="n">
        <v>56.13</v>
      </c>
      <c r="L77" t="n">
        <v>19.75</v>
      </c>
      <c r="M77" t="n">
        <v>3</v>
      </c>
      <c r="N77" t="n">
        <v>59.24</v>
      </c>
      <c r="O77" t="n">
        <v>30465.32</v>
      </c>
      <c r="P77" t="n">
        <v>90.87</v>
      </c>
      <c r="Q77" t="n">
        <v>204.14</v>
      </c>
      <c r="R77" t="n">
        <v>24.17</v>
      </c>
      <c r="S77" t="n">
        <v>17.37</v>
      </c>
      <c r="T77" t="n">
        <v>1303.71</v>
      </c>
      <c r="U77" t="n">
        <v>0.72</v>
      </c>
      <c r="V77" t="n">
        <v>0.75</v>
      </c>
      <c r="W77" t="n">
        <v>1.15</v>
      </c>
      <c r="X77" t="n">
        <v>0.08</v>
      </c>
      <c r="Y77" t="n">
        <v>1</v>
      </c>
      <c r="Z77" t="n">
        <v>10</v>
      </c>
      <c r="AA77" t="n">
        <v>67.87001252189516</v>
      </c>
      <c r="AB77" t="n">
        <v>92.86274534605306</v>
      </c>
      <c r="AC77" t="n">
        <v>84.00005526393012</v>
      </c>
      <c r="AD77" t="n">
        <v>67870.01252189516</v>
      </c>
      <c r="AE77" t="n">
        <v>92862.74534605307</v>
      </c>
      <c r="AF77" t="n">
        <v>2.396922373181496e-06</v>
      </c>
      <c r="AG77" t="n">
        <v>0.1331944444444444</v>
      </c>
      <c r="AH77" t="n">
        <v>84000.05526393012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10.4287</v>
      </c>
      <c r="E78" t="n">
        <v>9.59</v>
      </c>
      <c r="F78" t="n">
        <v>6.76</v>
      </c>
      <c r="G78" t="n">
        <v>81.18000000000001</v>
      </c>
      <c r="H78" t="n">
        <v>1.45</v>
      </c>
      <c r="I78" t="n">
        <v>5</v>
      </c>
      <c r="J78" t="n">
        <v>245.56</v>
      </c>
      <c r="K78" t="n">
        <v>56.13</v>
      </c>
      <c r="L78" t="n">
        <v>20</v>
      </c>
      <c r="M78" t="n">
        <v>3</v>
      </c>
      <c r="N78" t="n">
        <v>59.43</v>
      </c>
      <c r="O78" t="n">
        <v>30519.94</v>
      </c>
      <c r="P78" t="n">
        <v>90.48</v>
      </c>
      <c r="Q78" t="n">
        <v>204.14</v>
      </c>
      <c r="R78" t="n">
        <v>24.16</v>
      </c>
      <c r="S78" t="n">
        <v>17.37</v>
      </c>
      <c r="T78" t="n">
        <v>1299.62</v>
      </c>
      <c r="U78" t="n">
        <v>0.72</v>
      </c>
      <c r="V78" t="n">
        <v>0.75</v>
      </c>
      <c r="W78" t="n">
        <v>1.14</v>
      </c>
      <c r="X78" t="n">
        <v>0.07000000000000001</v>
      </c>
      <c r="Y78" t="n">
        <v>1</v>
      </c>
      <c r="Z78" t="n">
        <v>10</v>
      </c>
      <c r="AA78" t="n">
        <v>67.61481586437687</v>
      </c>
      <c r="AB78" t="n">
        <v>92.51357402075475</v>
      </c>
      <c r="AC78" t="n">
        <v>83.68420835985312</v>
      </c>
      <c r="AD78" t="n">
        <v>67614.81586437687</v>
      </c>
      <c r="AE78" t="n">
        <v>92513.57402075475</v>
      </c>
      <c r="AF78" t="n">
        <v>2.397819080768731e-06</v>
      </c>
      <c r="AG78" t="n">
        <v>0.1331944444444444</v>
      </c>
      <c r="AH78" t="n">
        <v>83684.20835985312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10.426</v>
      </c>
      <c r="E79" t="n">
        <v>9.59</v>
      </c>
      <c r="F79" t="n">
        <v>6.77</v>
      </c>
      <c r="G79" t="n">
        <v>81.20999999999999</v>
      </c>
      <c r="H79" t="n">
        <v>1.46</v>
      </c>
      <c r="I79" t="n">
        <v>5</v>
      </c>
      <c r="J79" t="n">
        <v>246</v>
      </c>
      <c r="K79" t="n">
        <v>56.13</v>
      </c>
      <c r="L79" t="n">
        <v>20.25</v>
      </c>
      <c r="M79" t="n">
        <v>3</v>
      </c>
      <c r="N79" t="n">
        <v>59.63</v>
      </c>
      <c r="O79" t="n">
        <v>30574.64</v>
      </c>
      <c r="P79" t="n">
        <v>90.40000000000001</v>
      </c>
      <c r="Q79" t="n">
        <v>204.17</v>
      </c>
      <c r="R79" t="n">
        <v>24.22</v>
      </c>
      <c r="S79" t="n">
        <v>17.37</v>
      </c>
      <c r="T79" t="n">
        <v>1325.11</v>
      </c>
      <c r="U79" t="n">
        <v>0.72</v>
      </c>
      <c r="V79" t="n">
        <v>0.75</v>
      </c>
      <c r="W79" t="n">
        <v>1.14</v>
      </c>
      <c r="X79" t="n">
        <v>0.08</v>
      </c>
      <c r="Y79" t="n">
        <v>1</v>
      </c>
      <c r="Z79" t="n">
        <v>10</v>
      </c>
      <c r="AA79" t="n">
        <v>67.61712012883541</v>
      </c>
      <c r="AB79" t="n">
        <v>92.51672681704393</v>
      </c>
      <c r="AC79" t="n">
        <v>83.68706025768942</v>
      </c>
      <c r="AD79" t="n">
        <v>67617.12012883541</v>
      </c>
      <c r="AE79" t="n">
        <v>92516.72681704393</v>
      </c>
      <c r="AF79" t="n">
        <v>2.397198283208337e-06</v>
      </c>
      <c r="AG79" t="n">
        <v>0.1331944444444444</v>
      </c>
      <c r="AH79" t="n">
        <v>83687.06025768943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10.4239</v>
      </c>
      <c r="E80" t="n">
        <v>9.59</v>
      </c>
      <c r="F80" t="n">
        <v>6.77</v>
      </c>
      <c r="G80" t="n">
        <v>81.23</v>
      </c>
      <c r="H80" t="n">
        <v>1.48</v>
      </c>
      <c r="I80" t="n">
        <v>5</v>
      </c>
      <c r="J80" t="n">
        <v>246.45</v>
      </c>
      <c r="K80" t="n">
        <v>56.13</v>
      </c>
      <c r="L80" t="n">
        <v>20.5</v>
      </c>
      <c r="M80" t="n">
        <v>3</v>
      </c>
      <c r="N80" t="n">
        <v>59.82</v>
      </c>
      <c r="O80" t="n">
        <v>30629.4</v>
      </c>
      <c r="P80" t="n">
        <v>90.28</v>
      </c>
      <c r="Q80" t="n">
        <v>204.14</v>
      </c>
      <c r="R80" t="n">
        <v>24.3</v>
      </c>
      <c r="S80" t="n">
        <v>17.37</v>
      </c>
      <c r="T80" t="n">
        <v>1368.53</v>
      </c>
      <c r="U80" t="n">
        <v>0.71</v>
      </c>
      <c r="V80" t="n">
        <v>0.75</v>
      </c>
      <c r="W80" t="n">
        <v>1.14</v>
      </c>
      <c r="X80" t="n">
        <v>0.08</v>
      </c>
      <c r="Y80" t="n">
        <v>1</v>
      </c>
      <c r="Z80" t="n">
        <v>10</v>
      </c>
      <c r="AA80" t="n">
        <v>67.56767329359982</v>
      </c>
      <c r="AB80" t="n">
        <v>92.44907147563424</v>
      </c>
      <c r="AC80" t="n">
        <v>83.62586184710898</v>
      </c>
      <c r="AD80" t="n">
        <v>67567.67329359983</v>
      </c>
      <c r="AE80" t="n">
        <v>92449.07147563423</v>
      </c>
      <c r="AF80" t="n">
        <v>2.396715440661365e-06</v>
      </c>
      <c r="AG80" t="n">
        <v>0.1331944444444444</v>
      </c>
      <c r="AH80" t="n">
        <v>83625.86184710897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10.4185</v>
      </c>
      <c r="E81" t="n">
        <v>9.6</v>
      </c>
      <c r="F81" t="n">
        <v>6.77</v>
      </c>
      <c r="G81" t="n">
        <v>81.29000000000001</v>
      </c>
      <c r="H81" t="n">
        <v>1.49</v>
      </c>
      <c r="I81" t="n">
        <v>5</v>
      </c>
      <c r="J81" t="n">
        <v>246.89</v>
      </c>
      <c r="K81" t="n">
        <v>56.13</v>
      </c>
      <c r="L81" t="n">
        <v>20.75</v>
      </c>
      <c r="M81" t="n">
        <v>3</v>
      </c>
      <c r="N81" t="n">
        <v>60.02</v>
      </c>
      <c r="O81" t="n">
        <v>30684.23</v>
      </c>
      <c r="P81" t="n">
        <v>90.18000000000001</v>
      </c>
      <c r="Q81" t="n">
        <v>204.14</v>
      </c>
      <c r="R81" t="n">
        <v>24.43</v>
      </c>
      <c r="S81" t="n">
        <v>17.37</v>
      </c>
      <c r="T81" t="n">
        <v>1431.38</v>
      </c>
      <c r="U81" t="n">
        <v>0.71</v>
      </c>
      <c r="V81" t="n">
        <v>0.75</v>
      </c>
      <c r="W81" t="n">
        <v>1.15</v>
      </c>
      <c r="X81" t="n">
        <v>0.08</v>
      </c>
      <c r="Y81" t="n">
        <v>1</v>
      </c>
      <c r="Z81" t="n">
        <v>10</v>
      </c>
      <c r="AA81" t="n">
        <v>67.54985426965881</v>
      </c>
      <c r="AB81" t="n">
        <v>92.42469070095828</v>
      </c>
      <c r="AC81" t="n">
        <v>83.60380793934947</v>
      </c>
      <c r="AD81" t="n">
        <v>67549.85426965881</v>
      </c>
      <c r="AE81" t="n">
        <v>92424.69070095828</v>
      </c>
      <c r="AF81" t="n">
        <v>2.395473845540578e-06</v>
      </c>
      <c r="AG81" t="n">
        <v>0.1333333333333333</v>
      </c>
      <c r="AH81" t="n">
        <v>83603.80793934947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10.4257</v>
      </c>
      <c r="E82" t="n">
        <v>9.59</v>
      </c>
      <c r="F82" t="n">
        <v>6.77</v>
      </c>
      <c r="G82" t="n">
        <v>81.20999999999999</v>
      </c>
      <c r="H82" t="n">
        <v>1.51</v>
      </c>
      <c r="I82" t="n">
        <v>5</v>
      </c>
      <c r="J82" t="n">
        <v>247.34</v>
      </c>
      <c r="K82" t="n">
        <v>56.13</v>
      </c>
      <c r="L82" t="n">
        <v>21</v>
      </c>
      <c r="M82" t="n">
        <v>3</v>
      </c>
      <c r="N82" t="n">
        <v>60.21</v>
      </c>
      <c r="O82" t="n">
        <v>30739.14</v>
      </c>
      <c r="P82" t="n">
        <v>89.69</v>
      </c>
      <c r="Q82" t="n">
        <v>204.14</v>
      </c>
      <c r="R82" t="n">
        <v>24.18</v>
      </c>
      <c r="S82" t="n">
        <v>17.37</v>
      </c>
      <c r="T82" t="n">
        <v>1305.85</v>
      </c>
      <c r="U82" t="n">
        <v>0.72</v>
      </c>
      <c r="V82" t="n">
        <v>0.75</v>
      </c>
      <c r="W82" t="n">
        <v>1.15</v>
      </c>
      <c r="X82" t="n">
        <v>0.08</v>
      </c>
      <c r="Y82" t="n">
        <v>1</v>
      </c>
      <c r="Z82" t="n">
        <v>10</v>
      </c>
      <c r="AA82" t="n">
        <v>67.24840315449643</v>
      </c>
      <c r="AB82" t="n">
        <v>92.0122319861087</v>
      </c>
      <c r="AC82" t="n">
        <v>83.23071370535558</v>
      </c>
      <c r="AD82" t="n">
        <v>67248.40315449642</v>
      </c>
      <c r="AE82" t="n">
        <v>92012.2319861087</v>
      </c>
      <c r="AF82" t="n">
        <v>2.397129305701627e-06</v>
      </c>
      <c r="AG82" t="n">
        <v>0.1331944444444444</v>
      </c>
      <c r="AH82" t="n">
        <v>83230.71370535558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10.4987</v>
      </c>
      <c r="E83" t="n">
        <v>9.52</v>
      </c>
      <c r="F83" t="n">
        <v>6.74</v>
      </c>
      <c r="G83" t="n">
        <v>101.15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88.92</v>
      </c>
      <c r="Q83" t="n">
        <v>204.15</v>
      </c>
      <c r="R83" t="n">
        <v>23.46</v>
      </c>
      <c r="S83" t="n">
        <v>17.37</v>
      </c>
      <c r="T83" t="n">
        <v>949.92</v>
      </c>
      <c r="U83" t="n">
        <v>0.74</v>
      </c>
      <c r="V83" t="n">
        <v>0.76</v>
      </c>
      <c r="W83" t="n">
        <v>1.14</v>
      </c>
      <c r="X83" t="n">
        <v>0.05</v>
      </c>
      <c r="Y83" t="n">
        <v>1</v>
      </c>
      <c r="Z83" t="n">
        <v>10</v>
      </c>
      <c r="AA83" t="n">
        <v>66.31216309982918</v>
      </c>
      <c r="AB83" t="n">
        <v>90.7312270393175</v>
      </c>
      <c r="AC83" t="n">
        <v>82.07196607278397</v>
      </c>
      <c r="AD83" t="n">
        <v>66312.16309982918</v>
      </c>
      <c r="AE83" t="n">
        <v>90731.2270393175</v>
      </c>
      <c r="AF83" t="n">
        <v>2.413913832334488e-06</v>
      </c>
      <c r="AG83" t="n">
        <v>0.1322222222222222</v>
      </c>
      <c r="AH83" t="n">
        <v>82071.96607278397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10.495</v>
      </c>
      <c r="E84" t="n">
        <v>9.529999999999999</v>
      </c>
      <c r="F84" t="n">
        <v>6.75</v>
      </c>
      <c r="G84" t="n">
        <v>101.2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88.98</v>
      </c>
      <c r="Q84" t="n">
        <v>204.14</v>
      </c>
      <c r="R84" t="n">
        <v>23.5</v>
      </c>
      <c r="S84" t="n">
        <v>17.37</v>
      </c>
      <c r="T84" t="n">
        <v>972.89</v>
      </c>
      <c r="U84" t="n">
        <v>0.74</v>
      </c>
      <c r="V84" t="n">
        <v>0.76</v>
      </c>
      <c r="W84" t="n">
        <v>1.14</v>
      </c>
      <c r="X84" t="n">
        <v>0.06</v>
      </c>
      <c r="Y84" t="n">
        <v>1</v>
      </c>
      <c r="Z84" t="n">
        <v>10</v>
      </c>
      <c r="AA84" t="n">
        <v>66.39330868290845</v>
      </c>
      <c r="AB84" t="n">
        <v>90.84225400597697</v>
      </c>
      <c r="AC84" t="n">
        <v>82.17239678157283</v>
      </c>
      <c r="AD84" t="n">
        <v>66393.30868290845</v>
      </c>
      <c r="AE84" t="n">
        <v>90842.25400597697</v>
      </c>
      <c r="AF84" t="n">
        <v>2.413063109751726e-06</v>
      </c>
      <c r="AG84" t="n">
        <v>0.1323611111111111</v>
      </c>
      <c r="AH84" t="n">
        <v>82172.39678157282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10.4935</v>
      </c>
      <c r="E85" t="n">
        <v>9.529999999999999</v>
      </c>
      <c r="F85" t="n">
        <v>6.75</v>
      </c>
      <c r="G85" t="n">
        <v>101.22</v>
      </c>
      <c r="H85" t="n">
        <v>1.56</v>
      </c>
      <c r="I85" t="n">
        <v>4</v>
      </c>
      <c r="J85" t="n">
        <v>248.68</v>
      </c>
      <c r="K85" t="n">
        <v>56.13</v>
      </c>
      <c r="L85" t="n">
        <v>21.75</v>
      </c>
      <c r="M85" t="n">
        <v>2</v>
      </c>
      <c r="N85" t="n">
        <v>60.8</v>
      </c>
      <c r="O85" t="n">
        <v>30904.28</v>
      </c>
      <c r="P85" t="n">
        <v>89.06999999999999</v>
      </c>
      <c r="Q85" t="n">
        <v>204.14</v>
      </c>
      <c r="R85" t="n">
        <v>23.56</v>
      </c>
      <c r="S85" t="n">
        <v>17.37</v>
      </c>
      <c r="T85" t="n">
        <v>1002.05</v>
      </c>
      <c r="U85" t="n">
        <v>0.74</v>
      </c>
      <c r="V85" t="n">
        <v>0.76</v>
      </c>
      <c r="W85" t="n">
        <v>1.14</v>
      </c>
      <c r="X85" t="n">
        <v>0.06</v>
      </c>
      <c r="Y85" t="n">
        <v>1</v>
      </c>
      <c r="Z85" t="n">
        <v>10</v>
      </c>
      <c r="AA85" t="n">
        <v>66.44917516824481</v>
      </c>
      <c r="AB85" t="n">
        <v>90.91869299586952</v>
      </c>
      <c r="AC85" t="n">
        <v>82.24154054155285</v>
      </c>
      <c r="AD85" t="n">
        <v>66449.17516824481</v>
      </c>
      <c r="AE85" t="n">
        <v>90918.69299586953</v>
      </c>
      <c r="AF85" t="n">
        <v>2.412718222218175e-06</v>
      </c>
      <c r="AG85" t="n">
        <v>0.1323611111111111</v>
      </c>
      <c r="AH85" t="n">
        <v>82241.54054155285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10.4932</v>
      </c>
      <c r="E86" t="n">
        <v>9.529999999999999</v>
      </c>
      <c r="F86" t="n">
        <v>6.75</v>
      </c>
      <c r="G86" t="n">
        <v>101.22</v>
      </c>
      <c r="H86" t="n">
        <v>1.57</v>
      </c>
      <c r="I86" t="n">
        <v>4</v>
      </c>
      <c r="J86" t="n">
        <v>249.12</v>
      </c>
      <c r="K86" t="n">
        <v>56.13</v>
      </c>
      <c r="L86" t="n">
        <v>22</v>
      </c>
      <c r="M86" t="n">
        <v>2</v>
      </c>
      <c r="N86" t="n">
        <v>61</v>
      </c>
      <c r="O86" t="n">
        <v>30959.46</v>
      </c>
      <c r="P86" t="n">
        <v>89.31999999999999</v>
      </c>
      <c r="Q86" t="n">
        <v>204.15</v>
      </c>
      <c r="R86" t="n">
        <v>23.63</v>
      </c>
      <c r="S86" t="n">
        <v>17.37</v>
      </c>
      <c r="T86" t="n">
        <v>1035.53</v>
      </c>
      <c r="U86" t="n">
        <v>0.74</v>
      </c>
      <c r="V86" t="n">
        <v>0.76</v>
      </c>
      <c r="W86" t="n">
        <v>1.14</v>
      </c>
      <c r="X86" t="n">
        <v>0.06</v>
      </c>
      <c r="Y86" t="n">
        <v>1</v>
      </c>
      <c r="Z86" t="n">
        <v>10</v>
      </c>
      <c r="AA86" t="n">
        <v>66.58066967328192</v>
      </c>
      <c r="AB86" t="n">
        <v>91.09860957878932</v>
      </c>
      <c r="AC86" t="n">
        <v>82.40428613831335</v>
      </c>
      <c r="AD86" t="n">
        <v>66580.66967328191</v>
      </c>
      <c r="AE86" t="n">
        <v>91098.60957878933</v>
      </c>
      <c r="AF86" t="n">
        <v>2.412649244711464e-06</v>
      </c>
      <c r="AG86" t="n">
        <v>0.1323611111111111</v>
      </c>
      <c r="AH86" t="n">
        <v>82404.28613831336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10.4929</v>
      </c>
      <c r="E87" t="n">
        <v>9.529999999999999</v>
      </c>
      <c r="F87" t="n">
        <v>6.75</v>
      </c>
      <c r="G87" t="n">
        <v>101.23</v>
      </c>
      <c r="H87" t="n">
        <v>1.59</v>
      </c>
      <c r="I87" t="n">
        <v>4</v>
      </c>
      <c r="J87" t="n">
        <v>249.57</v>
      </c>
      <c r="K87" t="n">
        <v>56.13</v>
      </c>
      <c r="L87" t="n">
        <v>22.25</v>
      </c>
      <c r="M87" t="n">
        <v>2</v>
      </c>
      <c r="N87" t="n">
        <v>61.2</v>
      </c>
      <c r="O87" t="n">
        <v>31014.73</v>
      </c>
      <c r="P87" t="n">
        <v>89.42</v>
      </c>
      <c r="Q87" t="n">
        <v>204.14</v>
      </c>
      <c r="R87" t="n">
        <v>23.64</v>
      </c>
      <c r="S87" t="n">
        <v>17.37</v>
      </c>
      <c r="T87" t="n">
        <v>1039.97</v>
      </c>
      <c r="U87" t="n">
        <v>0.74</v>
      </c>
      <c r="V87" t="n">
        <v>0.76</v>
      </c>
      <c r="W87" t="n">
        <v>1.14</v>
      </c>
      <c r="X87" t="n">
        <v>0.06</v>
      </c>
      <c r="Y87" t="n">
        <v>1</v>
      </c>
      <c r="Z87" t="n">
        <v>10</v>
      </c>
      <c r="AA87" t="n">
        <v>66.634376827983</v>
      </c>
      <c r="AB87" t="n">
        <v>91.17209407724377</v>
      </c>
      <c r="AC87" t="n">
        <v>82.47075737937148</v>
      </c>
      <c r="AD87" t="n">
        <v>66634.37682798301</v>
      </c>
      <c r="AE87" t="n">
        <v>91172.09407724378</v>
      </c>
      <c r="AF87" t="n">
        <v>2.412580267204754e-06</v>
      </c>
      <c r="AG87" t="n">
        <v>0.1323611111111111</v>
      </c>
      <c r="AH87" t="n">
        <v>82470.75737937148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10.4895</v>
      </c>
      <c r="E88" t="n">
        <v>9.529999999999999</v>
      </c>
      <c r="F88" t="n">
        <v>6.75</v>
      </c>
      <c r="G88" t="n">
        <v>101.28</v>
      </c>
      <c r="H88" t="n">
        <v>1.6</v>
      </c>
      <c r="I88" t="n">
        <v>4</v>
      </c>
      <c r="J88" t="n">
        <v>250.02</v>
      </c>
      <c r="K88" t="n">
        <v>56.13</v>
      </c>
      <c r="L88" t="n">
        <v>22.5</v>
      </c>
      <c r="M88" t="n">
        <v>2</v>
      </c>
      <c r="N88" t="n">
        <v>61.39</v>
      </c>
      <c r="O88" t="n">
        <v>31070.06</v>
      </c>
      <c r="P88" t="n">
        <v>89.47</v>
      </c>
      <c r="Q88" t="n">
        <v>204.14</v>
      </c>
      <c r="R88" t="n">
        <v>23.74</v>
      </c>
      <c r="S88" t="n">
        <v>17.37</v>
      </c>
      <c r="T88" t="n">
        <v>1092.99</v>
      </c>
      <c r="U88" t="n">
        <v>0.73</v>
      </c>
      <c r="V88" t="n">
        <v>0.76</v>
      </c>
      <c r="W88" t="n">
        <v>1.14</v>
      </c>
      <c r="X88" t="n">
        <v>0.06</v>
      </c>
      <c r="Y88" t="n">
        <v>1</v>
      </c>
      <c r="Z88" t="n">
        <v>10</v>
      </c>
      <c r="AA88" t="n">
        <v>66.6812386673306</v>
      </c>
      <c r="AB88" t="n">
        <v>91.23621251323755</v>
      </c>
      <c r="AC88" t="n">
        <v>82.52875644182484</v>
      </c>
      <c r="AD88" t="n">
        <v>66681.2386673306</v>
      </c>
      <c r="AE88" t="n">
        <v>91236.21251323755</v>
      </c>
      <c r="AF88" t="n">
        <v>2.411798522128703e-06</v>
      </c>
      <c r="AG88" t="n">
        <v>0.1323611111111111</v>
      </c>
      <c r="AH88" t="n">
        <v>82528.75644182484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10.4953</v>
      </c>
      <c r="E89" t="n">
        <v>9.529999999999999</v>
      </c>
      <c r="F89" t="n">
        <v>6.75</v>
      </c>
      <c r="G89" t="n">
        <v>101.2</v>
      </c>
      <c r="H89" t="n">
        <v>1.62</v>
      </c>
      <c r="I89" t="n">
        <v>4</v>
      </c>
      <c r="J89" t="n">
        <v>250.47</v>
      </c>
      <c r="K89" t="n">
        <v>56.13</v>
      </c>
      <c r="L89" t="n">
        <v>22.75</v>
      </c>
      <c r="M89" t="n">
        <v>2</v>
      </c>
      <c r="N89" t="n">
        <v>61.59</v>
      </c>
      <c r="O89" t="n">
        <v>31125.47</v>
      </c>
      <c r="P89" t="n">
        <v>89.59999999999999</v>
      </c>
      <c r="Q89" t="n">
        <v>204.14</v>
      </c>
      <c r="R89" t="n">
        <v>23.56</v>
      </c>
      <c r="S89" t="n">
        <v>17.37</v>
      </c>
      <c r="T89" t="n">
        <v>1004.01</v>
      </c>
      <c r="U89" t="n">
        <v>0.74</v>
      </c>
      <c r="V89" t="n">
        <v>0.76</v>
      </c>
      <c r="W89" t="n">
        <v>1.14</v>
      </c>
      <c r="X89" t="n">
        <v>0.06</v>
      </c>
      <c r="Y89" t="n">
        <v>1</v>
      </c>
      <c r="Z89" t="n">
        <v>10</v>
      </c>
      <c r="AA89" t="n">
        <v>66.71294914796843</v>
      </c>
      <c r="AB89" t="n">
        <v>91.2796001918139</v>
      </c>
      <c r="AC89" t="n">
        <v>82.56800326125284</v>
      </c>
      <c r="AD89" t="n">
        <v>66712.94914796844</v>
      </c>
      <c r="AE89" t="n">
        <v>91279.60019181389</v>
      </c>
      <c r="AF89" t="n">
        <v>2.413132087258437e-06</v>
      </c>
      <c r="AG89" t="n">
        <v>0.1323611111111111</v>
      </c>
      <c r="AH89" t="n">
        <v>82568.00326125284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10.5011</v>
      </c>
      <c r="E90" t="n">
        <v>9.52</v>
      </c>
      <c r="F90" t="n">
        <v>6.74</v>
      </c>
      <c r="G90" t="n">
        <v>101.12</v>
      </c>
      <c r="H90" t="n">
        <v>1.63</v>
      </c>
      <c r="I90" t="n">
        <v>4</v>
      </c>
      <c r="J90" t="n">
        <v>250.92</v>
      </c>
      <c r="K90" t="n">
        <v>56.13</v>
      </c>
      <c r="L90" t="n">
        <v>23</v>
      </c>
      <c r="M90" t="n">
        <v>2</v>
      </c>
      <c r="N90" t="n">
        <v>61.79</v>
      </c>
      <c r="O90" t="n">
        <v>31180.95</v>
      </c>
      <c r="P90" t="n">
        <v>89.5</v>
      </c>
      <c r="Q90" t="n">
        <v>204.15</v>
      </c>
      <c r="R90" t="n">
        <v>23.42</v>
      </c>
      <c r="S90" t="n">
        <v>17.37</v>
      </c>
      <c r="T90" t="n">
        <v>932.88</v>
      </c>
      <c r="U90" t="n">
        <v>0.74</v>
      </c>
      <c r="V90" t="n">
        <v>0.76</v>
      </c>
      <c r="W90" t="n">
        <v>1.14</v>
      </c>
      <c r="X90" t="n">
        <v>0.05</v>
      </c>
      <c r="Y90" t="n">
        <v>1</v>
      </c>
      <c r="Z90" t="n">
        <v>10</v>
      </c>
      <c r="AA90" t="n">
        <v>66.59805654571278</v>
      </c>
      <c r="AB90" t="n">
        <v>91.12239906470391</v>
      </c>
      <c r="AC90" t="n">
        <v>82.42580518908102</v>
      </c>
      <c r="AD90" t="n">
        <v>66598.05654571278</v>
      </c>
      <c r="AE90" t="n">
        <v>91122.39906470392</v>
      </c>
      <c r="AF90" t="n">
        <v>2.414465652388171e-06</v>
      </c>
      <c r="AG90" t="n">
        <v>0.1322222222222222</v>
      </c>
      <c r="AH90" t="n">
        <v>82425.80518908102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10.4972</v>
      </c>
      <c r="E91" t="n">
        <v>9.529999999999999</v>
      </c>
      <c r="F91" t="n">
        <v>6.74</v>
      </c>
      <c r="G91" t="n">
        <v>101.17</v>
      </c>
      <c r="H91" t="n">
        <v>1.65</v>
      </c>
      <c r="I91" t="n">
        <v>4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89.59999999999999</v>
      </c>
      <c r="Q91" t="n">
        <v>204.14</v>
      </c>
      <c r="R91" t="n">
        <v>23.53</v>
      </c>
      <c r="S91" t="n">
        <v>17.37</v>
      </c>
      <c r="T91" t="n">
        <v>986.34</v>
      </c>
      <c r="U91" t="n">
        <v>0.74</v>
      </c>
      <c r="V91" t="n">
        <v>0.76</v>
      </c>
      <c r="W91" t="n">
        <v>1.14</v>
      </c>
      <c r="X91" t="n">
        <v>0.05</v>
      </c>
      <c r="Y91" t="n">
        <v>1</v>
      </c>
      <c r="Z91" t="n">
        <v>10</v>
      </c>
      <c r="AA91" t="n">
        <v>66.67434330189791</v>
      </c>
      <c r="AB91" t="n">
        <v>91.22677797005051</v>
      </c>
      <c r="AC91" t="n">
        <v>82.52022231819808</v>
      </c>
      <c r="AD91" t="n">
        <v>66674.34330189791</v>
      </c>
      <c r="AE91" t="n">
        <v>91226.77797005051</v>
      </c>
      <c r="AF91" t="n">
        <v>2.413568944800936e-06</v>
      </c>
      <c r="AG91" t="n">
        <v>0.1323611111111111</v>
      </c>
      <c r="AH91" t="n">
        <v>82520.22231819808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10.4962</v>
      </c>
      <c r="E92" t="n">
        <v>9.529999999999999</v>
      </c>
      <c r="F92" t="n">
        <v>6.75</v>
      </c>
      <c r="G92" t="n">
        <v>101.18</v>
      </c>
      <c r="H92" t="n">
        <v>1.66</v>
      </c>
      <c r="I92" t="n">
        <v>4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89.56</v>
      </c>
      <c r="Q92" t="n">
        <v>204.14</v>
      </c>
      <c r="R92" t="n">
        <v>23.54</v>
      </c>
      <c r="S92" t="n">
        <v>17.37</v>
      </c>
      <c r="T92" t="n">
        <v>993.02</v>
      </c>
      <c r="U92" t="n">
        <v>0.74</v>
      </c>
      <c r="V92" t="n">
        <v>0.76</v>
      </c>
      <c r="W92" t="n">
        <v>1.14</v>
      </c>
      <c r="X92" t="n">
        <v>0.05</v>
      </c>
      <c r="Y92" t="n">
        <v>1</v>
      </c>
      <c r="Z92" t="n">
        <v>10</v>
      </c>
      <c r="AA92" t="n">
        <v>66.68666904328222</v>
      </c>
      <c r="AB92" t="n">
        <v>91.24364259318585</v>
      </c>
      <c r="AC92" t="n">
        <v>82.53547740537104</v>
      </c>
      <c r="AD92" t="n">
        <v>66686.66904328222</v>
      </c>
      <c r="AE92" t="n">
        <v>91243.64259318585</v>
      </c>
      <c r="AF92" t="n">
        <v>2.413339019778568e-06</v>
      </c>
      <c r="AG92" t="n">
        <v>0.1323611111111111</v>
      </c>
      <c r="AH92" t="n">
        <v>82535.47740537104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10.4871</v>
      </c>
      <c r="E93" t="n">
        <v>9.539999999999999</v>
      </c>
      <c r="F93" t="n">
        <v>6.75</v>
      </c>
      <c r="G93" t="n">
        <v>101.31</v>
      </c>
      <c r="H93" t="n">
        <v>1.67</v>
      </c>
      <c r="I93" t="n">
        <v>4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89.63</v>
      </c>
      <c r="Q93" t="n">
        <v>204.14</v>
      </c>
      <c r="R93" t="n">
        <v>23.74</v>
      </c>
      <c r="S93" t="n">
        <v>17.37</v>
      </c>
      <c r="T93" t="n">
        <v>1091.91</v>
      </c>
      <c r="U93" t="n">
        <v>0.73</v>
      </c>
      <c r="V93" t="n">
        <v>0.76</v>
      </c>
      <c r="W93" t="n">
        <v>1.14</v>
      </c>
      <c r="X93" t="n">
        <v>0.06</v>
      </c>
      <c r="Y93" t="n">
        <v>1</v>
      </c>
      <c r="Z93" t="n">
        <v>10</v>
      </c>
      <c r="AA93" t="n">
        <v>66.77952532367101</v>
      </c>
      <c r="AB93" t="n">
        <v>91.3706926525437</v>
      </c>
      <c r="AC93" t="n">
        <v>82.65040198537969</v>
      </c>
      <c r="AD93" t="n">
        <v>66779.52532367101</v>
      </c>
      <c r="AE93" t="n">
        <v>91370.6926525437</v>
      </c>
      <c r="AF93" t="n">
        <v>2.41124670207502e-06</v>
      </c>
      <c r="AG93" t="n">
        <v>0.1325</v>
      </c>
      <c r="AH93" t="n">
        <v>82650.40198537969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10.4913</v>
      </c>
      <c r="E94" t="n">
        <v>9.529999999999999</v>
      </c>
      <c r="F94" t="n">
        <v>6.75</v>
      </c>
      <c r="G94" t="n">
        <v>101.25</v>
      </c>
      <c r="H94" t="n">
        <v>1.69</v>
      </c>
      <c r="I94" t="n">
        <v>4</v>
      </c>
      <c r="J94" t="n">
        <v>252.73</v>
      </c>
      <c r="K94" t="n">
        <v>56.13</v>
      </c>
      <c r="L94" t="n">
        <v>24</v>
      </c>
      <c r="M94" t="n">
        <v>2</v>
      </c>
      <c r="N94" t="n">
        <v>62.6</v>
      </c>
      <c r="O94" t="n">
        <v>31403.6</v>
      </c>
      <c r="P94" t="n">
        <v>89.48</v>
      </c>
      <c r="Q94" t="n">
        <v>204.14</v>
      </c>
      <c r="R94" t="n">
        <v>23.73</v>
      </c>
      <c r="S94" t="n">
        <v>17.37</v>
      </c>
      <c r="T94" t="n">
        <v>1086.23</v>
      </c>
      <c r="U94" t="n">
        <v>0.73</v>
      </c>
      <c r="V94" t="n">
        <v>0.76</v>
      </c>
      <c r="W94" t="n">
        <v>1.14</v>
      </c>
      <c r="X94" t="n">
        <v>0.06</v>
      </c>
      <c r="Y94" t="n">
        <v>1</v>
      </c>
      <c r="Z94" t="n">
        <v>10</v>
      </c>
      <c r="AA94" t="n">
        <v>66.67534339031791</v>
      </c>
      <c r="AB94" t="n">
        <v>91.22814633514753</v>
      </c>
      <c r="AC94" t="n">
        <v>82.52146008845075</v>
      </c>
      <c r="AD94" t="n">
        <v>66675.34339031791</v>
      </c>
      <c r="AE94" t="n">
        <v>91228.14633514752</v>
      </c>
      <c r="AF94" t="n">
        <v>2.412212387168965e-06</v>
      </c>
      <c r="AG94" t="n">
        <v>0.1323611111111111</v>
      </c>
      <c r="AH94" t="n">
        <v>82521.46008845075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10.4932</v>
      </c>
      <c r="E95" t="n">
        <v>9.529999999999999</v>
      </c>
      <c r="F95" t="n">
        <v>6.75</v>
      </c>
      <c r="G95" t="n">
        <v>101.22</v>
      </c>
      <c r="H95" t="n">
        <v>1.7</v>
      </c>
      <c r="I95" t="n">
        <v>4</v>
      </c>
      <c r="J95" t="n">
        <v>253.18</v>
      </c>
      <c r="K95" t="n">
        <v>56.13</v>
      </c>
      <c r="L95" t="n">
        <v>24.25</v>
      </c>
      <c r="M95" t="n">
        <v>2</v>
      </c>
      <c r="N95" t="n">
        <v>62.8</v>
      </c>
      <c r="O95" t="n">
        <v>31459.45</v>
      </c>
      <c r="P95" t="n">
        <v>89.40000000000001</v>
      </c>
      <c r="Q95" t="n">
        <v>204.14</v>
      </c>
      <c r="R95" t="n">
        <v>23.68</v>
      </c>
      <c r="S95" t="n">
        <v>17.37</v>
      </c>
      <c r="T95" t="n">
        <v>1059.98</v>
      </c>
      <c r="U95" t="n">
        <v>0.73</v>
      </c>
      <c r="V95" t="n">
        <v>0.76</v>
      </c>
      <c r="W95" t="n">
        <v>1.14</v>
      </c>
      <c r="X95" t="n">
        <v>0.06</v>
      </c>
      <c r="Y95" t="n">
        <v>1</v>
      </c>
      <c r="Z95" t="n">
        <v>10</v>
      </c>
      <c r="AA95" t="n">
        <v>66.62215908407717</v>
      </c>
      <c r="AB95" t="n">
        <v>91.15537722102299</v>
      </c>
      <c r="AC95" t="n">
        <v>82.45563595644614</v>
      </c>
      <c r="AD95" t="n">
        <v>66622.15908407717</v>
      </c>
      <c r="AE95" t="n">
        <v>91155.37722102299</v>
      </c>
      <c r="AF95" t="n">
        <v>2.412649244711464e-06</v>
      </c>
      <c r="AG95" t="n">
        <v>0.1323611111111111</v>
      </c>
      <c r="AH95" t="n">
        <v>82455.63595644615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10.4938</v>
      </c>
      <c r="E96" t="n">
        <v>9.529999999999999</v>
      </c>
      <c r="F96" t="n">
        <v>6.75</v>
      </c>
      <c r="G96" t="n">
        <v>101.22</v>
      </c>
      <c r="H96" t="n">
        <v>1.72</v>
      </c>
      <c r="I96" t="n">
        <v>4</v>
      </c>
      <c r="J96" t="n">
        <v>253.63</v>
      </c>
      <c r="K96" t="n">
        <v>56.13</v>
      </c>
      <c r="L96" t="n">
        <v>24.5</v>
      </c>
      <c r="M96" t="n">
        <v>2</v>
      </c>
      <c r="N96" t="n">
        <v>63</v>
      </c>
      <c r="O96" t="n">
        <v>31515.37</v>
      </c>
      <c r="P96" t="n">
        <v>89.20999999999999</v>
      </c>
      <c r="Q96" t="n">
        <v>204.14</v>
      </c>
      <c r="R96" t="n">
        <v>23.56</v>
      </c>
      <c r="S96" t="n">
        <v>17.37</v>
      </c>
      <c r="T96" t="n">
        <v>1001.39</v>
      </c>
      <c r="U96" t="n">
        <v>0.74</v>
      </c>
      <c r="V96" t="n">
        <v>0.76</v>
      </c>
      <c r="W96" t="n">
        <v>1.14</v>
      </c>
      <c r="X96" t="n">
        <v>0.06</v>
      </c>
      <c r="Y96" t="n">
        <v>1</v>
      </c>
      <c r="Z96" t="n">
        <v>10</v>
      </c>
      <c r="AA96" t="n">
        <v>66.51993749465262</v>
      </c>
      <c r="AB96" t="n">
        <v>91.01551313267416</v>
      </c>
      <c r="AC96" t="n">
        <v>82.32912030038879</v>
      </c>
      <c r="AD96" t="n">
        <v>66519.93749465262</v>
      </c>
      <c r="AE96" t="n">
        <v>91015.51313267415</v>
      </c>
      <c r="AF96" t="n">
        <v>2.412787199724885e-06</v>
      </c>
      <c r="AG96" t="n">
        <v>0.1323611111111111</v>
      </c>
      <c r="AH96" t="n">
        <v>82329.12030038879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10.4929</v>
      </c>
      <c r="E97" t="n">
        <v>9.529999999999999</v>
      </c>
      <c r="F97" t="n">
        <v>6.75</v>
      </c>
      <c r="G97" t="n">
        <v>101.23</v>
      </c>
      <c r="H97" t="n">
        <v>1.73</v>
      </c>
      <c r="I97" t="n">
        <v>4</v>
      </c>
      <c r="J97" t="n">
        <v>254.09</v>
      </c>
      <c r="K97" t="n">
        <v>56.13</v>
      </c>
      <c r="L97" t="n">
        <v>24.75</v>
      </c>
      <c r="M97" t="n">
        <v>2</v>
      </c>
      <c r="N97" t="n">
        <v>63.21</v>
      </c>
      <c r="O97" t="n">
        <v>31571.37</v>
      </c>
      <c r="P97" t="n">
        <v>89.2</v>
      </c>
      <c r="Q97" t="n">
        <v>204.14</v>
      </c>
      <c r="R97" t="n">
        <v>23.62</v>
      </c>
      <c r="S97" t="n">
        <v>17.37</v>
      </c>
      <c r="T97" t="n">
        <v>1030.14</v>
      </c>
      <c r="U97" t="n">
        <v>0.74</v>
      </c>
      <c r="V97" t="n">
        <v>0.76</v>
      </c>
      <c r="W97" t="n">
        <v>1.14</v>
      </c>
      <c r="X97" t="n">
        <v>0.06</v>
      </c>
      <c r="Y97" t="n">
        <v>1</v>
      </c>
      <c r="Z97" t="n">
        <v>10</v>
      </c>
      <c r="AA97" t="n">
        <v>66.520277686208</v>
      </c>
      <c r="AB97" t="n">
        <v>91.01597859776841</v>
      </c>
      <c r="AC97" t="n">
        <v>82.32954134214775</v>
      </c>
      <c r="AD97" t="n">
        <v>66520.27768620801</v>
      </c>
      <c r="AE97" t="n">
        <v>91015.97859776841</v>
      </c>
      <c r="AF97" t="n">
        <v>2.412580267204754e-06</v>
      </c>
      <c r="AG97" t="n">
        <v>0.1323611111111111</v>
      </c>
      <c r="AH97" t="n">
        <v>82329.54134214774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10.4981</v>
      </c>
      <c r="E98" t="n">
        <v>9.529999999999999</v>
      </c>
      <c r="F98" t="n">
        <v>6.74</v>
      </c>
      <c r="G98" t="n">
        <v>101.16</v>
      </c>
      <c r="H98" t="n">
        <v>1.75</v>
      </c>
      <c r="I98" t="n">
        <v>4</v>
      </c>
      <c r="J98" t="n">
        <v>254.54</v>
      </c>
      <c r="K98" t="n">
        <v>56.13</v>
      </c>
      <c r="L98" t="n">
        <v>25</v>
      </c>
      <c r="M98" t="n">
        <v>2</v>
      </c>
      <c r="N98" t="n">
        <v>63.41</v>
      </c>
      <c r="O98" t="n">
        <v>31627.44</v>
      </c>
      <c r="P98" t="n">
        <v>89</v>
      </c>
      <c r="Q98" t="n">
        <v>204.14</v>
      </c>
      <c r="R98" t="n">
        <v>23.43</v>
      </c>
      <c r="S98" t="n">
        <v>17.37</v>
      </c>
      <c r="T98" t="n">
        <v>939.21</v>
      </c>
      <c r="U98" t="n">
        <v>0.74</v>
      </c>
      <c r="V98" t="n">
        <v>0.76</v>
      </c>
      <c r="W98" t="n">
        <v>1.14</v>
      </c>
      <c r="X98" t="n">
        <v>0.05</v>
      </c>
      <c r="Y98" t="n">
        <v>1</v>
      </c>
      <c r="Z98" t="n">
        <v>10</v>
      </c>
      <c r="AA98" t="n">
        <v>66.35778094422913</v>
      </c>
      <c r="AB98" t="n">
        <v>90.79364338654273</v>
      </c>
      <c r="AC98" t="n">
        <v>82.12842549143194</v>
      </c>
      <c r="AD98" t="n">
        <v>66357.78094422913</v>
      </c>
      <c r="AE98" t="n">
        <v>90793.64338654272</v>
      </c>
      <c r="AF98" t="n">
        <v>2.413775877321067e-06</v>
      </c>
      <c r="AG98" t="n">
        <v>0.1323611111111111</v>
      </c>
      <c r="AH98" t="n">
        <v>82128.42549143195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10.5002</v>
      </c>
      <c r="E99" t="n">
        <v>9.52</v>
      </c>
      <c r="F99" t="n">
        <v>6.74</v>
      </c>
      <c r="G99" t="n">
        <v>101.13</v>
      </c>
      <c r="H99" t="n">
        <v>1.76</v>
      </c>
      <c r="I99" t="n">
        <v>4</v>
      </c>
      <c r="J99" t="n">
        <v>255</v>
      </c>
      <c r="K99" t="n">
        <v>56.13</v>
      </c>
      <c r="L99" t="n">
        <v>25.25</v>
      </c>
      <c r="M99" t="n">
        <v>2</v>
      </c>
      <c r="N99" t="n">
        <v>63.62</v>
      </c>
      <c r="O99" t="n">
        <v>31683.59</v>
      </c>
      <c r="P99" t="n">
        <v>88.73999999999999</v>
      </c>
      <c r="Q99" t="n">
        <v>204.14</v>
      </c>
      <c r="R99" t="n">
        <v>23.45</v>
      </c>
      <c r="S99" t="n">
        <v>17.37</v>
      </c>
      <c r="T99" t="n">
        <v>945.64</v>
      </c>
      <c r="U99" t="n">
        <v>0.74</v>
      </c>
      <c r="V99" t="n">
        <v>0.76</v>
      </c>
      <c r="W99" t="n">
        <v>1.14</v>
      </c>
      <c r="X99" t="n">
        <v>0.05</v>
      </c>
      <c r="Y99" t="n">
        <v>1</v>
      </c>
      <c r="Z99" t="n">
        <v>10</v>
      </c>
      <c r="AA99" t="n">
        <v>66.20969931511844</v>
      </c>
      <c r="AB99" t="n">
        <v>90.59103156869317</v>
      </c>
      <c r="AC99" t="n">
        <v>81.94515066111042</v>
      </c>
      <c r="AD99" t="n">
        <v>66209.69931511844</v>
      </c>
      <c r="AE99" t="n">
        <v>90591.03156869317</v>
      </c>
      <c r="AF99" t="n">
        <v>2.41425871986804e-06</v>
      </c>
      <c r="AG99" t="n">
        <v>0.1322222222222222</v>
      </c>
      <c r="AH99" t="n">
        <v>81945.15066111041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10.4999</v>
      </c>
      <c r="E100" t="n">
        <v>9.52</v>
      </c>
      <c r="F100" t="n">
        <v>6.74</v>
      </c>
      <c r="G100" t="n">
        <v>101.13</v>
      </c>
      <c r="H100" t="n">
        <v>1.78</v>
      </c>
      <c r="I100" t="n">
        <v>4</v>
      </c>
      <c r="J100" t="n">
        <v>255.45</v>
      </c>
      <c r="K100" t="n">
        <v>56.13</v>
      </c>
      <c r="L100" t="n">
        <v>25.5</v>
      </c>
      <c r="M100" t="n">
        <v>2</v>
      </c>
      <c r="N100" t="n">
        <v>63.82</v>
      </c>
      <c r="O100" t="n">
        <v>31739.82</v>
      </c>
      <c r="P100" t="n">
        <v>88.51000000000001</v>
      </c>
      <c r="Q100" t="n">
        <v>204.14</v>
      </c>
      <c r="R100" t="n">
        <v>23.47</v>
      </c>
      <c r="S100" t="n">
        <v>17.37</v>
      </c>
      <c r="T100" t="n">
        <v>956.39</v>
      </c>
      <c r="U100" t="n">
        <v>0.74</v>
      </c>
      <c r="V100" t="n">
        <v>0.76</v>
      </c>
      <c r="W100" t="n">
        <v>1.14</v>
      </c>
      <c r="X100" t="n">
        <v>0.05</v>
      </c>
      <c r="Y100" t="n">
        <v>1</v>
      </c>
      <c r="Z100" t="n">
        <v>10</v>
      </c>
      <c r="AA100" t="n">
        <v>66.09232546665298</v>
      </c>
      <c r="AB100" t="n">
        <v>90.43043549105408</v>
      </c>
      <c r="AC100" t="n">
        <v>81.79988164772313</v>
      </c>
      <c r="AD100" t="n">
        <v>66092.32546665298</v>
      </c>
      <c r="AE100" t="n">
        <v>90430.43549105409</v>
      </c>
      <c r="AF100" t="n">
        <v>2.41418974236133e-06</v>
      </c>
      <c r="AG100" t="n">
        <v>0.1322222222222222</v>
      </c>
      <c r="AH100" t="n">
        <v>81799.88164772313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10.4981</v>
      </c>
      <c r="E101" t="n">
        <v>9.529999999999999</v>
      </c>
      <c r="F101" t="n">
        <v>6.74</v>
      </c>
      <c r="G101" t="n">
        <v>101.16</v>
      </c>
      <c r="H101" t="n">
        <v>1.79</v>
      </c>
      <c r="I101" t="n">
        <v>4</v>
      </c>
      <c r="J101" t="n">
        <v>255.91</v>
      </c>
      <c r="K101" t="n">
        <v>56.13</v>
      </c>
      <c r="L101" t="n">
        <v>25.75</v>
      </c>
      <c r="M101" t="n">
        <v>2</v>
      </c>
      <c r="N101" t="n">
        <v>64.03</v>
      </c>
      <c r="O101" t="n">
        <v>31796.12</v>
      </c>
      <c r="P101" t="n">
        <v>88.37</v>
      </c>
      <c r="Q101" t="n">
        <v>204.14</v>
      </c>
      <c r="R101" t="n">
        <v>23.39</v>
      </c>
      <c r="S101" t="n">
        <v>17.37</v>
      </c>
      <c r="T101" t="n">
        <v>917.87</v>
      </c>
      <c r="U101" t="n">
        <v>0.74</v>
      </c>
      <c r="V101" t="n">
        <v>0.76</v>
      </c>
      <c r="W101" t="n">
        <v>1.14</v>
      </c>
      <c r="X101" t="n">
        <v>0.05</v>
      </c>
      <c r="Y101" t="n">
        <v>1</v>
      </c>
      <c r="Z101" t="n">
        <v>10</v>
      </c>
      <c r="AA101" t="n">
        <v>66.03120433539667</v>
      </c>
      <c r="AB101" t="n">
        <v>90.34680686279525</v>
      </c>
      <c r="AC101" t="n">
        <v>81.72423441837178</v>
      </c>
      <c r="AD101" t="n">
        <v>66031.20433539667</v>
      </c>
      <c r="AE101" t="n">
        <v>90346.80686279525</v>
      </c>
      <c r="AF101" t="n">
        <v>2.413775877321067e-06</v>
      </c>
      <c r="AG101" t="n">
        <v>0.1323611111111111</v>
      </c>
      <c r="AH101" t="n">
        <v>81724.23441837178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10.5027</v>
      </c>
      <c r="E102" t="n">
        <v>9.52</v>
      </c>
      <c r="F102" t="n">
        <v>6.74</v>
      </c>
      <c r="G102" t="n">
        <v>101.1</v>
      </c>
      <c r="H102" t="n">
        <v>1.8</v>
      </c>
      <c r="I102" t="n">
        <v>4</v>
      </c>
      <c r="J102" t="n">
        <v>256.36</v>
      </c>
      <c r="K102" t="n">
        <v>56.13</v>
      </c>
      <c r="L102" t="n">
        <v>26</v>
      </c>
      <c r="M102" t="n">
        <v>2</v>
      </c>
      <c r="N102" t="n">
        <v>64.23999999999999</v>
      </c>
      <c r="O102" t="n">
        <v>31852.5</v>
      </c>
      <c r="P102" t="n">
        <v>87.97</v>
      </c>
      <c r="Q102" t="n">
        <v>204.14</v>
      </c>
      <c r="R102" t="n">
        <v>23.33</v>
      </c>
      <c r="S102" t="n">
        <v>17.37</v>
      </c>
      <c r="T102" t="n">
        <v>888.53</v>
      </c>
      <c r="U102" t="n">
        <v>0.74</v>
      </c>
      <c r="V102" t="n">
        <v>0.76</v>
      </c>
      <c r="W102" t="n">
        <v>1.14</v>
      </c>
      <c r="X102" t="n">
        <v>0.05</v>
      </c>
      <c r="Y102" t="n">
        <v>1</v>
      </c>
      <c r="Z102" t="n">
        <v>10</v>
      </c>
      <c r="AA102" t="n">
        <v>65.79546157110576</v>
      </c>
      <c r="AB102" t="n">
        <v>90.02425321245583</v>
      </c>
      <c r="AC102" t="n">
        <v>81.43246483571374</v>
      </c>
      <c r="AD102" t="n">
        <v>65795.46157110576</v>
      </c>
      <c r="AE102" t="n">
        <v>90024.25321245583</v>
      </c>
      <c r="AF102" t="n">
        <v>2.41483353242396e-06</v>
      </c>
      <c r="AG102" t="n">
        <v>0.1322222222222222</v>
      </c>
      <c r="AH102" t="n">
        <v>81432.46483571375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10.499</v>
      </c>
      <c r="E103" t="n">
        <v>9.52</v>
      </c>
      <c r="F103" t="n">
        <v>6.74</v>
      </c>
      <c r="G103" t="n">
        <v>101.15</v>
      </c>
      <c r="H103" t="n">
        <v>1.82</v>
      </c>
      <c r="I103" t="n">
        <v>4</v>
      </c>
      <c r="J103" t="n">
        <v>256.82</v>
      </c>
      <c r="K103" t="n">
        <v>56.13</v>
      </c>
      <c r="L103" t="n">
        <v>26.25</v>
      </c>
      <c r="M103" t="n">
        <v>2</v>
      </c>
      <c r="N103" t="n">
        <v>64.45</v>
      </c>
      <c r="O103" t="n">
        <v>31909.08</v>
      </c>
      <c r="P103" t="n">
        <v>87.73999999999999</v>
      </c>
      <c r="Q103" t="n">
        <v>204.14</v>
      </c>
      <c r="R103" t="n">
        <v>23.41</v>
      </c>
      <c r="S103" t="n">
        <v>17.37</v>
      </c>
      <c r="T103" t="n">
        <v>925.37</v>
      </c>
      <c r="U103" t="n">
        <v>0.74</v>
      </c>
      <c r="V103" t="n">
        <v>0.76</v>
      </c>
      <c r="W103" t="n">
        <v>1.14</v>
      </c>
      <c r="X103" t="n">
        <v>0.05</v>
      </c>
      <c r="Y103" t="n">
        <v>1</v>
      </c>
      <c r="Z103" t="n">
        <v>10</v>
      </c>
      <c r="AA103" t="n">
        <v>65.69869718430915</v>
      </c>
      <c r="AB103" t="n">
        <v>89.89185590949734</v>
      </c>
      <c r="AC103" t="n">
        <v>81.31270334552879</v>
      </c>
      <c r="AD103" t="n">
        <v>65698.69718430916</v>
      </c>
      <c r="AE103" t="n">
        <v>89891.85590949733</v>
      </c>
      <c r="AF103" t="n">
        <v>2.413982809841199e-06</v>
      </c>
      <c r="AG103" t="n">
        <v>0.1322222222222222</v>
      </c>
      <c r="AH103" t="n">
        <v>81312.70334552879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10.5073</v>
      </c>
      <c r="E104" t="n">
        <v>9.52</v>
      </c>
      <c r="F104" t="n">
        <v>6.74</v>
      </c>
      <c r="G104" t="n">
        <v>101.03</v>
      </c>
      <c r="H104" t="n">
        <v>1.83</v>
      </c>
      <c r="I104" t="n">
        <v>4</v>
      </c>
      <c r="J104" t="n">
        <v>257.28</v>
      </c>
      <c r="K104" t="n">
        <v>56.13</v>
      </c>
      <c r="L104" t="n">
        <v>26.5</v>
      </c>
      <c r="M104" t="n">
        <v>2</v>
      </c>
      <c r="N104" t="n">
        <v>64.66</v>
      </c>
      <c r="O104" t="n">
        <v>31965.61</v>
      </c>
      <c r="P104" t="n">
        <v>87.39</v>
      </c>
      <c r="Q104" t="n">
        <v>204.14</v>
      </c>
      <c r="R104" t="n">
        <v>23.17</v>
      </c>
      <c r="S104" t="n">
        <v>17.37</v>
      </c>
      <c r="T104" t="n">
        <v>809.3</v>
      </c>
      <c r="U104" t="n">
        <v>0.75</v>
      </c>
      <c r="V104" t="n">
        <v>0.76</v>
      </c>
      <c r="W104" t="n">
        <v>1.14</v>
      </c>
      <c r="X104" t="n">
        <v>0.04</v>
      </c>
      <c r="Y104" t="n">
        <v>1</v>
      </c>
      <c r="Z104" t="n">
        <v>10</v>
      </c>
      <c r="AA104" t="n">
        <v>65.46717602439219</v>
      </c>
      <c r="AB104" t="n">
        <v>89.57507844450639</v>
      </c>
      <c r="AC104" t="n">
        <v>81.02615867719651</v>
      </c>
      <c r="AD104" t="n">
        <v>65467.17602439219</v>
      </c>
      <c r="AE104" t="n">
        <v>89575.07844450639</v>
      </c>
      <c r="AF104" t="n">
        <v>2.415891187526853e-06</v>
      </c>
      <c r="AG104" t="n">
        <v>0.1322222222222222</v>
      </c>
      <c r="AH104" t="n">
        <v>81026.15867719651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10.5109</v>
      </c>
      <c r="E105" t="n">
        <v>9.51</v>
      </c>
      <c r="F105" t="n">
        <v>6.73</v>
      </c>
      <c r="G105" t="n">
        <v>100.98</v>
      </c>
      <c r="H105" t="n">
        <v>1.85</v>
      </c>
      <c r="I105" t="n">
        <v>4</v>
      </c>
      <c r="J105" t="n">
        <v>257.74</v>
      </c>
      <c r="K105" t="n">
        <v>56.13</v>
      </c>
      <c r="L105" t="n">
        <v>26.75</v>
      </c>
      <c r="M105" t="n">
        <v>2</v>
      </c>
      <c r="N105" t="n">
        <v>64.86</v>
      </c>
      <c r="O105" t="n">
        <v>32022.22</v>
      </c>
      <c r="P105" t="n">
        <v>87.14</v>
      </c>
      <c r="Q105" t="n">
        <v>204.14</v>
      </c>
      <c r="R105" t="n">
        <v>23.05</v>
      </c>
      <c r="S105" t="n">
        <v>17.37</v>
      </c>
      <c r="T105" t="n">
        <v>749.14</v>
      </c>
      <c r="U105" t="n">
        <v>0.75</v>
      </c>
      <c r="V105" t="n">
        <v>0.76</v>
      </c>
      <c r="W105" t="n">
        <v>1.14</v>
      </c>
      <c r="X105" t="n">
        <v>0.04</v>
      </c>
      <c r="Y105" t="n">
        <v>1</v>
      </c>
      <c r="Z105" t="n">
        <v>10</v>
      </c>
      <c r="AA105" t="n">
        <v>65.28868149563493</v>
      </c>
      <c r="AB105" t="n">
        <v>89.330854355638</v>
      </c>
      <c r="AC105" t="n">
        <v>80.80524299259899</v>
      </c>
      <c r="AD105" t="n">
        <v>65288.68149563493</v>
      </c>
      <c r="AE105" t="n">
        <v>89330.854355638</v>
      </c>
      <c r="AF105" t="n">
        <v>2.416718917607377e-06</v>
      </c>
      <c r="AG105" t="n">
        <v>0.1320833333333333</v>
      </c>
      <c r="AH105" t="n">
        <v>80805.24299259899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10.5079</v>
      </c>
      <c r="E106" t="n">
        <v>9.52</v>
      </c>
      <c r="F106" t="n">
        <v>6.74</v>
      </c>
      <c r="G106" t="n">
        <v>101.03</v>
      </c>
      <c r="H106" t="n">
        <v>1.86</v>
      </c>
      <c r="I106" t="n">
        <v>4</v>
      </c>
      <c r="J106" t="n">
        <v>258.2</v>
      </c>
      <c r="K106" t="n">
        <v>56.13</v>
      </c>
      <c r="L106" t="n">
        <v>27</v>
      </c>
      <c r="M106" t="n">
        <v>2</v>
      </c>
      <c r="N106" t="n">
        <v>65.06999999999999</v>
      </c>
      <c r="O106" t="n">
        <v>32078.91</v>
      </c>
      <c r="P106" t="n">
        <v>86.88</v>
      </c>
      <c r="Q106" t="n">
        <v>204.14</v>
      </c>
      <c r="R106" t="n">
        <v>23.16</v>
      </c>
      <c r="S106" t="n">
        <v>17.37</v>
      </c>
      <c r="T106" t="n">
        <v>802.49</v>
      </c>
      <c r="U106" t="n">
        <v>0.75</v>
      </c>
      <c r="V106" t="n">
        <v>0.76</v>
      </c>
      <c r="W106" t="n">
        <v>1.14</v>
      </c>
      <c r="X106" t="n">
        <v>0.04</v>
      </c>
      <c r="Y106" t="n">
        <v>1</v>
      </c>
      <c r="Z106" t="n">
        <v>10</v>
      </c>
      <c r="AA106" t="n">
        <v>65.19943204576941</v>
      </c>
      <c r="AB106" t="n">
        <v>89.20873932092418</v>
      </c>
      <c r="AC106" t="n">
        <v>80.69478244540869</v>
      </c>
      <c r="AD106" t="n">
        <v>65199.43204576941</v>
      </c>
      <c r="AE106" t="n">
        <v>89208.73932092419</v>
      </c>
      <c r="AF106" t="n">
        <v>2.416029142540273e-06</v>
      </c>
      <c r="AG106" t="n">
        <v>0.1322222222222222</v>
      </c>
      <c r="AH106" t="n">
        <v>80694.78244540869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10.5051</v>
      </c>
      <c r="E107" t="n">
        <v>9.52</v>
      </c>
      <c r="F107" t="n">
        <v>6.74</v>
      </c>
      <c r="G107" t="n">
        <v>101.06</v>
      </c>
      <c r="H107" t="n">
        <v>1.87</v>
      </c>
      <c r="I107" t="n">
        <v>4</v>
      </c>
      <c r="J107" t="n">
        <v>258.66</v>
      </c>
      <c r="K107" t="n">
        <v>56.13</v>
      </c>
      <c r="L107" t="n">
        <v>27.25</v>
      </c>
      <c r="M107" t="n">
        <v>2</v>
      </c>
      <c r="N107" t="n">
        <v>65.28</v>
      </c>
      <c r="O107" t="n">
        <v>32135.68</v>
      </c>
      <c r="P107" t="n">
        <v>86.69</v>
      </c>
      <c r="Q107" t="n">
        <v>204.14</v>
      </c>
      <c r="R107" t="n">
        <v>23.24</v>
      </c>
      <c r="S107" t="n">
        <v>17.37</v>
      </c>
      <c r="T107" t="n">
        <v>844.14</v>
      </c>
      <c r="U107" t="n">
        <v>0.75</v>
      </c>
      <c r="V107" t="n">
        <v>0.76</v>
      </c>
      <c r="W107" t="n">
        <v>1.14</v>
      </c>
      <c r="X107" t="n">
        <v>0.05</v>
      </c>
      <c r="Y107" t="n">
        <v>1</v>
      </c>
      <c r="Z107" t="n">
        <v>10</v>
      </c>
      <c r="AA107" t="n">
        <v>65.11782811818236</v>
      </c>
      <c r="AB107" t="n">
        <v>89.09708522708846</v>
      </c>
      <c r="AC107" t="n">
        <v>80.59378446158112</v>
      </c>
      <c r="AD107" t="n">
        <v>65117.82811818236</v>
      </c>
      <c r="AE107" t="n">
        <v>89097.08522708845</v>
      </c>
      <c r="AF107" t="n">
        <v>2.415385352477643e-06</v>
      </c>
      <c r="AG107" t="n">
        <v>0.1322222222222222</v>
      </c>
      <c r="AH107" t="n">
        <v>80593.78446158112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10.5027</v>
      </c>
      <c r="E108" t="n">
        <v>9.52</v>
      </c>
      <c r="F108" t="n">
        <v>6.74</v>
      </c>
      <c r="G108" t="n">
        <v>101.1</v>
      </c>
      <c r="H108" t="n">
        <v>1.89</v>
      </c>
      <c r="I108" t="n">
        <v>4</v>
      </c>
      <c r="J108" t="n">
        <v>259.12</v>
      </c>
      <c r="K108" t="n">
        <v>56.13</v>
      </c>
      <c r="L108" t="n">
        <v>27.5</v>
      </c>
      <c r="M108" t="n">
        <v>2</v>
      </c>
      <c r="N108" t="n">
        <v>65.48999999999999</v>
      </c>
      <c r="O108" t="n">
        <v>32192.53</v>
      </c>
      <c r="P108" t="n">
        <v>86.48</v>
      </c>
      <c r="Q108" t="n">
        <v>204.14</v>
      </c>
      <c r="R108" t="n">
        <v>23.27</v>
      </c>
      <c r="S108" t="n">
        <v>17.37</v>
      </c>
      <c r="T108" t="n">
        <v>856.77</v>
      </c>
      <c r="U108" t="n">
        <v>0.75</v>
      </c>
      <c r="V108" t="n">
        <v>0.76</v>
      </c>
      <c r="W108" t="n">
        <v>1.14</v>
      </c>
      <c r="X108" t="n">
        <v>0.05</v>
      </c>
      <c r="Y108" t="n">
        <v>1</v>
      </c>
      <c r="Z108" t="n">
        <v>10</v>
      </c>
      <c r="AA108" t="n">
        <v>65.02342026127418</v>
      </c>
      <c r="AB108" t="n">
        <v>88.96791223228604</v>
      </c>
      <c r="AC108" t="n">
        <v>80.47693955610715</v>
      </c>
      <c r="AD108" t="n">
        <v>65023.42026127418</v>
      </c>
      <c r="AE108" t="n">
        <v>88967.91223228603</v>
      </c>
      <c r="AF108" t="n">
        <v>2.41483353242396e-06</v>
      </c>
      <c r="AG108" t="n">
        <v>0.1322222222222222</v>
      </c>
      <c r="AH108" t="n">
        <v>80476.93955610716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10.4993</v>
      </c>
      <c r="E109" t="n">
        <v>9.52</v>
      </c>
      <c r="F109" t="n">
        <v>6.74</v>
      </c>
      <c r="G109" t="n">
        <v>101.14</v>
      </c>
      <c r="H109" t="n">
        <v>1.9</v>
      </c>
      <c r="I109" t="n">
        <v>4</v>
      </c>
      <c r="J109" t="n">
        <v>259.58</v>
      </c>
      <c r="K109" t="n">
        <v>56.13</v>
      </c>
      <c r="L109" t="n">
        <v>27.75</v>
      </c>
      <c r="M109" t="n">
        <v>2</v>
      </c>
      <c r="N109" t="n">
        <v>65.70999999999999</v>
      </c>
      <c r="O109" t="n">
        <v>32249.46</v>
      </c>
      <c r="P109" t="n">
        <v>86.16</v>
      </c>
      <c r="Q109" t="n">
        <v>204.14</v>
      </c>
      <c r="R109" t="n">
        <v>23.44</v>
      </c>
      <c r="S109" t="n">
        <v>17.37</v>
      </c>
      <c r="T109" t="n">
        <v>941.16</v>
      </c>
      <c r="U109" t="n">
        <v>0.74</v>
      </c>
      <c r="V109" t="n">
        <v>0.76</v>
      </c>
      <c r="W109" t="n">
        <v>1.14</v>
      </c>
      <c r="X109" t="n">
        <v>0.05</v>
      </c>
      <c r="Y109" t="n">
        <v>1</v>
      </c>
      <c r="Z109" t="n">
        <v>10</v>
      </c>
      <c r="AA109" t="n">
        <v>64.87793979724022</v>
      </c>
      <c r="AB109" t="n">
        <v>88.76885944324977</v>
      </c>
      <c r="AC109" t="n">
        <v>80.2968840858841</v>
      </c>
      <c r="AD109" t="n">
        <v>64877.93979724021</v>
      </c>
      <c r="AE109" t="n">
        <v>88768.85944324976</v>
      </c>
      <c r="AF109" t="n">
        <v>2.414051787347909e-06</v>
      </c>
      <c r="AG109" t="n">
        <v>0.1322222222222222</v>
      </c>
      <c r="AH109" t="n">
        <v>80296.8840858841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10.5024</v>
      </c>
      <c r="E110" t="n">
        <v>9.52</v>
      </c>
      <c r="F110" t="n">
        <v>6.74</v>
      </c>
      <c r="G110" t="n">
        <v>101.1</v>
      </c>
      <c r="H110" t="n">
        <v>1.92</v>
      </c>
      <c r="I110" t="n">
        <v>4</v>
      </c>
      <c r="J110" t="n">
        <v>260.05</v>
      </c>
      <c r="K110" t="n">
        <v>56.13</v>
      </c>
      <c r="L110" t="n">
        <v>28</v>
      </c>
      <c r="M110" t="n">
        <v>2</v>
      </c>
      <c r="N110" t="n">
        <v>65.92</v>
      </c>
      <c r="O110" t="n">
        <v>32306.46</v>
      </c>
      <c r="P110" t="n">
        <v>85.73999999999999</v>
      </c>
      <c r="Q110" t="n">
        <v>204.14</v>
      </c>
      <c r="R110" t="n">
        <v>23.38</v>
      </c>
      <c r="S110" t="n">
        <v>17.37</v>
      </c>
      <c r="T110" t="n">
        <v>914.6900000000001</v>
      </c>
      <c r="U110" t="n">
        <v>0.74</v>
      </c>
      <c r="V110" t="n">
        <v>0.76</v>
      </c>
      <c r="W110" t="n">
        <v>1.14</v>
      </c>
      <c r="X110" t="n">
        <v>0.05</v>
      </c>
      <c r="Y110" t="n">
        <v>1</v>
      </c>
      <c r="Z110" t="n">
        <v>10</v>
      </c>
      <c r="AA110" t="n">
        <v>64.64177716785102</v>
      </c>
      <c r="AB110" t="n">
        <v>88.44573131495974</v>
      </c>
      <c r="AC110" t="n">
        <v>80.0045948526448</v>
      </c>
      <c r="AD110" t="n">
        <v>64641.77716785102</v>
      </c>
      <c r="AE110" t="n">
        <v>88445.73131495975</v>
      </c>
      <c r="AF110" t="n">
        <v>2.41476455491725e-06</v>
      </c>
      <c r="AG110" t="n">
        <v>0.1322222222222222</v>
      </c>
      <c r="AH110" t="n">
        <v>80004.5948526448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10.5067</v>
      </c>
      <c r="E111" t="n">
        <v>9.52</v>
      </c>
      <c r="F111" t="n">
        <v>6.74</v>
      </c>
      <c r="G111" t="n">
        <v>101.04</v>
      </c>
      <c r="H111" t="n">
        <v>1.93</v>
      </c>
      <c r="I111" t="n">
        <v>4</v>
      </c>
      <c r="J111" t="n">
        <v>260.51</v>
      </c>
      <c r="K111" t="n">
        <v>56.13</v>
      </c>
      <c r="L111" t="n">
        <v>28.25</v>
      </c>
      <c r="M111" t="n">
        <v>2</v>
      </c>
      <c r="N111" t="n">
        <v>66.13</v>
      </c>
      <c r="O111" t="n">
        <v>32363.54</v>
      </c>
      <c r="P111" t="n">
        <v>85.44</v>
      </c>
      <c r="Q111" t="n">
        <v>204.14</v>
      </c>
      <c r="R111" t="n">
        <v>23.24</v>
      </c>
      <c r="S111" t="n">
        <v>17.37</v>
      </c>
      <c r="T111" t="n">
        <v>843.05</v>
      </c>
      <c r="U111" t="n">
        <v>0.75</v>
      </c>
      <c r="V111" t="n">
        <v>0.76</v>
      </c>
      <c r="W111" t="n">
        <v>1.14</v>
      </c>
      <c r="X111" t="n">
        <v>0.04</v>
      </c>
      <c r="Y111" t="n">
        <v>1</v>
      </c>
      <c r="Z111" t="n">
        <v>10</v>
      </c>
      <c r="AA111" t="n">
        <v>64.46079046834248</v>
      </c>
      <c r="AB111" t="n">
        <v>88.19809732812266</v>
      </c>
      <c r="AC111" t="n">
        <v>79.78059470595488</v>
      </c>
      <c r="AD111" t="n">
        <v>64460.79046834249</v>
      </c>
      <c r="AE111" t="n">
        <v>88198.09732812266</v>
      </c>
      <c r="AF111" t="n">
        <v>2.415753232513432e-06</v>
      </c>
      <c r="AG111" t="n">
        <v>0.1322222222222222</v>
      </c>
      <c r="AH111" t="n">
        <v>79780.59470595488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10.5042</v>
      </c>
      <c r="E112" t="n">
        <v>9.52</v>
      </c>
      <c r="F112" t="n">
        <v>6.74</v>
      </c>
      <c r="G112" t="n">
        <v>101.08</v>
      </c>
      <c r="H112" t="n">
        <v>1.94</v>
      </c>
      <c r="I112" t="n">
        <v>4</v>
      </c>
      <c r="J112" t="n">
        <v>260.97</v>
      </c>
      <c r="K112" t="n">
        <v>56.13</v>
      </c>
      <c r="L112" t="n">
        <v>28.5</v>
      </c>
      <c r="M112" t="n">
        <v>2</v>
      </c>
      <c r="N112" t="n">
        <v>66.34999999999999</v>
      </c>
      <c r="O112" t="n">
        <v>32420.71</v>
      </c>
      <c r="P112" t="n">
        <v>85.25</v>
      </c>
      <c r="Q112" t="n">
        <v>204.14</v>
      </c>
      <c r="R112" t="n">
        <v>23.29</v>
      </c>
      <c r="S112" t="n">
        <v>17.37</v>
      </c>
      <c r="T112" t="n">
        <v>868.78</v>
      </c>
      <c r="U112" t="n">
        <v>0.75</v>
      </c>
      <c r="V112" t="n">
        <v>0.76</v>
      </c>
      <c r="W112" t="n">
        <v>1.14</v>
      </c>
      <c r="X112" t="n">
        <v>0.05</v>
      </c>
      <c r="Y112" t="n">
        <v>1</v>
      </c>
      <c r="Z112" t="n">
        <v>10</v>
      </c>
      <c r="AA112" t="n">
        <v>64.37720126189599</v>
      </c>
      <c r="AB112" t="n">
        <v>88.08372688816706</v>
      </c>
      <c r="AC112" t="n">
        <v>79.67713962026869</v>
      </c>
      <c r="AD112" t="n">
        <v>64377.20126189599</v>
      </c>
      <c r="AE112" t="n">
        <v>88083.72688816706</v>
      </c>
      <c r="AF112" t="n">
        <v>2.415178419957512e-06</v>
      </c>
      <c r="AG112" t="n">
        <v>0.1322222222222222</v>
      </c>
      <c r="AH112" t="n">
        <v>79677.13962026869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10.5067</v>
      </c>
      <c r="E113" t="n">
        <v>9.52</v>
      </c>
      <c r="F113" t="n">
        <v>6.74</v>
      </c>
      <c r="G113" t="n">
        <v>101.04</v>
      </c>
      <c r="H113" t="n">
        <v>1.96</v>
      </c>
      <c r="I113" t="n">
        <v>4</v>
      </c>
      <c r="J113" t="n">
        <v>261.44</v>
      </c>
      <c r="K113" t="n">
        <v>56.13</v>
      </c>
      <c r="L113" t="n">
        <v>28.75</v>
      </c>
      <c r="M113" t="n">
        <v>2</v>
      </c>
      <c r="N113" t="n">
        <v>66.56</v>
      </c>
      <c r="O113" t="n">
        <v>32477.95</v>
      </c>
      <c r="P113" t="n">
        <v>85.03</v>
      </c>
      <c r="Q113" t="n">
        <v>204.14</v>
      </c>
      <c r="R113" t="n">
        <v>23.22</v>
      </c>
      <c r="S113" t="n">
        <v>17.37</v>
      </c>
      <c r="T113" t="n">
        <v>832.04</v>
      </c>
      <c r="U113" t="n">
        <v>0.75</v>
      </c>
      <c r="V113" t="n">
        <v>0.76</v>
      </c>
      <c r="W113" t="n">
        <v>1.14</v>
      </c>
      <c r="X113" t="n">
        <v>0.04</v>
      </c>
      <c r="Y113" t="n">
        <v>1</v>
      </c>
      <c r="Z113" t="n">
        <v>10</v>
      </c>
      <c r="AA113" t="n">
        <v>64.24843044926391</v>
      </c>
      <c r="AB113" t="n">
        <v>87.90753698135664</v>
      </c>
      <c r="AC113" t="n">
        <v>79.51776503088011</v>
      </c>
      <c r="AD113" t="n">
        <v>64248.43044926391</v>
      </c>
      <c r="AE113" t="n">
        <v>87907.53698135664</v>
      </c>
      <c r="AF113" t="n">
        <v>2.415753232513432e-06</v>
      </c>
      <c r="AG113" t="n">
        <v>0.1322222222222222</v>
      </c>
      <c r="AH113" t="n">
        <v>79517.76503088011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10.5018</v>
      </c>
      <c r="E114" t="n">
        <v>9.52</v>
      </c>
      <c r="F114" t="n">
        <v>6.74</v>
      </c>
      <c r="G114" t="n">
        <v>101.11</v>
      </c>
      <c r="H114" t="n">
        <v>1.97</v>
      </c>
      <c r="I114" t="n">
        <v>4</v>
      </c>
      <c r="J114" t="n">
        <v>261.9</v>
      </c>
      <c r="K114" t="n">
        <v>56.13</v>
      </c>
      <c r="L114" t="n">
        <v>29</v>
      </c>
      <c r="M114" t="n">
        <v>2</v>
      </c>
      <c r="N114" t="n">
        <v>66.77</v>
      </c>
      <c r="O114" t="n">
        <v>32535.28</v>
      </c>
      <c r="P114" t="n">
        <v>84.59</v>
      </c>
      <c r="Q114" t="n">
        <v>204.14</v>
      </c>
      <c r="R114" t="n">
        <v>23.37</v>
      </c>
      <c r="S114" t="n">
        <v>17.37</v>
      </c>
      <c r="T114" t="n">
        <v>908.6</v>
      </c>
      <c r="U114" t="n">
        <v>0.74</v>
      </c>
      <c r="V114" t="n">
        <v>0.76</v>
      </c>
      <c r="W114" t="n">
        <v>1.14</v>
      </c>
      <c r="X114" t="n">
        <v>0.05</v>
      </c>
      <c r="Y114" t="n">
        <v>1</v>
      </c>
      <c r="Z114" t="n">
        <v>10</v>
      </c>
      <c r="AA114" t="n">
        <v>64.04942923630647</v>
      </c>
      <c r="AB114" t="n">
        <v>87.63525474247452</v>
      </c>
      <c r="AC114" t="n">
        <v>79.27146902672628</v>
      </c>
      <c r="AD114" t="n">
        <v>64049.42923630647</v>
      </c>
      <c r="AE114" t="n">
        <v>87635.25474247451</v>
      </c>
      <c r="AF114" t="n">
        <v>2.414626599903829e-06</v>
      </c>
      <c r="AG114" t="n">
        <v>0.1322222222222222</v>
      </c>
      <c r="AH114" t="n">
        <v>79271.46902672628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10.4978</v>
      </c>
      <c r="E115" t="n">
        <v>9.529999999999999</v>
      </c>
      <c r="F115" t="n">
        <v>6.74</v>
      </c>
      <c r="G115" t="n">
        <v>101.16</v>
      </c>
      <c r="H115" t="n">
        <v>1.98</v>
      </c>
      <c r="I115" t="n">
        <v>4</v>
      </c>
      <c r="J115" t="n">
        <v>262.37</v>
      </c>
      <c r="K115" t="n">
        <v>56.13</v>
      </c>
      <c r="L115" t="n">
        <v>29.25</v>
      </c>
      <c r="M115" t="n">
        <v>2</v>
      </c>
      <c r="N115" t="n">
        <v>66.98999999999999</v>
      </c>
      <c r="O115" t="n">
        <v>32592.68</v>
      </c>
      <c r="P115" t="n">
        <v>84.14</v>
      </c>
      <c r="Q115" t="n">
        <v>204.14</v>
      </c>
      <c r="R115" t="n">
        <v>23.45</v>
      </c>
      <c r="S115" t="n">
        <v>17.37</v>
      </c>
      <c r="T115" t="n">
        <v>947.45</v>
      </c>
      <c r="U115" t="n">
        <v>0.74</v>
      </c>
      <c r="V115" t="n">
        <v>0.76</v>
      </c>
      <c r="W115" t="n">
        <v>1.14</v>
      </c>
      <c r="X115" t="n">
        <v>0.05</v>
      </c>
      <c r="Y115" t="n">
        <v>1</v>
      </c>
      <c r="Z115" t="n">
        <v>10</v>
      </c>
      <c r="AA115" t="n">
        <v>63.84024035904275</v>
      </c>
      <c r="AB115" t="n">
        <v>87.34903329184047</v>
      </c>
      <c r="AC115" t="n">
        <v>79.01256414962633</v>
      </c>
      <c r="AD115" t="n">
        <v>63840.24035904274</v>
      </c>
      <c r="AE115" t="n">
        <v>87349.03329184047</v>
      </c>
      <c r="AF115" t="n">
        <v>2.413706899814357e-06</v>
      </c>
      <c r="AG115" t="n">
        <v>0.1323611111111111</v>
      </c>
      <c r="AH115" t="n">
        <v>79012.56414962633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10.5042</v>
      </c>
      <c r="E116" t="n">
        <v>9.52</v>
      </c>
      <c r="F116" t="n">
        <v>6.74</v>
      </c>
      <c r="G116" t="n">
        <v>101.08</v>
      </c>
      <c r="H116" t="n">
        <v>2</v>
      </c>
      <c r="I116" t="n">
        <v>4</v>
      </c>
      <c r="J116" t="n">
        <v>262.83</v>
      </c>
      <c r="K116" t="n">
        <v>56.13</v>
      </c>
      <c r="L116" t="n">
        <v>29.5</v>
      </c>
      <c r="M116" t="n">
        <v>2</v>
      </c>
      <c r="N116" t="n">
        <v>67.20999999999999</v>
      </c>
      <c r="O116" t="n">
        <v>32650.17</v>
      </c>
      <c r="P116" t="n">
        <v>83.63</v>
      </c>
      <c r="Q116" t="n">
        <v>204.14</v>
      </c>
      <c r="R116" t="n">
        <v>23.3</v>
      </c>
      <c r="S116" t="n">
        <v>17.37</v>
      </c>
      <c r="T116" t="n">
        <v>871.6799999999999</v>
      </c>
      <c r="U116" t="n">
        <v>0.75</v>
      </c>
      <c r="V116" t="n">
        <v>0.76</v>
      </c>
      <c r="W116" t="n">
        <v>1.14</v>
      </c>
      <c r="X116" t="n">
        <v>0.05</v>
      </c>
      <c r="Y116" t="n">
        <v>1</v>
      </c>
      <c r="Z116" t="n">
        <v>10</v>
      </c>
      <c r="AA116" t="n">
        <v>63.53792050958047</v>
      </c>
      <c r="AB116" t="n">
        <v>86.93538593639595</v>
      </c>
      <c r="AC116" t="n">
        <v>78.6383947172276</v>
      </c>
      <c r="AD116" t="n">
        <v>63537.92050958046</v>
      </c>
      <c r="AE116" t="n">
        <v>86935.38593639595</v>
      </c>
      <c r="AF116" t="n">
        <v>2.415178419957512e-06</v>
      </c>
      <c r="AG116" t="n">
        <v>0.1322222222222222</v>
      </c>
      <c r="AH116" t="n">
        <v>78638.39471722759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10.5742</v>
      </c>
      <c r="E117" t="n">
        <v>9.460000000000001</v>
      </c>
      <c r="F117" t="n">
        <v>6.72</v>
      </c>
      <c r="G117" t="n">
        <v>134.35</v>
      </c>
      <c r="H117" t="n">
        <v>2.01</v>
      </c>
      <c r="I117" t="n">
        <v>3</v>
      </c>
      <c r="J117" t="n">
        <v>263.3</v>
      </c>
      <c r="K117" t="n">
        <v>56.13</v>
      </c>
      <c r="L117" t="n">
        <v>29.75</v>
      </c>
      <c r="M117" t="n">
        <v>1</v>
      </c>
      <c r="N117" t="n">
        <v>67.42</v>
      </c>
      <c r="O117" t="n">
        <v>32707.74</v>
      </c>
      <c r="P117" t="n">
        <v>82.86</v>
      </c>
      <c r="Q117" t="n">
        <v>204.15</v>
      </c>
      <c r="R117" t="n">
        <v>22.61</v>
      </c>
      <c r="S117" t="n">
        <v>17.37</v>
      </c>
      <c r="T117" t="n">
        <v>530.74</v>
      </c>
      <c r="U117" t="n">
        <v>0.77</v>
      </c>
      <c r="V117" t="n">
        <v>0.76</v>
      </c>
      <c r="W117" t="n">
        <v>1.14</v>
      </c>
      <c r="X117" t="n">
        <v>0.03</v>
      </c>
      <c r="Y117" t="n">
        <v>1</v>
      </c>
      <c r="Z117" t="n">
        <v>10</v>
      </c>
      <c r="AA117" t="n">
        <v>62.6785579714794</v>
      </c>
      <c r="AB117" t="n">
        <v>85.75956819936719</v>
      </c>
      <c r="AC117" t="n">
        <v>77.57479537474993</v>
      </c>
      <c r="AD117" t="n">
        <v>62678.5579714794</v>
      </c>
      <c r="AE117" t="n">
        <v>85759.56819936719</v>
      </c>
      <c r="AF117" t="n">
        <v>2.431273171523269e-06</v>
      </c>
      <c r="AG117" t="n">
        <v>0.1313888888888889</v>
      </c>
      <c r="AH117" t="n">
        <v>77574.79537474993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10.5733</v>
      </c>
      <c r="E118" t="n">
        <v>9.460000000000001</v>
      </c>
      <c r="F118" t="n">
        <v>6.72</v>
      </c>
      <c r="G118" t="n">
        <v>134.37</v>
      </c>
      <c r="H118" t="n">
        <v>2.02</v>
      </c>
      <c r="I118" t="n">
        <v>3</v>
      </c>
      <c r="J118" t="n">
        <v>263.77</v>
      </c>
      <c r="K118" t="n">
        <v>56.13</v>
      </c>
      <c r="L118" t="n">
        <v>30</v>
      </c>
      <c r="M118" t="n">
        <v>1</v>
      </c>
      <c r="N118" t="n">
        <v>67.64</v>
      </c>
      <c r="O118" t="n">
        <v>32765.39</v>
      </c>
      <c r="P118" t="n">
        <v>83.28</v>
      </c>
      <c r="Q118" t="n">
        <v>204.14</v>
      </c>
      <c r="R118" t="n">
        <v>22.63</v>
      </c>
      <c r="S118" t="n">
        <v>17.37</v>
      </c>
      <c r="T118" t="n">
        <v>541.9299999999999</v>
      </c>
      <c r="U118" t="n">
        <v>0.77</v>
      </c>
      <c r="V118" t="n">
        <v>0.76</v>
      </c>
      <c r="W118" t="n">
        <v>1.14</v>
      </c>
      <c r="X118" t="n">
        <v>0.03</v>
      </c>
      <c r="Y118" t="n">
        <v>1</v>
      </c>
      <c r="Z118" t="n">
        <v>10</v>
      </c>
      <c r="AA118" t="n">
        <v>62.89988504477677</v>
      </c>
      <c r="AB118" t="n">
        <v>86.06239766531387</v>
      </c>
      <c r="AC118" t="n">
        <v>77.84872322149059</v>
      </c>
      <c r="AD118" t="n">
        <v>62899.88504477678</v>
      </c>
      <c r="AE118" t="n">
        <v>86062.39766531387</v>
      </c>
      <c r="AF118" t="n">
        <v>2.431066239003138e-06</v>
      </c>
      <c r="AG118" t="n">
        <v>0.1313888888888889</v>
      </c>
      <c r="AH118" t="n">
        <v>77848.72322149058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10.5696</v>
      </c>
      <c r="E119" t="n">
        <v>9.460000000000001</v>
      </c>
      <c r="F119" t="n">
        <v>6.72</v>
      </c>
      <c r="G119" t="n">
        <v>134.43</v>
      </c>
      <c r="H119" t="n">
        <v>2.04</v>
      </c>
      <c r="I119" t="n">
        <v>3</v>
      </c>
      <c r="J119" t="n">
        <v>264.23</v>
      </c>
      <c r="K119" t="n">
        <v>56.13</v>
      </c>
      <c r="L119" t="n">
        <v>30.25</v>
      </c>
      <c r="M119" t="n">
        <v>0</v>
      </c>
      <c r="N119" t="n">
        <v>67.86</v>
      </c>
      <c r="O119" t="n">
        <v>32823.12</v>
      </c>
      <c r="P119" t="n">
        <v>83.5</v>
      </c>
      <c r="Q119" t="n">
        <v>204.14</v>
      </c>
      <c r="R119" t="n">
        <v>22.7</v>
      </c>
      <c r="S119" t="n">
        <v>17.37</v>
      </c>
      <c r="T119" t="n">
        <v>574.98</v>
      </c>
      <c r="U119" t="n">
        <v>0.77</v>
      </c>
      <c r="V119" t="n">
        <v>0.76</v>
      </c>
      <c r="W119" t="n">
        <v>1.14</v>
      </c>
      <c r="X119" t="n">
        <v>0.03</v>
      </c>
      <c r="Y119" t="n">
        <v>1</v>
      </c>
      <c r="Z119" t="n">
        <v>10</v>
      </c>
      <c r="AA119" t="n">
        <v>63.03444538927744</v>
      </c>
      <c r="AB119" t="n">
        <v>86.24650906504301</v>
      </c>
      <c r="AC119" t="n">
        <v>78.01526328763161</v>
      </c>
      <c r="AD119" t="n">
        <v>63034.44538927744</v>
      </c>
      <c r="AE119" t="n">
        <v>86246.50906504302</v>
      </c>
      <c r="AF119" t="n">
        <v>2.430215516420376e-06</v>
      </c>
      <c r="AG119" t="n">
        <v>0.1313888888888889</v>
      </c>
      <c r="AH119" t="n">
        <v>78015.26328763161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2024-09-24T15:31:37Z</dcterms:created>
  <dcterms:modified xmlns:dcterms="http://purl.org/dc/terms/" xmlns:xsi="http://www.w3.org/2001/XMLSchema-instance" xsi:type="dcterms:W3CDTF">2024-09-24T15:31:37Z</dcterms:modified>
</cp:coreProperties>
</file>